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300" windowWidth="20730" windowHeight="10635" tabRatio="808" activeTab="6"/>
  </bookViews>
  <sheets>
    <sheet name="Прил 1  дох 2017 " sheetId="117" r:id="rId1"/>
    <sheet name="Прил. 2 фин.пом.2018" sheetId="108" r:id="rId2"/>
    <sheet name="3 Расх.2018  " sheetId="112" r:id="rId3"/>
    <sheet name="4 Расх.вед " sheetId="118" r:id="rId4"/>
    <sheet name="5 Программы2018" sheetId="116" r:id="rId5"/>
    <sheet name="6. Источники 2018" sheetId="40" r:id="rId6"/>
    <sheet name="7. Заимствования 2018" sheetId="119" r:id="rId7"/>
  </sheets>
  <externalReferences>
    <externalReference r:id="rId8"/>
  </externalReferences>
  <definedNames>
    <definedName name="APPT" localSheetId="2">#REF!</definedName>
    <definedName name="APPT" localSheetId="3">#REF!</definedName>
    <definedName name="APPT" localSheetId="4">#REF!</definedName>
    <definedName name="APPT" localSheetId="6">#REF!</definedName>
    <definedName name="APPT" localSheetId="0">#REF!</definedName>
    <definedName name="APPT">#REF!</definedName>
    <definedName name="Excel_BuiltIn__FilterDatabase_1" localSheetId="2">#REF!</definedName>
    <definedName name="Excel_BuiltIn__FilterDatabase_1" localSheetId="3">#REF!</definedName>
    <definedName name="Excel_BuiltIn__FilterDatabase_1" localSheetId="4">#REF!</definedName>
    <definedName name="Excel_BuiltIn__FilterDatabase_1" localSheetId="6">#REF!</definedName>
    <definedName name="Excel_BuiltIn__FilterDatabase_1" localSheetId="0">#REF!</definedName>
    <definedName name="Excel_BuiltIn__FilterDatabase_1">#REF!</definedName>
    <definedName name="FIO" localSheetId="2">#REF!</definedName>
    <definedName name="FIO" localSheetId="3">#REF!</definedName>
    <definedName name="FIO" localSheetId="4">#REF!</definedName>
    <definedName name="FIO" localSheetId="6">#REF!</definedName>
    <definedName name="FIO" localSheetId="0">#REF!</definedName>
    <definedName name="FIO">#REF!</definedName>
    <definedName name="SIGN" localSheetId="2">#REF!</definedName>
    <definedName name="SIGN" localSheetId="3">#REF!</definedName>
    <definedName name="SIGN" localSheetId="4">#REF!</definedName>
    <definedName name="SIGN" localSheetId="6">#REF!</definedName>
    <definedName name="SIGN" localSheetId="0">#REF!</definedName>
    <definedName name="SIGN">#REF!</definedName>
    <definedName name="_xlnm.Print_Titles" localSheetId="0">'Прил 1  дох 2017 '!$8:$10</definedName>
    <definedName name="_xlnm.Print_Area" localSheetId="6">'7. Заимствования 2018'!$A$1:$G$32</definedName>
    <definedName name="_xlnm.Print_Area" localSheetId="0">'Прил 1  дох 2017 '!$A$1:$F$56</definedName>
    <definedName name="_xlnm.Print_Area" localSheetId="1">'Прил. 2 фин.пом.2018'!$A$3:$S$92</definedName>
  </definedNames>
  <calcPr calcId="145621"/>
</workbook>
</file>

<file path=xl/calcChain.xml><?xml version="1.0" encoding="utf-8"?>
<calcChain xmlns="http://schemas.openxmlformats.org/spreadsheetml/2006/main">
  <c r="R46" i="40" l="1"/>
  <c r="R50" i="40"/>
  <c r="E23" i="119" l="1"/>
  <c r="E19" i="119" l="1"/>
  <c r="G23" i="119"/>
  <c r="E18" i="119"/>
  <c r="F18" i="119"/>
  <c r="G18" i="119"/>
  <c r="G19" i="119"/>
  <c r="G20" i="119"/>
  <c r="F21" i="119"/>
  <c r="G22" i="119"/>
  <c r="E21" i="119" l="1"/>
  <c r="G21" i="119" s="1"/>
  <c r="AX878" i="116"/>
  <c r="AT857" i="116"/>
  <c r="AV857" i="116" s="1"/>
  <c r="AX858" i="116"/>
  <c r="AX857" i="116" s="1"/>
  <c r="AX856" i="116" s="1"/>
  <c r="AX627" i="116"/>
  <c r="AX626" i="116" s="1"/>
  <c r="AX629" i="116"/>
  <c r="AN626" i="116"/>
  <c r="AP626" i="116" s="1"/>
  <c r="AR626" i="116" s="1"/>
  <c r="AT626" i="116" s="1"/>
  <c r="AV626" i="116" s="1"/>
  <c r="AT628" i="116"/>
  <c r="AV628" i="116"/>
  <c r="AX624" i="116"/>
  <c r="AX405" i="116"/>
  <c r="AX298" i="116"/>
  <c r="AX270" i="116"/>
  <c r="AX460" i="116" l="1"/>
  <c r="AV21" i="118" l="1"/>
  <c r="AT21" i="118"/>
  <c r="AR21" i="118"/>
  <c r="AP21" i="118"/>
  <c r="AN21" i="118"/>
  <c r="AK21" i="118"/>
  <c r="AI21" i="118"/>
  <c r="AG21" i="118"/>
  <c r="AE21" i="118"/>
  <c r="AC21" i="118"/>
  <c r="AA21" i="118"/>
  <c r="X21" i="118"/>
  <c r="W21" i="118"/>
  <c r="U21" i="118"/>
  <c r="T21" i="118"/>
  <c r="S21" i="118"/>
  <c r="R21" i="118"/>
  <c r="Q21" i="118"/>
  <c r="N21" i="118"/>
  <c r="M21" i="118"/>
  <c r="L21" i="118"/>
  <c r="K21" i="118"/>
  <c r="I21" i="118"/>
  <c r="H21" i="118"/>
  <c r="G21" i="118"/>
  <c r="F21" i="118"/>
  <c r="AP605" i="118"/>
  <c r="AR605" i="118" s="1"/>
  <c r="AT605" i="118" s="1"/>
  <c r="AV605" i="118" s="1"/>
  <c r="W605" i="118"/>
  <c r="Y605" i="118" s="1"/>
  <c r="AA605" i="118" s="1"/>
  <c r="AC605" i="118" s="1"/>
  <c r="AE605" i="118" s="1"/>
  <c r="AX604" i="118"/>
  <c r="AI604" i="118"/>
  <c r="AK604" i="118" s="1"/>
  <c r="AV602" i="118"/>
  <c r="AT602" i="118"/>
  <c r="AR602" i="118"/>
  <c r="AP602" i="118"/>
  <c r="AN602" i="118"/>
  <c r="AK602" i="118"/>
  <c r="AI602" i="118"/>
  <c r="AG602" i="118"/>
  <c r="AN599" i="118"/>
  <c r="Y599" i="118"/>
  <c r="AA599" i="118" s="1"/>
  <c r="AX598" i="118"/>
  <c r="AK598" i="118"/>
  <c r="AI598" i="118"/>
  <c r="AG598" i="118"/>
  <c r="X598" i="118"/>
  <c r="W598" i="118"/>
  <c r="U598" i="118"/>
  <c r="J598" i="118"/>
  <c r="E598" i="118"/>
  <c r="AN595" i="118"/>
  <c r="Y595" i="118"/>
  <c r="AA595" i="118" s="1"/>
  <c r="AC595" i="118" s="1"/>
  <c r="AX594" i="118"/>
  <c r="AK594" i="118"/>
  <c r="AI594" i="118"/>
  <c r="AG594" i="118"/>
  <c r="X594" i="118"/>
  <c r="W594" i="118"/>
  <c r="U594" i="118"/>
  <c r="J594" i="118"/>
  <c r="E594" i="118"/>
  <c r="AV592" i="118"/>
  <c r="AT592" i="118"/>
  <c r="AR592" i="118"/>
  <c r="AP592" i="118"/>
  <c r="AN592" i="118"/>
  <c r="AK592" i="118"/>
  <c r="AI592" i="118"/>
  <c r="AG592" i="118"/>
  <c r="AE592" i="118"/>
  <c r="AC592" i="118"/>
  <c r="AA592" i="118"/>
  <c r="X592" i="118"/>
  <c r="W592" i="118"/>
  <c r="U592" i="118"/>
  <c r="T592" i="118"/>
  <c r="S592" i="118"/>
  <c r="R592" i="118"/>
  <c r="Q592" i="118"/>
  <c r="N592" i="118"/>
  <c r="M592" i="118"/>
  <c r="L592" i="118"/>
  <c r="K592" i="118"/>
  <c r="I592" i="118"/>
  <c r="H592" i="118"/>
  <c r="G592" i="118"/>
  <c r="F592" i="118"/>
  <c r="AN585" i="118"/>
  <c r="Y585" i="118"/>
  <c r="AA585" i="118" s="1"/>
  <c r="AX584" i="118"/>
  <c r="AX583" i="118" s="1"/>
  <c r="AX582" i="118" s="1"/>
  <c r="AK584" i="118"/>
  <c r="AK583" i="118" s="1"/>
  <c r="AK582" i="118" s="1"/>
  <c r="AI584" i="118"/>
  <c r="AG584" i="118"/>
  <c r="AG583" i="118" s="1"/>
  <c r="AG582" i="118" s="1"/>
  <c r="AE584" i="118"/>
  <c r="AE583" i="118" s="1"/>
  <c r="AE582" i="118" s="1"/>
  <c r="X584" i="118"/>
  <c r="X583" i="118" s="1"/>
  <c r="X582" i="118" s="1"/>
  <c r="W584" i="118"/>
  <c r="W583" i="118" s="1"/>
  <c r="U584" i="118"/>
  <c r="U583" i="118" s="1"/>
  <c r="U582" i="118" s="1"/>
  <c r="J584" i="118"/>
  <c r="E584" i="118"/>
  <c r="AI583" i="118"/>
  <c r="AI582" i="118" s="1"/>
  <c r="T583" i="118"/>
  <c r="T582" i="118" s="1"/>
  <c r="S583" i="118"/>
  <c r="S582" i="118" s="1"/>
  <c r="R583" i="118"/>
  <c r="R582" i="118" s="1"/>
  <c r="Q583" i="118"/>
  <c r="Q582" i="118" s="1"/>
  <c r="N583" i="118"/>
  <c r="N582" i="118" s="1"/>
  <c r="M583" i="118"/>
  <c r="M582" i="118" s="1"/>
  <c r="L583" i="118"/>
  <c r="L582" i="118" s="1"/>
  <c r="K583" i="118"/>
  <c r="K582" i="118" s="1"/>
  <c r="I583" i="118"/>
  <c r="I582" i="118" s="1"/>
  <c r="H583" i="118"/>
  <c r="H582" i="118" s="1"/>
  <c r="G583" i="118"/>
  <c r="G582" i="118" s="1"/>
  <c r="F583" i="118"/>
  <c r="AX578" i="118"/>
  <c r="AP575" i="118"/>
  <c r="AR575" i="118" s="1"/>
  <c r="AT575" i="118" s="1"/>
  <c r="AV575" i="118" s="1"/>
  <c r="W575" i="118"/>
  <c r="Y575" i="118" s="1"/>
  <c r="AA575" i="118" s="1"/>
  <c r="AC575" i="118" s="1"/>
  <c r="AE575" i="118" s="1"/>
  <c r="AX574" i="118"/>
  <c r="AI574" i="118"/>
  <c r="AK574" i="118" s="1"/>
  <c r="AV572" i="118"/>
  <c r="AT572" i="118"/>
  <c r="AR572" i="118"/>
  <c r="AP572" i="118"/>
  <c r="AN572" i="118"/>
  <c r="AK572" i="118"/>
  <c r="AI572" i="118"/>
  <c r="AG572" i="118"/>
  <c r="BC569" i="118"/>
  <c r="AP569" i="118"/>
  <c r="AR569" i="118" s="1"/>
  <c r="AT569" i="118" s="1"/>
  <c r="AV569" i="118" s="1"/>
  <c r="AI569" i="118"/>
  <c r="AK569" i="118" s="1"/>
  <c r="BB568" i="118"/>
  <c r="AY568" i="118"/>
  <c r="AX568" i="118"/>
  <c r="AV568" i="118"/>
  <c r="AV565" i="118" s="1"/>
  <c r="AT568" i="118"/>
  <c r="AT565" i="118" s="1"/>
  <c r="AR568" i="118"/>
  <c r="AR565" i="118" s="1"/>
  <c r="AP568" i="118"/>
  <c r="AP565" i="118" s="1"/>
  <c r="AN568" i="118"/>
  <c r="AN565" i="118" s="1"/>
  <c r="AK568" i="118"/>
  <c r="AK565" i="118" s="1"/>
  <c r="AI568" i="118"/>
  <c r="AI565" i="118" s="1"/>
  <c r="AX567" i="118"/>
  <c r="AX566" i="118" s="1"/>
  <c r="AX565" i="118" s="1"/>
  <c r="AY565" i="118"/>
  <c r="BC564" i="118"/>
  <c r="BB563" i="118"/>
  <c r="AX563" i="118"/>
  <c r="BC562" i="118"/>
  <c r="BC561" i="118"/>
  <c r="AT561" i="118"/>
  <c r="W561" i="118"/>
  <c r="J561" i="118"/>
  <c r="E561" i="118"/>
  <c r="BB560" i="118"/>
  <c r="AY560" i="118"/>
  <c r="AY557" i="118" s="1"/>
  <c r="AX560" i="118"/>
  <c r="AX559" i="118" s="1"/>
  <c r="AR560" i="118"/>
  <c r="AP560" i="118"/>
  <c r="AN560" i="118"/>
  <c r="AK560" i="118"/>
  <c r="AI560" i="118"/>
  <c r="AG560" i="118"/>
  <c r="X560" i="118"/>
  <c r="U560" i="118"/>
  <c r="J560" i="118"/>
  <c r="E560" i="118"/>
  <c r="BC556" i="118"/>
  <c r="AN556" i="118"/>
  <c r="AP556" i="118" s="1"/>
  <c r="AR556" i="118" s="1"/>
  <c r="AT556" i="118" s="1"/>
  <c r="AV556" i="118" s="1"/>
  <c r="BB555" i="118"/>
  <c r="AY555" i="118"/>
  <c r="AX555" i="118"/>
  <c r="AI555" i="118"/>
  <c r="Y555" i="118"/>
  <c r="AA555" i="118" s="1"/>
  <c r="AC555" i="118" s="1"/>
  <c r="AC552" i="118" s="1"/>
  <c r="AC544" i="118" s="1"/>
  <c r="J555" i="118"/>
  <c r="E555" i="118"/>
  <c r="BC554" i="118"/>
  <c r="BC553" i="118"/>
  <c r="AY553" i="118"/>
  <c r="BC552" i="118"/>
  <c r="AY552" i="118"/>
  <c r="AY544" i="118" s="1"/>
  <c r="AG552" i="118"/>
  <c r="AE552" i="118"/>
  <c r="AE544" i="118" s="1"/>
  <c r="AA552" i="118"/>
  <c r="AA544" i="118" s="1"/>
  <c r="X552" i="118"/>
  <c r="X544" i="118" s="1"/>
  <c r="W552" i="118"/>
  <c r="U552" i="118"/>
  <c r="T552" i="118"/>
  <c r="T544" i="118" s="1"/>
  <c r="S552" i="118"/>
  <c r="S544" i="118" s="1"/>
  <c r="R552" i="118"/>
  <c r="R544" i="118" s="1"/>
  <c r="Q552" i="118"/>
  <c r="Q544" i="118" s="1"/>
  <c r="N552" i="118"/>
  <c r="N544" i="118" s="1"/>
  <c r="M552" i="118"/>
  <c r="M544" i="118" s="1"/>
  <c r="L552" i="118"/>
  <c r="L544" i="118" s="1"/>
  <c r="K552" i="118"/>
  <c r="K544" i="118" s="1"/>
  <c r="I552" i="118"/>
  <c r="I544" i="118" s="1"/>
  <c r="H552" i="118"/>
  <c r="H544" i="118" s="1"/>
  <c r="G552" i="118"/>
  <c r="G544" i="118" s="1"/>
  <c r="F552" i="118"/>
  <c r="BB551" i="118"/>
  <c r="AX551" i="118"/>
  <c r="AX550" i="118" s="1"/>
  <c r="BC549" i="118"/>
  <c r="BB548" i="118"/>
  <c r="AX548" i="118"/>
  <c r="AX547" i="118" s="1"/>
  <c r="BB547" i="118"/>
  <c r="AG544" i="118"/>
  <c r="U544" i="118"/>
  <c r="BC543" i="118"/>
  <c r="BC542" i="118"/>
  <c r="BC541" i="118"/>
  <c r="BC540" i="118"/>
  <c r="BB539" i="118"/>
  <c r="AX539" i="118"/>
  <c r="AX538" i="118" s="1"/>
  <c r="BC537" i="118"/>
  <c r="BC536" i="118"/>
  <c r="BC535" i="118"/>
  <c r="AY535" i="118"/>
  <c r="BC534" i="118"/>
  <c r="BC533" i="118"/>
  <c r="AX532" i="118"/>
  <c r="BB531" i="118"/>
  <c r="AY530" i="118"/>
  <c r="AY524" i="118" s="1"/>
  <c r="AI530" i="118"/>
  <c r="AK530" i="118" s="1"/>
  <c r="AN530" i="118" s="1"/>
  <c r="AP530" i="118" s="1"/>
  <c r="AR530" i="118" s="1"/>
  <c r="AT530" i="118" s="1"/>
  <c r="AV530" i="118" s="1"/>
  <c r="BC529" i="118"/>
  <c r="AX528" i="118"/>
  <c r="BC528" i="118" s="1"/>
  <c r="BB527" i="118"/>
  <c r="AX527" i="118"/>
  <c r="AX526" i="118" s="1"/>
  <c r="BB526" i="118"/>
  <c r="AX524" i="118"/>
  <c r="BC523" i="118"/>
  <c r="BB522" i="118"/>
  <c r="BC521" i="118"/>
  <c r="BB520" i="118"/>
  <c r="AX520" i="118"/>
  <c r="BC517" i="118"/>
  <c r="BB516" i="118"/>
  <c r="AX516" i="118"/>
  <c r="BB515" i="118"/>
  <c r="BC514" i="118"/>
  <c r="BB513" i="118"/>
  <c r="AX513" i="118"/>
  <c r="BC512" i="118"/>
  <c r="BB511" i="118"/>
  <c r="AX511" i="118"/>
  <c r="BC509" i="118"/>
  <c r="BB508" i="118"/>
  <c r="AX508" i="118"/>
  <c r="BC507" i="118"/>
  <c r="BB506" i="118"/>
  <c r="AX506" i="118"/>
  <c r="BB503" i="118"/>
  <c r="AX503" i="118"/>
  <c r="BB502" i="118"/>
  <c r="AX502" i="118"/>
  <c r="AV500" i="118"/>
  <c r="AT500" i="118"/>
  <c r="AR500" i="118"/>
  <c r="AP500" i="118"/>
  <c r="AN500" i="118"/>
  <c r="AK500" i="118"/>
  <c r="AI500" i="118"/>
  <c r="AG500" i="118"/>
  <c r="BC499" i="118"/>
  <c r="AI499" i="118"/>
  <c r="Y499" i="118"/>
  <c r="BB498" i="118"/>
  <c r="AY498" i="118"/>
  <c r="AX498" i="118"/>
  <c r="AV498" i="118"/>
  <c r="AV489" i="118" s="1"/>
  <c r="AT498" i="118"/>
  <c r="AT489" i="118" s="1"/>
  <c r="AG498" i="118"/>
  <c r="AG489" i="118" s="1"/>
  <c r="AE498" i="118"/>
  <c r="AE489" i="118" s="1"/>
  <c r="AC498" i="118"/>
  <c r="AC489" i="118" s="1"/>
  <c r="AA498" i="118"/>
  <c r="AA489" i="118" s="1"/>
  <c r="X498" i="118"/>
  <c r="X489" i="118" s="1"/>
  <c r="W498" i="118"/>
  <c r="W489" i="118" s="1"/>
  <c r="U498" i="118"/>
  <c r="U489" i="118" s="1"/>
  <c r="BC497" i="118"/>
  <c r="BC496" i="118"/>
  <c r="BC495" i="118"/>
  <c r="BB494" i="118"/>
  <c r="AX494" i="118"/>
  <c r="BB493" i="118"/>
  <c r="AY493" i="118"/>
  <c r="AX493" i="118"/>
  <c r="BC492" i="118"/>
  <c r="AI492" i="118"/>
  <c r="AK492" i="118" s="1"/>
  <c r="Y492" i="118"/>
  <c r="BB491" i="118"/>
  <c r="AX491" i="118"/>
  <c r="AX490" i="118" s="1"/>
  <c r="BB490" i="118"/>
  <c r="AV490" i="118"/>
  <c r="AT490" i="118"/>
  <c r="AG490" i="118"/>
  <c r="AE490" i="118"/>
  <c r="AC490" i="118"/>
  <c r="AA490" i="118"/>
  <c r="X490" i="118"/>
  <c r="W490" i="118"/>
  <c r="U490" i="118"/>
  <c r="BC488" i="118"/>
  <c r="BC487" i="118"/>
  <c r="BC486" i="118"/>
  <c r="BB485" i="118"/>
  <c r="BB484" i="118" s="1"/>
  <c r="AY485" i="118"/>
  <c r="AX485" i="118"/>
  <c r="AX484" i="118" s="1"/>
  <c r="AX483" i="118" s="1"/>
  <c r="AX482" i="118" s="1"/>
  <c r="AV481" i="118"/>
  <c r="AT481" i="118"/>
  <c r="AR481" i="118"/>
  <c r="AP481" i="118"/>
  <c r="AN481" i="118"/>
  <c r="AK481" i="118"/>
  <c r="AI481" i="118"/>
  <c r="AG481" i="118"/>
  <c r="AE481" i="118"/>
  <c r="AC481" i="118"/>
  <c r="AA481" i="118"/>
  <c r="X481" i="118"/>
  <c r="W481" i="118"/>
  <c r="U481" i="118"/>
  <c r="T481" i="118"/>
  <c r="S481" i="118"/>
  <c r="R481" i="118"/>
  <c r="Q481" i="118"/>
  <c r="N481" i="118"/>
  <c r="M481" i="118"/>
  <c r="L481" i="118"/>
  <c r="K481" i="118"/>
  <c r="I481" i="118"/>
  <c r="H481" i="118"/>
  <c r="G481" i="118"/>
  <c r="F481" i="118"/>
  <c r="BC480" i="118"/>
  <c r="BB479" i="118"/>
  <c r="AX479" i="118"/>
  <c r="AX478" i="118" s="1"/>
  <c r="BC477" i="118"/>
  <c r="BC476" i="118"/>
  <c r="BB475" i="118"/>
  <c r="AX475" i="118"/>
  <c r="AX474" i="118" s="1"/>
  <c r="BC473" i="118"/>
  <c r="BC472" i="118"/>
  <c r="BB471" i="118"/>
  <c r="AX471" i="118"/>
  <c r="AX470" i="118" s="1"/>
  <c r="BC469" i="118"/>
  <c r="BB468" i="118"/>
  <c r="AX468" i="118"/>
  <c r="AX467" i="118" s="1"/>
  <c r="BB467" i="118"/>
  <c r="BB464" i="118"/>
  <c r="AX464" i="118"/>
  <c r="BB463" i="118"/>
  <c r="AX463" i="118"/>
  <c r="BC460" i="118"/>
  <c r="AX459" i="118"/>
  <c r="BC459" i="118" s="1"/>
  <c r="BB458" i="118"/>
  <c r="AX458" i="118"/>
  <c r="AX457" i="118" s="1"/>
  <c r="BB457" i="118"/>
  <c r="BC456" i="118"/>
  <c r="Y456" i="118"/>
  <c r="AA456" i="118" s="1"/>
  <c r="AC456" i="118" s="1"/>
  <c r="AE456" i="118" s="1"/>
  <c r="AE455" i="118" s="1"/>
  <c r="T456" i="118"/>
  <c r="S456" i="118"/>
  <c r="R456" i="118"/>
  <c r="Q456" i="118"/>
  <c r="BB455" i="118"/>
  <c r="AY455" i="118"/>
  <c r="AX455" i="118"/>
  <c r="AV455" i="118"/>
  <c r="AT455" i="118"/>
  <c r="AR455" i="118"/>
  <c r="AP455" i="118"/>
  <c r="AN455" i="118"/>
  <c r="AK455" i="118"/>
  <c r="AI455" i="118"/>
  <c r="AG455" i="118"/>
  <c r="AC455" i="118"/>
  <c r="X455" i="118"/>
  <c r="W455" i="118"/>
  <c r="U455" i="118"/>
  <c r="T455" i="118"/>
  <c r="S455" i="118"/>
  <c r="R455" i="118"/>
  <c r="Q455" i="118"/>
  <c r="BC454" i="118"/>
  <c r="AI454" i="118"/>
  <c r="AK454" i="118" s="1"/>
  <c r="W454" i="118"/>
  <c r="BB453" i="118"/>
  <c r="AY453" i="118"/>
  <c r="AX453" i="118"/>
  <c r="AG453" i="118"/>
  <c r="X453" i="118"/>
  <c r="U453" i="118"/>
  <c r="BC452" i="118"/>
  <c r="AI452" i="118"/>
  <c r="W452" i="118"/>
  <c r="BB451" i="118"/>
  <c r="AY451" i="118"/>
  <c r="AX451" i="118"/>
  <c r="AG451" i="118"/>
  <c r="X451" i="118"/>
  <c r="U451" i="118"/>
  <c r="BC450" i="118"/>
  <c r="Y450" i="118"/>
  <c r="AA450" i="118" s="1"/>
  <c r="AC450" i="118" s="1"/>
  <c r="BC449" i="118"/>
  <c r="AV449" i="118"/>
  <c r="AT449" i="118"/>
  <c r="AR449" i="118"/>
  <c r="AP449" i="118"/>
  <c r="AN449" i="118"/>
  <c r="AK449" i="118"/>
  <c r="AI449" i="118"/>
  <c r="AG449" i="118"/>
  <c r="AA449" i="118"/>
  <c r="X449" i="118"/>
  <c r="W449" i="118"/>
  <c r="U449" i="118"/>
  <c r="J449" i="118"/>
  <c r="E449" i="118"/>
  <c r="T448" i="118"/>
  <c r="S448" i="118"/>
  <c r="R448" i="118"/>
  <c r="Q448" i="118"/>
  <c r="O448" i="118"/>
  <c r="N448" i="118"/>
  <c r="M448" i="118"/>
  <c r="M441" i="118" s="1"/>
  <c r="L448" i="118"/>
  <c r="L441" i="118" s="1"/>
  <c r="K448" i="118"/>
  <c r="I448" i="118"/>
  <c r="I441" i="118" s="1"/>
  <c r="H448" i="118"/>
  <c r="H441" i="118" s="1"/>
  <c r="G448" i="118"/>
  <c r="G441" i="118" s="1"/>
  <c r="F448" i="118"/>
  <c r="BC447" i="118"/>
  <c r="BC446" i="118"/>
  <c r="BB445" i="118"/>
  <c r="AY445" i="118"/>
  <c r="AX445" i="118"/>
  <c r="BC444" i="118"/>
  <c r="BB443" i="118"/>
  <c r="AX443" i="118"/>
  <c r="BC442" i="118"/>
  <c r="AY442" i="118"/>
  <c r="N441" i="118"/>
  <c r="BC440" i="118"/>
  <c r="AN440" i="118"/>
  <c r="BC439" i="118"/>
  <c r="AY439" i="118"/>
  <c r="AY432" i="118" s="1"/>
  <c r="BC438" i="118"/>
  <c r="AN438" i="118"/>
  <c r="W438" i="118"/>
  <c r="Y438" i="118" s="1"/>
  <c r="AA438" i="118" s="1"/>
  <c r="AC438" i="118" s="1"/>
  <c r="BC437" i="118"/>
  <c r="AI437" i="118"/>
  <c r="AX436" i="118"/>
  <c r="AI436" i="118"/>
  <c r="AK436" i="118" s="1"/>
  <c r="AN436" i="118" s="1"/>
  <c r="W436" i="118"/>
  <c r="Y436" i="118" s="1"/>
  <c r="AA436" i="118" s="1"/>
  <c r="BB435" i="118"/>
  <c r="AY435" i="118"/>
  <c r="AG435" i="118"/>
  <c r="X435" i="118"/>
  <c r="J435" i="118"/>
  <c r="E435" i="118"/>
  <c r="BB434" i="118"/>
  <c r="AK432" i="118"/>
  <c r="AI432" i="118"/>
  <c r="AG432" i="118"/>
  <c r="AE432" i="118"/>
  <c r="AC432" i="118"/>
  <c r="AA432" i="118"/>
  <c r="X432" i="118"/>
  <c r="W432" i="118"/>
  <c r="U432" i="118"/>
  <c r="T432" i="118"/>
  <c r="S432" i="118"/>
  <c r="R432" i="118"/>
  <c r="Q432" i="118"/>
  <c r="N432" i="118"/>
  <c r="M432" i="118"/>
  <c r="L432" i="118"/>
  <c r="K432" i="118"/>
  <c r="I432" i="118"/>
  <c r="H432" i="118"/>
  <c r="G432" i="118"/>
  <c r="F432" i="118"/>
  <c r="BC430" i="118"/>
  <c r="BB429" i="118"/>
  <c r="AX429" i="118"/>
  <c r="AX428" i="118" s="1"/>
  <c r="BB428" i="118"/>
  <c r="BC427" i="118"/>
  <c r="BB426" i="118"/>
  <c r="AX426" i="118"/>
  <c r="AY425" i="118"/>
  <c r="AX425" i="118"/>
  <c r="AX424" i="118" s="1"/>
  <c r="AX422" i="118" s="1"/>
  <c r="X425" i="118"/>
  <c r="W425" i="118"/>
  <c r="U425" i="118"/>
  <c r="T425" i="118"/>
  <c r="S425" i="118"/>
  <c r="R425" i="118"/>
  <c r="Q425" i="118"/>
  <c r="N425" i="118"/>
  <c r="M425" i="118"/>
  <c r="L425" i="118"/>
  <c r="K425" i="118"/>
  <c r="I425" i="118"/>
  <c r="H425" i="118"/>
  <c r="G425" i="118"/>
  <c r="F425" i="118"/>
  <c r="AR424" i="118"/>
  <c r="Y424" i="118"/>
  <c r="AA424" i="118" s="1"/>
  <c r="BC423" i="118"/>
  <c r="AI423" i="118"/>
  <c r="AY422" i="118"/>
  <c r="AP422" i="118"/>
  <c r="AN422" i="118"/>
  <c r="AG422" i="118"/>
  <c r="AG419" i="118" s="1"/>
  <c r="BC421" i="118"/>
  <c r="AI421" i="118"/>
  <c r="BB420" i="118"/>
  <c r="AY420" i="118"/>
  <c r="AX420" i="118"/>
  <c r="X419" i="118"/>
  <c r="W419" i="118"/>
  <c r="U419" i="118"/>
  <c r="BC418" i="118"/>
  <c r="AN418" i="118"/>
  <c r="AP418" i="118" s="1"/>
  <c r="AR418" i="118" s="1"/>
  <c r="AT418" i="118" s="1"/>
  <c r="AV418" i="118" s="1"/>
  <c r="BC417" i="118"/>
  <c r="AI417" i="118"/>
  <c r="Y417" i="118"/>
  <c r="AA417" i="118" s="1"/>
  <c r="J417" i="118"/>
  <c r="E417" i="118"/>
  <c r="BB416" i="118"/>
  <c r="BB415" i="118" s="1"/>
  <c r="AY416" i="118"/>
  <c r="AY415" i="118" s="1"/>
  <c r="AX416" i="118"/>
  <c r="AX415" i="118" s="1"/>
  <c r="AG416" i="118"/>
  <c r="AG415" i="118" s="1"/>
  <c r="AE416" i="118"/>
  <c r="AE415" i="118" s="1"/>
  <c r="X416" i="118"/>
  <c r="X415" i="118" s="1"/>
  <c r="W416" i="118"/>
  <c r="U416" i="118"/>
  <c r="U415" i="118" s="1"/>
  <c r="T416" i="118"/>
  <c r="T415" i="118" s="1"/>
  <c r="S416" i="118"/>
  <c r="S415" i="118" s="1"/>
  <c r="R416" i="118"/>
  <c r="R415" i="118" s="1"/>
  <c r="Q416" i="118"/>
  <c r="Q415" i="118" s="1"/>
  <c r="N416" i="118"/>
  <c r="N415" i="118" s="1"/>
  <c r="M416" i="118"/>
  <c r="M415" i="118" s="1"/>
  <c r="L416" i="118"/>
  <c r="L415" i="118" s="1"/>
  <c r="K416" i="118"/>
  <c r="I416" i="118"/>
  <c r="I415" i="118" s="1"/>
  <c r="H416" i="118"/>
  <c r="H415" i="118" s="1"/>
  <c r="G416" i="118"/>
  <c r="G415" i="118" s="1"/>
  <c r="F416" i="118"/>
  <c r="F415" i="118" s="1"/>
  <c r="W415" i="118"/>
  <c r="BC414" i="118"/>
  <c r="AP414" i="118"/>
  <c r="AI414" i="118"/>
  <c r="AK414" i="118" s="1"/>
  <c r="AK413" i="118" s="1"/>
  <c r="AK412" i="118" s="1"/>
  <c r="AK411" i="118" s="1"/>
  <c r="W414" i="118"/>
  <c r="BB413" i="118"/>
  <c r="AY413" i="118"/>
  <c r="AY412" i="118" s="1"/>
  <c r="AY411" i="118" s="1"/>
  <c r="AX413" i="118"/>
  <c r="AX412" i="118" s="1"/>
  <c r="AX411" i="118" s="1"/>
  <c r="AN413" i="118"/>
  <c r="AN412" i="118" s="1"/>
  <c r="AN411" i="118" s="1"/>
  <c r="AG413" i="118"/>
  <c r="AG412" i="118" s="1"/>
  <c r="AG411" i="118" s="1"/>
  <c r="X413" i="118"/>
  <c r="X412" i="118" s="1"/>
  <c r="U413" i="118"/>
  <c r="U412" i="118" s="1"/>
  <c r="U411" i="118" s="1"/>
  <c r="J413" i="118"/>
  <c r="E413" i="118"/>
  <c r="T412" i="118"/>
  <c r="S412" i="118"/>
  <c r="R412" i="118"/>
  <c r="Q412" i="118"/>
  <c r="N412" i="118"/>
  <c r="M412" i="118"/>
  <c r="L412" i="118"/>
  <c r="K412" i="118"/>
  <c r="I412" i="118"/>
  <c r="H412" i="118"/>
  <c r="G412" i="118"/>
  <c r="F412" i="118"/>
  <c r="X411" i="118"/>
  <c r="BC410" i="118"/>
  <c r="AR410" i="118"/>
  <c r="AT410" i="118" s="1"/>
  <c r="AV410" i="118" s="1"/>
  <c r="AC410" i="118"/>
  <c r="AC408" i="118" s="1"/>
  <c r="AC407" i="118" s="1"/>
  <c r="AC406" i="118" s="1"/>
  <c r="Y410" i="118"/>
  <c r="BC409" i="118"/>
  <c r="AI409" i="118"/>
  <c r="BB408" i="118"/>
  <c r="AY408" i="118"/>
  <c r="AY407" i="118" s="1"/>
  <c r="AY406" i="118" s="1"/>
  <c r="AX408" i="118"/>
  <c r="AX407" i="118" s="1"/>
  <c r="AX406" i="118" s="1"/>
  <c r="AG408" i="118"/>
  <c r="AG407" i="118" s="1"/>
  <c r="AG406" i="118" s="1"/>
  <c r="AE408" i="118"/>
  <c r="AE407" i="118" s="1"/>
  <c r="AE406" i="118" s="1"/>
  <c r="AA408" i="118"/>
  <c r="AA407" i="118" s="1"/>
  <c r="AA406" i="118" s="1"/>
  <c r="X408" i="118"/>
  <c r="X407" i="118" s="1"/>
  <c r="X406" i="118" s="1"/>
  <c r="W408" i="118"/>
  <c r="W407" i="118" s="1"/>
  <c r="W406" i="118" s="1"/>
  <c r="U408" i="118"/>
  <c r="U407" i="118" s="1"/>
  <c r="U406" i="118" s="1"/>
  <c r="J408" i="118"/>
  <c r="E408" i="118"/>
  <c r="T407" i="118"/>
  <c r="S407" i="118"/>
  <c r="R407" i="118"/>
  <c r="Q407" i="118"/>
  <c r="N407" i="118"/>
  <c r="M407" i="118"/>
  <c r="L407" i="118"/>
  <c r="K407" i="118"/>
  <c r="I407" i="118"/>
  <c r="H407" i="118"/>
  <c r="G407" i="118"/>
  <c r="F407" i="118"/>
  <c r="BC405" i="118"/>
  <c r="AN405" i="118"/>
  <c r="Y405" i="118"/>
  <c r="AA405" i="118" s="1"/>
  <c r="AC405" i="118" s="1"/>
  <c r="AC404" i="118" s="1"/>
  <c r="AC403" i="118" s="1"/>
  <c r="AC402" i="118" s="1"/>
  <c r="BB404" i="118"/>
  <c r="AY404" i="118"/>
  <c r="AY403" i="118" s="1"/>
  <c r="AY402" i="118" s="1"/>
  <c r="AX404" i="118"/>
  <c r="AX403" i="118" s="1"/>
  <c r="AX402" i="118" s="1"/>
  <c r="AK404" i="118"/>
  <c r="AI404" i="118"/>
  <c r="AI403" i="118" s="1"/>
  <c r="AI402" i="118" s="1"/>
  <c r="AG404" i="118"/>
  <c r="AG403" i="118" s="1"/>
  <c r="AG402" i="118" s="1"/>
  <c r="X404" i="118"/>
  <c r="X403" i="118" s="1"/>
  <c r="X402" i="118" s="1"/>
  <c r="W404" i="118"/>
  <c r="W403" i="118" s="1"/>
  <c r="U404" i="118"/>
  <c r="U403" i="118" s="1"/>
  <c r="U402" i="118" s="1"/>
  <c r="J404" i="118"/>
  <c r="E404" i="118"/>
  <c r="AK403" i="118"/>
  <c r="AK402" i="118" s="1"/>
  <c r="T403" i="118"/>
  <c r="T402" i="118" s="1"/>
  <c r="S403" i="118"/>
  <c r="S402" i="118" s="1"/>
  <c r="R403" i="118"/>
  <c r="R402" i="118" s="1"/>
  <c r="Q403" i="118"/>
  <c r="Q402" i="118" s="1"/>
  <c r="Q401" i="118" s="1"/>
  <c r="N403" i="118"/>
  <c r="N402" i="118" s="1"/>
  <c r="M403" i="118"/>
  <c r="M402" i="118" s="1"/>
  <c r="L403" i="118"/>
  <c r="L402" i="118" s="1"/>
  <c r="K403" i="118"/>
  <c r="I403" i="118"/>
  <c r="I402" i="118" s="1"/>
  <c r="H403" i="118"/>
  <c r="H402" i="118" s="1"/>
  <c r="G403" i="118"/>
  <c r="G402" i="118" s="1"/>
  <c r="F403" i="118"/>
  <c r="BC400" i="118"/>
  <c r="BB399" i="118"/>
  <c r="BB396" i="118" s="1"/>
  <c r="AX399" i="118"/>
  <c r="AX396" i="118" s="1"/>
  <c r="AX395" i="118" s="1"/>
  <c r="BC398" i="118"/>
  <c r="BC397" i="118"/>
  <c r="AY397" i="118"/>
  <c r="BC394" i="118"/>
  <c r="BB393" i="118"/>
  <c r="BB392" i="118" s="1"/>
  <c r="AX393" i="118"/>
  <c r="AX392" i="118" s="1"/>
  <c r="AR392" i="118"/>
  <c r="AT392" i="118" s="1"/>
  <c r="AV392" i="118" s="1"/>
  <c r="Y392" i="118"/>
  <c r="AA392" i="118" s="1"/>
  <c r="AC392" i="118" s="1"/>
  <c r="AE392" i="118" s="1"/>
  <c r="AE382" i="118" s="1"/>
  <c r="AE380" i="118" s="1"/>
  <c r="AE377" i="118" s="1"/>
  <c r="AE376" i="118" s="1"/>
  <c r="AY391" i="118"/>
  <c r="AN391" i="118"/>
  <c r="AP391" i="118" s="1"/>
  <c r="AR391" i="118" s="1"/>
  <c r="AT391" i="118" s="1"/>
  <c r="AV391" i="118" s="1"/>
  <c r="AI391" i="118"/>
  <c r="AK391" i="118" s="1"/>
  <c r="AX390" i="118"/>
  <c r="BC390" i="118" s="1"/>
  <c r="AI390" i="118"/>
  <c r="AK390" i="118" s="1"/>
  <c r="W390" i="118"/>
  <c r="Y390" i="118" s="1"/>
  <c r="AA390" i="118" s="1"/>
  <c r="AC390" i="118" s="1"/>
  <c r="J390" i="118"/>
  <c r="E390" i="118"/>
  <c r="BB389" i="118"/>
  <c r="AX389" i="118"/>
  <c r="AX388" i="118" s="1"/>
  <c r="AY388" i="118" s="1"/>
  <c r="AY382" i="118" s="1"/>
  <c r="BC387" i="118"/>
  <c r="BB386" i="118"/>
  <c r="AX386" i="118"/>
  <c r="AX385" i="118" s="1"/>
  <c r="BC384" i="118"/>
  <c r="AV384" i="118"/>
  <c r="AR384" i="118"/>
  <c r="AN384" i="118"/>
  <c r="W384" i="118"/>
  <c r="BB383" i="118"/>
  <c r="AX383" i="118"/>
  <c r="AX382" i="118" s="1"/>
  <c r="AG382" i="118"/>
  <c r="AG380" i="118" s="1"/>
  <c r="AG377" i="118" s="1"/>
  <c r="AG376" i="118" s="1"/>
  <c r="X382" i="118"/>
  <c r="X380" i="118" s="1"/>
  <c r="X377" i="118" s="1"/>
  <c r="X376" i="118" s="1"/>
  <c r="U382" i="118"/>
  <c r="U380" i="118" s="1"/>
  <c r="U377" i="118" s="1"/>
  <c r="U376" i="118" s="1"/>
  <c r="J382" i="118"/>
  <c r="E382" i="118"/>
  <c r="BC381" i="118"/>
  <c r="BC380" i="118"/>
  <c r="T380" i="118"/>
  <c r="S380" i="118"/>
  <c r="S377" i="118" s="1"/>
  <c r="S376" i="118" s="1"/>
  <c r="R380" i="118"/>
  <c r="R377" i="118" s="1"/>
  <c r="R376" i="118" s="1"/>
  <c r="Q380" i="118"/>
  <c r="Q377" i="118" s="1"/>
  <c r="Q376" i="118" s="1"/>
  <c r="N380" i="118"/>
  <c r="N377" i="118" s="1"/>
  <c r="N376" i="118" s="1"/>
  <c r="M380" i="118"/>
  <c r="M377" i="118" s="1"/>
  <c r="M376" i="118" s="1"/>
  <c r="L380" i="118"/>
  <c r="L377" i="118" s="1"/>
  <c r="L376" i="118" s="1"/>
  <c r="K380" i="118"/>
  <c r="I380" i="118"/>
  <c r="I377" i="118" s="1"/>
  <c r="I376" i="118" s="1"/>
  <c r="H380" i="118"/>
  <c r="H377" i="118" s="1"/>
  <c r="H376" i="118" s="1"/>
  <c r="G380" i="118"/>
  <c r="G377" i="118" s="1"/>
  <c r="G376" i="118" s="1"/>
  <c r="F380" i="118"/>
  <c r="T377" i="118"/>
  <c r="T376" i="118" s="1"/>
  <c r="BC375" i="118"/>
  <c r="AN375" i="118"/>
  <c r="BC374" i="118"/>
  <c r="AY374" i="118"/>
  <c r="BC373" i="118"/>
  <c r="W373" i="118"/>
  <c r="Y373" i="118" s="1"/>
  <c r="AA373" i="118" s="1"/>
  <c r="AC373" i="118" s="1"/>
  <c r="AE373" i="118" s="1"/>
  <c r="BC372" i="118"/>
  <c r="BC371" i="118"/>
  <c r="AY371" i="118"/>
  <c r="BC370" i="118"/>
  <c r="AY370" i="118"/>
  <c r="BC369" i="118"/>
  <c r="AP369" i="118"/>
  <c r="AR369" i="118" s="1"/>
  <c r="AT369" i="118" s="1"/>
  <c r="AV369" i="118" s="1"/>
  <c r="BC368" i="118"/>
  <c r="AC368" i="118"/>
  <c r="AE368" i="118" s="1"/>
  <c r="AE365" i="118" s="1"/>
  <c r="AE364" i="118" s="1"/>
  <c r="BC367" i="118"/>
  <c r="AP367" i="118"/>
  <c r="AR367" i="118" s="1"/>
  <c r="AT367" i="118" s="1"/>
  <c r="AV367" i="118" s="1"/>
  <c r="AC367" i="118"/>
  <c r="Y367" i="118"/>
  <c r="BC366" i="118"/>
  <c r="AP366" i="118"/>
  <c r="Y366" i="118"/>
  <c r="BC365" i="118"/>
  <c r="AY365" i="118"/>
  <c r="AY364" i="118" s="1"/>
  <c r="AN365" i="118"/>
  <c r="AN364" i="118" s="1"/>
  <c r="AK365" i="118"/>
  <c r="AI365" i="118"/>
  <c r="AI364" i="118" s="1"/>
  <c r="AG365" i="118"/>
  <c r="AG364" i="118" s="1"/>
  <c r="AA365" i="118"/>
  <c r="AA364" i="118" s="1"/>
  <c r="X365" i="118"/>
  <c r="X364" i="118" s="1"/>
  <c r="W365" i="118"/>
  <c r="W364" i="118" s="1"/>
  <c r="U365" i="118"/>
  <c r="U364" i="118" s="1"/>
  <c r="BC364" i="118"/>
  <c r="AK364" i="118"/>
  <c r="T364" i="118"/>
  <c r="T356" i="118" s="1"/>
  <c r="S364" i="118"/>
  <c r="S356" i="118" s="1"/>
  <c r="R364" i="118"/>
  <c r="R356" i="118" s="1"/>
  <c r="Q364" i="118"/>
  <c r="Q356" i="118" s="1"/>
  <c r="BC363" i="118"/>
  <c r="BC362" i="118"/>
  <c r="Y362" i="118"/>
  <c r="AA362" i="118" s="1"/>
  <c r="BC361" i="118"/>
  <c r="AY361" i="118"/>
  <c r="AY360" i="118" s="1"/>
  <c r="AV361" i="118"/>
  <c r="AV360" i="118" s="1"/>
  <c r="AT361" i="118"/>
  <c r="AT360" i="118" s="1"/>
  <c r="AR361" i="118"/>
  <c r="AP361" i="118"/>
  <c r="AP360" i="118" s="1"/>
  <c r="AN361" i="118"/>
  <c r="AN360" i="118" s="1"/>
  <c r="AK361" i="118"/>
  <c r="AK360" i="118" s="1"/>
  <c r="AI361" i="118"/>
  <c r="AI360" i="118" s="1"/>
  <c r="AG361" i="118"/>
  <c r="AG360" i="118" s="1"/>
  <c r="X361" i="118"/>
  <c r="X360" i="118" s="1"/>
  <c r="W361" i="118"/>
  <c r="W360" i="118" s="1"/>
  <c r="U361" i="118"/>
  <c r="U360" i="118" s="1"/>
  <c r="BC360" i="118"/>
  <c r="AR360" i="118"/>
  <c r="BC359" i="118"/>
  <c r="BC358" i="118"/>
  <c r="BB357" i="118"/>
  <c r="AX357" i="118"/>
  <c r="BC356" i="118"/>
  <c r="BC355" i="118"/>
  <c r="Y355" i="118"/>
  <c r="AA355" i="118" s="1"/>
  <c r="AC355" i="118" s="1"/>
  <c r="BC354" i="118"/>
  <c r="AV354" i="118"/>
  <c r="AV352" i="118" s="1"/>
  <c r="AT354" i="118"/>
  <c r="AT352" i="118" s="1"/>
  <c r="AR354" i="118"/>
  <c r="AR352" i="118" s="1"/>
  <c r="AP354" i="118"/>
  <c r="AP352" i="118" s="1"/>
  <c r="AN354" i="118"/>
  <c r="AN352" i="118" s="1"/>
  <c r="AK354" i="118"/>
  <c r="AK352" i="118" s="1"/>
  <c r="AI354" i="118"/>
  <c r="AI352" i="118" s="1"/>
  <c r="AG354" i="118"/>
  <c r="AG352" i="118" s="1"/>
  <c r="AE354" i="118"/>
  <c r="AE352" i="118" s="1"/>
  <c r="X354" i="118"/>
  <c r="X352" i="118" s="1"/>
  <c r="W354" i="118"/>
  <c r="W352" i="118" s="1"/>
  <c r="U354" i="118"/>
  <c r="U352" i="118" s="1"/>
  <c r="J354" i="118"/>
  <c r="E354" i="118"/>
  <c r="BC353" i="118"/>
  <c r="BC352" i="118"/>
  <c r="AY352" i="118"/>
  <c r="T352" i="118"/>
  <c r="S352" i="118"/>
  <c r="R352" i="118"/>
  <c r="Q352" i="118"/>
  <c r="N352" i="118"/>
  <c r="M352" i="118"/>
  <c r="L352" i="118"/>
  <c r="K352" i="118"/>
  <c r="I352" i="118"/>
  <c r="H352" i="118"/>
  <c r="G352" i="118"/>
  <c r="F352" i="118"/>
  <c r="BC351" i="118"/>
  <c r="BB350" i="118"/>
  <c r="BB349" i="118" s="1"/>
  <c r="AX350" i="118"/>
  <c r="AX349" i="118" s="1"/>
  <c r="BC347" i="118"/>
  <c r="BC346" i="118"/>
  <c r="BB345" i="118"/>
  <c r="AX345" i="118"/>
  <c r="BC344" i="118"/>
  <c r="BB343" i="118"/>
  <c r="AX343" i="118"/>
  <c r="BC342" i="118"/>
  <c r="BC341" i="118"/>
  <c r="BC340" i="118"/>
  <c r="BB339" i="118"/>
  <c r="AX339" i="118"/>
  <c r="BC335" i="118"/>
  <c r="BB334" i="118"/>
  <c r="AX334" i="118"/>
  <c r="BC332" i="118"/>
  <c r="BB331" i="118"/>
  <c r="AX331" i="118"/>
  <c r="AX330" i="118" s="1"/>
  <c r="BC329" i="118"/>
  <c r="AI329" i="118"/>
  <c r="AK329" i="118" s="1"/>
  <c r="AN329" i="118" s="1"/>
  <c r="AP329" i="118" s="1"/>
  <c r="AR329" i="118" s="1"/>
  <c r="AT329" i="118" s="1"/>
  <c r="AV329" i="118" s="1"/>
  <c r="BB328" i="118"/>
  <c r="AX328" i="118"/>
  <c r="AX327" i="118" s="1"/>
  <c r="AX326" i="118" s="1"/>
  <c r="AX325" i="118" s="1"/>
  <c r="AX324" i="118" s="1"/>
  <c r="BC323" i="118"/>
  <c r="BB322" i="118"/>
  <c r="AX322" i="118"/>
  <c r="BC321" i="118"/>
  <c r="BB320" i="118"/>
  <c r="AX320" i="118"/>
  <c r="BC319" i="118"/>
  <c r="BB318" i="118"/>
  <c r="AX318" i="118"/>
  <c r="AT316" i="118"/>
  <c r="AV316" i="118" s="1"/>
  <c r="BC315" i="118"/>
  <c r="AN315" i="118"/>
  <c r="AP315" i="118" s="1"/>
  <c r="AR315" i="118" s="1"/>
  <c r="AT315" i="118" s="1"/>
  <c r="AV315" i="118" s="1"/>
  <c r="Y315" i="118"/>
  <c r="AA315" i="118" s="1"/>
  <c r="AC315" i="118" s="1"/>
  <c r="AE315" i="118" s="1"/>
  <c r="J315" i="118"/>
  <c r="E315" i="118"/>
  <c r="BB314" i="118"/>
  <c r="AX314" i="118"/>
  <c r="AX313" i="118" s="1"/>
  <c r="AX312" i="118" s="1"/>
  <c r="BB313" i="118"/>
  <c r="BB312" i="118" s="1"/>
  <c r="AN313" i="118"/>
  <c r="Y313" i="118"/>
  <c r="AA313" i="118" s="1"/>
  <c r="AY312" i="118"/>
  <c r="AY308" i="118" s="1"/>
  <c r="AK312" i="118"/>
  <c r="AK308" i="118" s="1"/>
  <c r="AI312" i="118"/>
  <c r="AI308" i="118" s="1"/>
  <c r="AG312" i="118"/>
  <c r="AG308" i="118" s="1"/>
  <c r="X312" i="118"/>
  <c r="X308" i="118" s="1"/>
  <c r="W312" i="118"/>
  <c r="W308" i="118" s="1"/>
  <c r="U312" i="118"/>
  <c r="U308" i="118" s="1"/>
  <c r="BC311" i="118"/>
  <c r="BB310" i="118"/>
  <c r="AX310" i="118"/>
  <c r="AX309" i="118" s="1"/>
  <c r="BC308" i="118"/>
  <c r="T308" i="118"/>
  <c r="S308" i="118"/>
  <c r="R308" i="118"/>
  <c r="Q308" i="118"/>
  <c r="N308" i="118"/>
  <c r="M308" i="118"/>
  <c r="L308" i="118"/>
  <c r="K308" i="118"/>
  <c r="I308" i="118"/>
  <c r="H308" i="118"/>
  <c r="G308" i="118"/>
  <c r="F308" i="118"/>
  <c r="BC307" i="118"/>
  <c r="BB306" i="118"/>
  <c r="BB305" i="118" s="1"/>
  <c r="AX306" i="118"/>
  <c r="AI306" i="118"/>
  <c r="AK306" i="118" s="1"/>
  <c r="AN306" i="118" s="1"/>
  <c r="AP306" i="118" s="1"/>
  <c r="AR306" i="118" s="1"/>
  <c r="AT306" i="118" s="1"/>
  <c r="AV306" i="118" s="1"/>
  <c r="AX305" i="118"/>
  <c r="BC304" i="118"/>
  <c r="AV304" i="118"/>
  <c r="AP304" i="118"/>
  <c r="AR304" i="118" s="1"/>
  <c r="W304" i="118"/>
  <c r="BC303" i="118"/>
  <c r="BB302" i="118"/>
  <c r="AX302" i="118"/>
  <c r="AX301" i="118" s="1"/>
  <c r="AI301" i="118"/>
  <c r="AK301" i="118" s="1"/>
  <c r="AN301" i="118" s="1"/>
  <c r="AP301" i="118" s="1"/>
  <c r="AR301" i="118" s="1"/>
  <c r="AT301" i="118" s="1"/>
  <c r="AV301" i="118" s="1"/>
  <c r="BC300" i="118"/>
  <c r="BB299" i="118"/>
  <c r="AX299" i="118"/>
  <c r="AI299" i="118"/>
  <c r="AK299" i="118" s="1"/>
  <c r="AN299" i="118" s="1"/>
  <c r="AP299" i="118" s="1"/>
  <c r="AR299" i="118" s="1"/>
  <c r="AT299" i="118" s="1"/>
  <c r="AV299" i="118" s="1"/>
  <c r="BC298" i="118"/>
  <c r="AI298" i="118"/>
  <c r="AK298" i="118" s="1"/>
  <c r="AN298" i="118" s="1"/>
  <c r="AP298" i="118" s="1"/>
  <c r="AR298" i="118" s="1"/>
  <c r="AT298" i="118" s="1"/>
  <c r="AV298" i="118" s="1"/>
  <c r="BB297" i="118"/>
  <c r="AX297" i="118"/>
  <c r="BC293" i="118"/>
  <c r="AI293" i="118"/>
  <c r="W293" i="118"/>
  <c r="Y293" i="118" s="1"/>
  <c r="AA293" i="118" s="1"/>
  <c r="BB292" i="118"/>
  <c r="AX292" i="118"/>
  <c r="BB291" i="118"/>
  <c r="AY291" i="118"/>
  <c r="AY290" i="118" s="1"/>
  <c r="AX291" i="118"/>
  <c r="AG291" i="118"/>
  <c r="AG290" i="118" s="1"/>
  <c r="X291" i="118"/>
  <c r="X290" i="118" s="1"/>
  <c r="U291" i="118"/>
  <c r="J291" i="118"/>
  <c r="E291" i="118"/>
  <c r="BC290" i="118"/>
  <c r="U290" i="118"/>
  <c r="T290" i="118"/>
  <c r="S290" i="118"/>
  <c r="R290" i="118"/>
  <c r="Q290" i="118"/>
  <c r="N290" i="118"/>
  <c r="M290" i="118"/>
  <c r="L290" i="118"/>
  <c r="K290" i="118"/>
  <c r="I290" i="118"/>
  <c r="H290" i="118"/>
  <c r="G290" i="118"/>
  <c r="F290" i="118"/>
  <c r="BC288" i="118"/>
  <c r="BB287" i="118"/>
  <c r="AX287" i="118"/>
  <c r="BC286" i="118"/>
  <c r="BB285" i="118"/>
  <c r="AX285" i="118"/>
  <c r="BC283" i="118"/>
  <c r="BB282" i="118"/>
  <c r="AX282" i="118"/>
  <c r="AX280" i="118"/>
  <c r="BC280" i="118" s="1"/>
  <c r="BB279" i="118"/>
  <c r="AX279" i="118"/>
  <c r="BB278" i="118"/>
  <c r="AY278" i="118"/>
  <c r="AI277" i="118"/>
  <c r="AK277" i="118" s="1"/>
  <c r="W277" i="118"/>
  <c r="J277" i="118"/>
  <c r="E277" i="118"/>
  <c r="AX275" i="118"/>
  <c r="BC274" i="118"/>
  <c r="AI274" i="118"/>
  <c r="AK274" i="118" s="1"/>
  <c r="AN274" i="118" s="1"/>
  <c r="AP274" i="118" s="1"/>
  <c r="AR274" i="118" s="1"/>
  <c r="AT274" i="118" s="1"/>
  <c r="AV274" i="118" s="1"/>
  <c r="BB273" i="118"/>
  <c r="AX273" i="118"/>
  <c r="AV273" i="118"/>
  <c r="AN273" i="118"/>
  <c r="AP273" i="118" s="1"/>
  <c r="AR273" i="118" s="1"/>
  <c r="AC273" i="118"/>
  <c r="Y273" i="118"/>
  <c r="BC272" i="118"/>
  <c r="BB271" i="118"/>
  <c r="AX271" i="118"/>
  <c r="AX270" i="118" s="1"/>
  <c r="BB270" i="118"/>
  <c r="BC267" i="118"/>
  <c r="BB266" i="118"/>
  <c r="AX266" i="118"/>
  <c r="BC265" i="118"/>
  <c r="AY265" i="118"/>
  <c r="AG265" i="118"/>
  <c r="X265" i="118"/>
  <c r="X263" i="118" s="1"/>
  <c r="X262" i="118" s="1"/>
  <c r="U265" i="118"/>
  <c r="U263" i="118" s="1"/>
  <c r="U262" i="118" s="1"/>
  <c r="J265" i="118"/>
  <c r="E265" i="118"/>
  <c r="BC264" i="118"/>
  <c r="BC263" i="118"/>
  <c r="AY263" i="118"/>
  <c r="AG263" i="118"/>
  <c r="AG262" i="118" s="1"/>
  <c r="T263" i="118"/>
  <c r="S263" i="118"/>
  <c r="S262" i="118" s="1"/>
  <c r="R263" i="118"/>
  <c r="R262" i="118" s="1"/>
  <c r="Q263" i="118"/>
  <c r="Q262" i="118" s="1"/>
  <c r="N263" i="118"/>
  <c r="N262" i="118" s="1"/>
  <c r="M263" i="118"/>
  <c r="M262" i="118" s="1"/>
  <c r="L263" i="118"/>
  <c r="L262" i="118" s="1"/>
  <c r="K263" i="118"/>
  <c r="I263" i="118"/>
  <c r="I262" i="118" s="1"/>
  <c r="H263" i="118"/>
  <c r="G263" i="118"/>
  <c r="G262" i="118" s="1"/>
  <c r="F263" i="118"/>
  <c r="T262" i="118"/>
  <c r="H262" i="118"/>
  <c r="BC260" i="118"/>
  <c r="BB259" i="118"/>
  <c r="BB258" i="118" s="1"/>
  <c r="AX259" i="118"/>
  <c r="AX258" i="118" s="1"/>
  <c r="AT258" i="118"/>
  <c r="AV258" i="118" s="1"/>
  <c r="AX257" i="118"/>
  <c r="AX256" i="118"/>
  <c r="BB255" i="118"/>
  <c r="BB252" i="118"/>
  <c r="AX252" i="118"/>
  <c r="AX249" i="118"/>
  <c r="BC249" i="118" s="1"/>
  <c r="BC248" i="118"/>
  <c r="AT248" i="118"/>
  <c r="AV248" i="118" s="1"/>
  <c r="BB247" i="118"/>
  <c r="AX247" i="118"/>
  <c r="BC246" i="118"/>
  <c r="BC245" i="118"/>
  <c r="BB244" i="118"/>
  <c r="AX244" i="118"/>
  <c r="AY243" i="118"/>
  <c r="AN243" i="118"/>
  <c r="AP243" i="118" s="1"/>
  <c r="AR243" i="118" s="1"/>
  <c r="AT243" i="118" s="1"/>
  <c r="AV243" i="118" s="1"/>
  <c r="AI242" i="118"/>
  <c r="AK242" i="118" s="1"/>
  <c r="AN242" i="118" s="1"/>
  <c r="AP242" i="118" s="1"/>
  <c r="AR242" i="118" s="1"/>
  <c r="AT242" i="118" s="1"/>
  <c r="AV242" i="118" s="1"/>
  <c r="BC241" i="118"/>
  <c r="BC240" i="118"/>
  <c r="AT240" i="118"/>
  <c r="AV240" i="118" s="1"/>
  <c r="BB239" i="118"/>
  <c r="AX239" i="118"/>
  <c r="BC238" i="118"/>
  <c r="BB237" i="118"/>
  <c r="AX237" i="118"/>
  <c r="AN236" i="118"/>
  <c r="AP236" i="118" s="1"/>
  <c r="AR236" i="118" s="1"/>
  <c r="AT236" i="118" s="1"/>
  <c r="AV236" i="118" s="1"/>
  <c r="AI235" i="118"/>
  <c r="AK235" i="118" s="1"/>
  <c r="AN235" i="118" s="1"/>
  <c r="AP235" i="118" s="1"/>
  <c r="AR235" i="118" s="1"/>
  <c r="AT235" i="118" s="1"/>
  <c r="AV235" i="118" s="1"/>
  <c r="BC233" i="118"/>
  <c r="BB232" i="118"/>
  <c r="AX232" i="118"/>
  <c r="BC231" i="118"/>
  <c r="BB230" i="118"/>
  <c r="AX230" i="118"/>
  <c r="BC228" i="118"/>
  <c r="BB227" i="118"/>
  <c r="AX227" i="118"/>
  <c r="AX226" i="118" s="1"/>
  <c r="BB226" i="118"/>
  <c r="BC225" i="118"/>
  <c r="AI225" i="118"/>
  <c r="Y225" i="118"/>
  <c r="AA225" i="118" s="1"/>
  <c r="AC225" i="118" s="1"/>
  <c r="BB224" i="118"/>
  <c r="AX224" i="118"/>
  <c r="AY223" i="118"/>
  <c r="AX223" i="118"/>
  <c r="AG223" i="118"/>
  <c r="AE223" i="118"/>
  <c r="X223" i="118"/>
  <c r="W223" i="118"/>
  <c r="U223" i="118"/>
  <c r="BC222" i="118"/>
  <c r="AN222" i="118"/>
  <c r="AN220" i="118" s="1"/>
  <c r="BC221" i="118"/>
  <c r="Y221" i="118"/>
  <c r="AA221" i="118" s="1"/>
  <c r="AC221" i="118" s="1"/>
  <c r="BB220" i="118"/>
  <c r="AY220" i="118"/>
  <c r="AX220" i="118"/>
  <c r="AV220" i="118"/>
  <c r="AT220" i="118"/>
  <c r="AR220" i="118"/>
  <c r="AP220" i="118"/>
  <c r="AK220" i="118"/>
  <c r="AI220" i="118"/>
  <c r="AG220" i="118"/>
  <c r="AE220" i="118"/>
  <c r="X220" i="118"/>
  <c r="W220" i="118"/>
  <c r="U220" i="118"/>
  <c r="BC219" i="118"/>
  <c r="AI219" i="118"/>
  <c r="BB218" i="118"/>
  <c r="AY218" i="118"/>
  <c r="AX218" i="118"/>
  <c r="AX217" i="118"/>
  <c r="AT217" i="118"/>
  <c r="AV217" i="118" s="1"/>
  <c r="AV215" i="118" s="1"/>
  <c r="Y217" i="118"/>
  <c r="AA217" i="118" s="1"/>
  <c r="AC217" i="118" s="1"/>
  <c r="BB216" i="118"/>
  <c r="BB215" i="118" s="1"/>
  <c r="AY215" i="118"/>
  <c r="AR215" i="118"/>
  <c r="AP215" i="118"/>
  <c r="AN215" i="118"/>
  <c r="AK215" i="118"/>
  <c r="AI215" i="118"/>
  <c r="AG215" i="118"/>
  <c r="AE215" i="118"/>
  <c r="X215" i="118"/>
  <c r="W215" i="118"/>
  <c r="U215" i="118"/>
  <c r="BC214" i="118"/>
  <c r="T214" i="118"/>
  <c r="S214" i="118"/>
  <c r="R214" i="118"/>
  <c r="Q214" i="118"/>
  <c r="AX210" i="118"/>
  <c r="BC209" i="118"/>
  <c r="BB208" i="118"/>
  <c r="AX208" i="118"/>
  <c r="BB207" i="118"/>
  <c r="BC204" i="118"/>
  <c r="BC203" i="118"/>
  <c r="BB202" i="118"/>
  <c r="AX202" i="118"/>
  <c r="BC201" i="118"/>
  <c r="BB200" i="118"/>
  <c r="AX200" i="118"/>
  <c r="BB198" i="118"/>
  <c r="AX198" i="118"/>
  <c r="AI197" i="118"/>
  <c r="AK197" i="118" s="1"/>
  <c r="AN197" i="118" s="1"/>
  <c r="AP197" i="118" s="1"/>
  <c r="AR197" i="118" s="1"/>
  <c r="AT197" i="118" s="1"/>
  <c r="AV197" i="118" s="1"/>
  <c r="BC196" i="118"/>
  <c r="BB195" i="118"/>
  <c r="AX195" i="118"/>
  <c r="AX194" i="118" s="1"/>
  <c r="AX193" i="118" s="1"/>
  <c r="BB194" i="118"/>
  <c r="AI193" i="118"/>
  <c r="AK193" i="118" s="1"/>
  <c r="AN193" i="118" s="1"/>
  <c r="AP193" i="118" s="1"/>
  <c r="AR193" i="118" s="1"/>
  <c r="AT193" i="118" s="1"/>
  <c r="AV193" i="118" s="1"/>
  <c r="BC192" i="118"/>
  <c r="AY192" i="118"/>
  <c r="BB191" i="118"/>
  <c r="AX191" i="118"/>
  <c r="AX190" i="118" s="1"/>
  <c r="AX189" i="118" s="1"/>
  <c r="BB190" i="118"/>
  <c r="AY189" i="118"/>
  <c r="AI189" i="118"/>
  <c r="AK189" i="118" s="1"/>
  <c r="AN189" i="118" s="1"/>
  <c r="AP189" i="118" s="1"/>
  <c r="AR189" i="118" s="1"/>
  <c r="BC188" i="118"/>
  <c r="Y188" i="118"/>
  <c r="AA188" i="118" s="1"/>
  <c r="AC188" i="118" s="1"/>
  <c r="AC187" i="118" s="1"/>
  <c r="BC187" i="118"/>
  <c r="AV187" i="118"/>
  <c r="AT187" i="118"/>
  <c r="AR187" i="118"/>
  <c r="AP187" i="118"/>
  <c r="AN187" i="118"/>
  <c r="AK187" i="118"/>
  <c r="AI187" i="118"/>
  <c r="AG187" i="118"/>
  <c r="AE187" i="118"/>
  <c r="X187" i="118"/>
  <c r="W187" i="118"/>
  <c r="U187" i="118"/>
  <c r="BC186" i="118"/>
  <c r="Y186" i="118"/>
  <c r="AA186" i="118" s="1"/>
  <c r="AC186" i="118" s="1"/>
  <c r="AC185" i="118" s="1"/>
  <c r="BB185" i="118"/>
  <c r="AY185" i="118"/>
  <c r="AY184" i="118" s="1"/>
  <c r="AX185" i="118"/>
  <c r="AV185" i="118"/>
  <c r="AT185" i="118"/>
  <c r="AR185" i="118"/>
  <c r="AP185" i="118"/>
  <c r="AN185" i="118"/>
  <c r="AK185" i="118"/>
  <c r="AI185" i="118"/>
  <c r="AG185" i="118"/>
  <c r="AE185" i="118"/>
  <c r="X185" i="118"/>
  <c r="W185" i="118"/>
  <c r="U185" i="118"/>
  <c r="T184" i="118"/>
  <c r="S184" i="118"/>
  <c r="R184" i="118"/>
  <c r="Q184" i="118"/>
  <c r="N184" i="118"/>
  <c r="N178" i="118" s="1"/>
  <c r="N163" i="118" s="1"/>
  <c r="M184" i="118"/>
  <c r="M178" i="118" s="1"/>
  <c r="M163" i="118" s="1"/>
  <c r="L184" i="118"/>
  <c r="L178" i="118" s="1"/>
  <c r="L163" i="118" s="1"/>
  <c r="K184" i="118"/>
  <c r="I184" i="118"/>
  <c r="I178" i="118" s="1"/>
  <c r="I163" i="118" s="1"/>
  <c r="H184" i="118"/>
  <c r="G184" i="118"/>
  <c r="G178" i="118" s="1"/>
  <c r="G163" i="118" s="1"/>
  <c r="F184" i="118"/>
  <c r="BC183" i="118"/>
  <c r="BB182" i="118"/>
  <c r="AY182" i="118"/>
  <c r="AX182" i="118"/>
  <c r="BC181" i="118"/>
  <c r="BB180" i="118"/>
  <c r="AY180" i="118"/>
  <c r="AX180" i="118"/>
  <c r="AX179" i="118" s="1"/>
  <c r="AY179" i="118"/>
  <c r="H178" i="118"/>
  <c r="H163" i="118" s="1"/>
  <c r="BC177" i="118"/>
  <c r="BB176" i="118"/>
  <c r="AX176" i="118"/>
  <c r="BC175" i="118"/>
  <c r="BC174" i="118"/>
  <c r="BB173" i="118"/>
  <c r="AX173" i="118"/>
  <c r="AX171" i="118" s="1"/>
  <c r="AX164" i="118" s="1"/>
  <c r="BC172" i="118"/>
  <c r="AY172" i="118"/>
  <c r="BB171" i="118"/>
  <c r="BC170" i="118"/>
  <c r="AT170" i="118"/>
  <c r="AV170" i="118" s="1"/>
  <c r="AV169" i="118" s="1"/>
  <c r="AV165" i="118" s="1"/>
  <c r="AV164" i="118" s="1"/>
  <c r="BB169" i="118"/>
  <c r="BB165" i="118" s="1"/>
  <c r="AY169" i="118"/>
  <c r="AY165" i="118" s="1"/>
  <c r="AX169" i="118"/>
  <c r="AX165" i="118" s="1"/>
  <c r="AT169" i="118"/>
  <c r="AT165" i="118" s="1"/>
  <c r="AT164" i="118" s="1"/>
  <c r="BC168" i="118"/>
  <c r="BC167" i="118"/>
  <c r="BB166" i="118"/>
  <c r="AY166" i="118"/>
  <c r="AX166" i="118"/>
  <c r="BC162" i="118"/>
  <c r="BB161" i="118"/>
  <c r="AX161" i="118"/>
  <c r="AX160" i="118"/>
  <c r="BC160" i="118" s="1"/>
  <c r="BB159" i="118"/>
  <c r="AX159" i="118"/>
  <c r="BC158" i="118"/>
  <c r="BB157" i="118"/>
  <c r="AX157" i="118"/>
  <c r="AX154" i="118"/>
  <c r="BC153" i="118"/>
  <c r="AX152" i="118"/>
  <c r="B152" i="118"/>
  <c r="A152" i="118"/>
  <c r="BC151" i="118"/>
  <c r="AY151" i="118"/>
  <c r="BB150" i="118"/>
  <c r="AX150" i="118"/>
  <c r="AX149" i="118"/>
  <c r="BC149" i="118" s="1"/>
  <c r="BB148" i="118"/>
  <c r="AX148" i="118"/>
  <c r="BC147" i="118"/>
  <c r="BB146" i="118"/>
  <c r="AX146" i="118"/>
  <c r="BC143" i="118"/>
  <c r="AP143" i="118"/>
  <c r="AR143" i="118" s="1"/>
  <c r="AK143" i="118"/>
  <c r="AK141" i="118" s="1"/>
  <c r="AY141" i="118"/>
  <c r="AN141" i="118"/>
  <c r="BC140" i="118"/>
  <c r="AN140" i="118"/>
  <c r="AP140" i="118" s="1"/>
  <c r="AR140" i="118" s="1"/>
  <c r="AT140" i="118" s="1"/>
  <c r="AV140" i="118" s="1"/>
  <c r="BC139" i="118"/>
  <c r="AK139" i="118"/>
  <c r="AN139" i="118" s="1"/>
  <c r="AE139" i="118"/>
  <c r="Y139" i="118"/>
  <c r="BB138" i="118"/>
  <c r="AY138" i="118"/>
  <c r="AY137" i="118" s="1"/>
  <c r="AX138" i="118"/>
  <c r="AX137" i="118" s="1"/>
  <c r="AK138" i="118"/>
  <c r="AI138" i="118"/>
  <c r="AG138" i="118"/>
  <c r="AG137" i="118" s="1"/>
  <c r="AG136" i="118" s="1"/>
  <c r="AG117" i="118" s="1"/>
  <c r="AE138" i="118"/>
  <c r="AE137" i="118" s="1"/>
  <c r="AE136" i="118" s="1"/>
  <c r="AE117" i="118" s="1"/>
  <c r="AC138" i="118"/>
  <c r="AC137" i="118" s="1"/>
  <c r="AC136" i="118" s="1"/>
  <c r="AC117" i="118" s="1"/>
  <c r="AA138" i="118"/>
  <c r="AA137" i="118" s="1"/>
  <c r="AA136" i="118" s="1"/>
  <c r="AA117" i="118" s="1"/>
  <c r="X138" i="118"/>
  <c r="X137" i="118" s="1"/>
  <c r="X136" i="118" s="1"/>
  <c r="X117" i="118" s="1"/>
  <c r="W138" i="118"/>
  <c r="W137" i="118" s="1"/>
  <c r="W136" i="118" s="1"/>
  <c r="W117" i="118" s="1"/>
  <c r="U138" i="118"/>
  <c r="U137" i="118" s="1"/>
  <c r="U136" i="118" s="1"/>
  <c r="U117" i="118" s="1"/>
  <c r="AI137" i="118"/>
  <c r="AI136" i="118" s="1"/>
  <c r="AI117" i="118" s="1"/>
  <c r="T137" i="118"/>
  <c r="T136" i="118" s="1"/>
  <c r="T117" i="118" s="1"/>
  <c r="S137" i="118"/>
  <c r="S136" i="118" s="1"/>
  <c r="S117" i="118" s="1"/>
  <c r="R137" i="118"/>
  <c r="Q137" i="118"/>
  <c r="Q136" i="118" s="1"/>
  <c r="Q117" i="118" s="1"/>
  <c r="R136" i="118"/>
  <c r="R117" i="118" s="1"/>
  <c r="AX135" i="118"/>
  <c r="BC135" i="118" s="1"/>
  <c r="BB134" i="118"/>
  <c r="AX134" i="118"/>
  <c r="BB133" i="118"/>
  <c r="AX133" i="118"/>
  <c r="AY132" i="118"/>
  <c r="AX132" i="118"/>
  <c r="AY131" i="118"/>
  <c r="AX131" i="118"/>
  <c r="BC130" i="118"/>
  <c r="AT130" i="118"/>
  <c r="AN130" i="118"/>
  <c r="AN129" i="118" s="1"/>
  <c r="AN128" i="118" s="1"/>
  <c r="BB129" i="118"/>
  <c r="BB128" i="118" s="1"/>
  <c r="AY129" i="118"/>
  <c r="AY128" i="118" s="1"/>
  <c r="AX129" i="118"/>
  <c r="AX128" i="118" s="1"/>
  <c r="AR129" i="118"/>
  <c r="AR128" i="118" s="1"/>
  <c r="AP129" i="118"/>
  <c r="AP128" i="118" s="1"/>
  <c r="BC127" i="118"/>
  <c r="BB126" i="118"/>
  <c r="BB125" i="118" s="1"/>
  <c r="AY126" i="118"/>
  <c r="AX126" i="118"/>
  <c r="AX125" i="118" s="1"/>
  <c r="AV126" i="118"/>
  <c r="AV125" i="118" s="1"/>
  <c r="AT126" i="118"/>
  <c r="AT125" i="118" s="1"/>
  <c r="AY125" i="118"/>
  <c r="BC124" i="118"/>
  <c r="AV124" i="118"/>
  <c r="AV123" i="118" s="1"/>
  <c r="AV122" i="118" s="1"/>
  <c r="BB123" i="118"/>
  <c r="AY123" i="118"/>
  <c r="AX123" i="118"/>
  <c r="AT123" i="118"/>
  <c r="BB122" i="118"/>
  <c r="AY122" i="118"/>
  <c r="AX122" i="118"/>
  <c r="AT122" i="118"/>
  <c r="BC121" i="118"/>
  <c r="BB120" i="118"/>
  <c r="BB119" i="118" s="1"/>
  <c r="AY120" i="118"/>
  <c r="AX120" i="118"/>
  <c r="AX119" i="118" s="1"/>
  <c r="AV120" i="118"/>
  <c r="AV119" i="118" s="1"/>
  <c r="AT120" i="118"/>
  <c r="AT119" i="118" s="1"/>
  <c r="AY119" i="118"/>
  <c r="BC116" i="118"/>
  <c r="BB115" i="118"/>
  <c r="AX115" i="118"/>
  <c r="BC114" i="118"/>
  <c r="AX113" i="118"/>
  <c r="BC113" i="118" s="1"/>
  <c r="BB112" i="118"/>
  <c r="AY112" i="118"/>
  <c r="AY109" i="118" s="1"/>
  <c r="AV112" i="118"/>
  <c r="AT112" i="118"/>
  <c r="AT109" i="118" s="1"/>
  <c r="AR112" i="118"/>
  <c r="AR109" i="118" s="1"/>
  <c r="AP112" i="118"/>
  <c r="AP109" i="118" s="1"/>
  <c r="AN112" i="118"/>
  <c r="AN109" i="118" s="1"/>
  <c r="AK112" i="118"/>
  <c r="AK109" i="118" s="1"/>
  <c r="AI112" i="118"/>
  <c r="AI109" i="118" s="1"/>
  <c r="AG112" i="118"/>
  <c r="AG109" i="118" s="1"/>
  <c r="AV109" i="118"/>
  <c r="BC108" i="118"/>
  <c r="AT108" i="118"/>
  <c r="AV108" i="118" s="1"/>
  <c r="BC107" i="118"/>
  <c r="AV107" i="118"/>
  <c r="AK107" i="118"/>
  <c r="AN107" i="118" s="1"/>
  <c r="AP107" i="118" s="1"/>
  <c r="AR107" i="118" s="1"/>
  <c r="BB106" i="118"/>
  <c r="AV106" i="118"/>
  <c r="AX106" i="118" s="1"/>
  <c r="AK106" i="118"/>
  <c r="BC105" i="118"/>
  <c r="AK105" i="118"/>
  <c r="AN105" i="118" s="1"/>
  <c r="AP105" i="118" s="1"/>
  <c r="BC104" i="118"/>
  <c r="AK104" i="118"/>
  <c r="AE104" i="118"/>
  <c r="AE103" i="118" s="1"/>
  <c r="AE102" i="118" s="1"/>
  <c r="AE101" i="118" s="1"/>
  <c r="AE100" i="118" s="1"/>
  <c r="Y104" i="118"/>
  <c r="BB103" i="118"/>
  <c r="AY103" i="118"/>
  <c r="AY102" i="118" s="1"/>
  <c r="AY101" i="118" s="1"/>
  <c r="AX103" i="118"/>
  <c r="AX102" i="118" s="1"/>
  <c r="AX101" i="118" s="1"/>
  <c r="AI103" i="118"/>
  <c r="AI102" i="118" s="1"/>
  <c r="AI101" i="118" s="1"/>
  <c r="AG103" i="118"/>
  <c r="AG102" i="118" s="1"/>
  <c r="AG101" i="118" s="1"/>
  <c r="AC103" i="118"/>
  <c r="AC102" i="118" s="1"/>
  <c r="AC101" i="118" s="1"/>
  <c r="AC100" i="118" s="1"/>
  <c r="AA103" i="118"/>
  <c r="X103" i="118"/>
  <c r="X102" i="118" s="1"/>
  <c r="X101" i="118" s="1"/>
  <c r="X100" i="118" s="1"/>
  <c r="W103" i="118"/>
  <c r="W102" i="118" s="1"/>
  <c r="U103" i="118"/>
  <c r="U102" i="118" s="1"/>
  <c r="U101" i="118" s="1"/>
  <c r="U100" i="118" s="1"/>
  <c r="AA102" i="118"/>
  <c r="AA101" i="118" s="1"/>
  <c r="AA100" i="118" s="1"/>
  <c r="T102" i="118"/>
  <c r="T101" i="118" s="1"/>
  <c r="T100" i="118" s="1"/>
  <c r="S102" i="118"/>
  <c r="S101" i="118" s="1"/>
  <c r="S100" i="118" s="1"/>
  <c r="R102" i="118"/>
  <c r="AD101" i="118"/>
  <c r="R101" i="118"/>
  <c r="R100" i="118" s="1"/>
  <c r="BC99" i="118"/>
  <c r="BC98" i="118"/>
  <c r="BC97" i="118"/>
  <c r="AK97" i="118"/>
  <c r="Y97" i="118"/>
  <c r="AA97" i="118" s="1"/>
  <c r="AC97" i="118" s="1"/>
  <c r="J97" i="118"/>
  <c r="E97" i="118"/>
  <c r="BB96" i="118"/>
  <c r="BB95" i="118" s="1"/>
  <c r="AY96" i="118"/>
  <c r="AY95" i="118" s="1"/>
  <c r="AY93" i="118" s="1"/>
  <c r="AY92" i="118" s="1"/>
  <c r="AX96" i="118"/>
  <c r="AX95" i="118" s="1"/>
  <c r="AX93" i="118" s="1"/>
  <c r="AX92" i="118" s="1"/>
  <c r="AI96" i="118"/>
  <c r="AI95" i="118" s="1"/>
  <c r="AI93" i="118" s="1"/>
  <c r="AI92" i="118" s="1"/>
  <c r="AG96" i="118"/>
  <c r="AG95" i="118" s="1"/>
  <c r="AG93" i="118" s="1"/>
  <c r="AG92" i="118" s="1"/>
  <c r="X96" i="118"/>
  <c r="X95" i="118" s="1"/>
  <c r="W96" i="118"/>
  <c r="W93" i="118" s="1"/>
  <c r="U96" i="118"/>
  <c r="U95" i="118" s="1"/>
  <c r="T96" i="118"/>
  <c r="T93" i="118" s="1"/>
  <c r="T92" i="118" s="1"/>
  <c r="S96" i="118"/>
  <c r="S93" i="118" s="1"/>
  <c r="S92" i="118" s="1"/>
  <c r="R96" i="118"/>
  <c r="Q96" i="118"/>
  <c r="Q93" i="118" s="1"/>
  <c r="Q92" i="118" s="1"/>
  <c r="N96" i="118"/>
  <c r="N93" i="118" s="1"/>
  <c r="N92" i="118" s="1"/>
  <c r="M96" i="118"/>
  <c r="M93" i="118" s="1"/>
  <c r="M92" i="118" s="1"/>
  <c r="L96" i="118"/>
  <c r="L93" i="118" s="1"/>
  <c r="L92" i="118" s="1"/>
  <c r="K96" i="118"/>
  <c r="I96" i="118"/>
  <c r="I93" i="118" s="1"/>
  <c r="I92" i="118" s="1"/>
  <c r="H96" i="118"/>
  <c r="H93" i="118" s="1"/>
  <c r="H92" i="118" s="1"/>
  <c r="G96" i="118"/>
  <c r="G93" i="118" s="1"/>
  <c r="G92" i="118" s="1"/>
  <c r="F96" i="118"/>
  <c r="F93" i="118" s="1"/>
  <c r="W95" i="118"/>
  <c r="BC94" i="118"/>
  <c r="BB93" i="118"/>
  <c r="R93" i="118"/>
  <c r="R92" i="118" s="1"/>
  <c r="BC91" i="118"/>
  <c r="AY91" i="118"/>
  <c r="AV91" i="118"/>
  <c r="AT91" i="118"/>
  <c r="AR91" i="118"/>
  <c r="AP91" i="118"/>
  <c r="AN91" i="118"/>
  <c r="AK91" i="118"/>
  <c r="AI91" i="118"/>
  <c r="AG91" i="118"/>
  <c r="AE91" i="118"/>
  <c r="AC91" i="118"/>
  <c r="AA91" i="118"/>
  <c r="X91" i="118"/>
  <c r="X90" i="118" s="1"/>
  <c r="W91" i="118"/>
  <c r="U91" i="118"/>
  <c r="U90" i="118" s="1"/>
  <c r="J91" i="118"/>
  <c r="E91" i="118"/>
  <c r="BB90" i="118"/>
  <c r="AY90" i="118"/>
  <c r="AX90" i="118"/>
  <c r="AV90" i="118"/>
  <c r="AT90" i="118"/>
  <c r="AR90" i="118"/>
  <c r="AP90" i="118"/>
  <c r="AN90" i="118"/>
  <c r="AK90" i="118"/>
  <c r="AI90" i="118"/>
  <c r="AG90" i="118"/>
  <c r="AE90" i="118"/>
  <c r="AC90" i="118"/>
  <c r="AA90" i="118"/>
  <c r="T90" i="118"/>
  <c r="S90" i="118"/>
  <c r="R90" i="118"/>
  <c r="Q90" i="118"/>
  <c r="N90" i="118"/>
  <c r="M90" i="118"/>
  <c r="L90" i="118"/>
  <c r="K90" i="118"/>
  <c r="I90" i="118"/>
  <c r="H90" i="118"/>
  <c r="G90" i="118"/>
  <c r="F90" i="118"/>
  <c r="BC89" i="118"/>
  <c r="BB88" i="118"/>
  <c r="AY88" i="118"/>
  <c r="AX88" i="118"/>
  <c r="BC87" i="118"/>
  <c r="BC86" i="118"/>
  <c r="BC85" i="118"/>
  <c r="AP85" i="118"/>
  <c r="AR85" i="118" s="1"/>
  <c r="Y85" i="118"/>
  <c r="AA85" i="118" s="1"/>
  <c r="BC84" i="118"/>
  <c r="AY84" i="118"/>
  <c r="AP84" i="118"/>
  <c r="AN84" i="118"/>
  <c r="AK84" i="118"/>
  <c r="AI84" i="118"/>
  <c r="AG84" i="118"/>
  <c r="X84" i="118"/>
  <c r="W84" i="118"/>
  <c r="U84" i="118"/>
  <c r="T84" i="118"/>
  <c r="S84" i="118"/>
  <c r="R84" i="118"/>
  <c r="Q84" i="118"/>
  <c r="BC83" i="118"/>
  <c r="BC82" i="118"/>
  <c r="BC81" i="118"/>
  <c r="AP81" i="118"/>
  <c r="AR81" i="118" s="1"/>
  <c r="Y81" i="118"/>
  <c r="AA81" i="118" s="1"/>
  <c r="BB80" i="118"/>
  <c r="AX80" i="118"/>
  <c r="AN80" i="118"/>
  <c r="AK80" i="118"/>
  <c r="AI80" i="118"/>
  <c r="AG80" i="118"/>
  <c r="X80" i="118"/>
  <c r="W80" i="118"/>
  <c r="U80" i="118"/>
  <c r="T80" i="118"/>
  <c r="S80" i="118"/>
  <c r="R80" i="118"/>
  <c r="Q80" i="118"/>
  <c r="BC79" i="118"/>
  <c r="AY79" i="118"/>
  <c r="AV79" i="118"/>
  <c r="AT79" i="118"/>
  <c r="AR79" i="118"/>
  <c r="AP79" i="118"/>
  <c r="AN79" i="118"/>
  <c r="AK79" i="118"/>
  <c r="AI79" i="118"/>
  <c r="AG79" i="118"/>
  <c r="AE79" i="118"/>
  <c r="AC79" i="118"/>
  <c r="AA79" i="118"/>
  <c r="X79" i="118"/>
  <c r="W79" i="118"/>
  <c r="U79" i="118"/>
  <c r="T79" i="118"/>
  <c r="S79" i="118"/>
  <c r="R79" i="118"/>
  <c r="Q79" i="118"/>
  <c r="N79" i="118"/>
  <c r="M79" i="118"/>
  <c r="L79" i="118"/>
  <c r="K79" i="118"/>
  <c r="I79" i="118"/>
  <c r="H79" i="118"/>
  <c r="G79" i="118"/>
  <c r="F79" i="118"/>
  <c r="BB78" i="118"/>
  <c r="AX78" i="118"/>
  <c r="BC76" i="118"/>
  <c r="AX75" i="118"/>
  <c r="BC75" i="118" s="1"/>
  <c r="W75" i="118"/>
  <c r="Y75" i="118" s="1"/>
  <c r="AA75" i="118" s="1"/>
  <c r="BB74" i="118"/>
  <c r="BB73" i="118" s="1"/>
  <c r="AV74" i="118"/>
  <c r="AT74" i="118"/>
  <c r="AR74" i="118"/>
  <c r="AP74" i="118"/>
  <c r="AN74" i="118"/>
  <c r="AK74" i="118"/>
  <c r="AI74" i="118"/>
  <c r="AG74" i="118"/>
  <c r="X74" i="118"/>
  <c r="U74" i="118"/>
  <c r="J74" i="118"/>
  <c r="E74" i="118"/>
  <c r="BC72" i="118"/>
  <c r="AN72" i="118"/>
  <c r="AP72" i="118" s="1"/>
  <c r="AR72" i="118" s="1"/>
  <c r="AT72" i="118" s="1"/>
  <c r="AV72" i="118" s="1"/>
  <c r="Y72" i="118"/>
  <c r="AA72" i="118" s="1"/>
  <c r="AC72" i="118" s="1"/>
  <c r="AE72" i="118" s="1"/>
  <c r="BB71" i="118"/>
  <c r="AX71" i="118"/>
  <c r="AX70" i="118" s="1"/>
  <c r="BC68" i="118"/>
  <c r="BB67" i="118"/>
  <c r="AX67" i="118"/>
  <c r="AX66" i="118" s="1"/>
  <c r="AX65" i="118" s="1"/>
  <c r="AX64" i="118"/>
  <c r="BC64" i="118" s="1"/>
  <c r="AN64" i="118"/>
  <c r="AP64" i="118" s="1"/>
  <c r="AR64" i="118" s="1"/>
  <c r="AT64" i="118" s="1"/>
  <c r="AV64" i="118" s="1"/>
  <c r="Y64" i="118"/>
  <c r="AA64" i="118" s="1"/>
  <c r="AC64" i="118" s="1"/>
  <c r="AE64" i="118" s="1"/>
  <c r="AX63" i="118"/>
  <c r="BB62" i="118"/>
  <c r="BB61" i="118" s="1"/>
  <c r="BC58" i="118"/>
  <c r="BB57" i="118"/>
  <c r="AX57" i="118"/>
  <c r="AX56" i="118" s="1"/>
  <c r="AX55" i="118" s="1"/>
  <c r="AX54" i="118" s="1"/>
  <c r="BC53" i="118"/>
  <c r="BB52" i="118"/>
  <c r="AX52" i="118"/>
  <c r="AX51" i="118"/>
  <c r="BC51" i="118" s="1"/>
  <c r="AR51" i="118"/>
  <c r="AT51" i="118" s="1"/>
  <c r="AK51" i="118"/>
  <c r="W51" i="118"/>
  <c r="Y51" i="118" s="1"/>
  <c r="AA51" i="118" s="1"/>
  <c r="BB50" i="118"/>
  <c r="AY50" i="118"/>
  <c r="AY49" i="118" s="1"/>
  <c r="AY47" i="118" s="1"/>
  <c r="AP50" i="118"/>
  <c r="AP49" i="118" s="1"/>
  <c r="AP47" i="118" s="1"/>
  <c r="AN50" i="118"/>
  <c r="AN49" i="118" s="1"/>
  <c r="AN47" i="118" s="1"/>
  <c r="AK50" i="118"/>
  <c r="AK49" i="118" s="1"/>
  <c r="AK47" i="118" s="1"/>
  <c r="AI50" i="118"/>
  <c r="AI49" i="118" s="1"/>
  <c r="AI47" i="118" s="1"/>
  <c r="AG50" i="118"/>
  <c r="AG49" i="118" s="1"/>
  <c r="AG47" i="118" s="1"/>
  <c r="AE50" i="118"/>
  <c r="AE49" i="118" s="1"/>
  <c r="AE47" i="118" s="1"/>
  <c r="X50" i="118"/>
  <c r="U50" i="118"/>
  <c r="U49" i="118" s="1"/>
  <c r="U47" i="118" s="1"/>
  <c r="J50" i="118"/>
  <c r="E50" i="118"/>
  <c r="X49" i="118"/>
  <c r="X47" i="118" s="1"/>
  <c r="T49" i="118"/>
  <c r="S49" i="118"/>
  <c r="S47" i="118" s="1"/>
  <c r="R49" i="118"/>
  <c r="R47" i="118" s="1"/>
  <c r="Q49" i="118"/>
  <c r="Q47" i="118" s="1"/>
  <c r="N49" i="118"/>
  <c r="N47" i="118" s="1"/>
  <c r="M49" i="118"/>
  <c r="M47" i="118" s="1"/>
  <c r="L49" i="118"/>
  <c r="L47" i="118" s="1"/>
  <c r="K49" i="118"/>
  <c r="K47" i="118" s="1"/>
  <c r="I49" i="118"/>
  <c r="I47" i="118" s="1"/>
  <c r="H49" i="118"/>
  <c r="H47" i="118" s="1"/>
  <c r="G49" i="118"/>
  <c r="G47" i="118" s="1"/>
  <c r="F49" i="118"/>
  <c r="T47" i="118"/>
  <c r="BC46" i="118"/>
  <c r="BC45" i="118"/>
  <c r="BB44" i="118"/>
  <c r="AX44" i="118"/>
  <c r="AY43" i="118"/>
  <c r="AY21" i="118" s="1"/>
  <c r="AX43" i="118"/>
  <c r="AX42" i="118" s="1"/>
  <c r="AY42" i="118"/>
  <c r="BC41" i="118"/>
  <c r="BB40" i="118"/>
  <c r="AX40" i="118"/>
  <c r="AX39" i="118" s="1"/>
  <c r="AX38" i="118" s="1"/>
  <c r="AX37" i="118"/>
  <c r="BC37" i="118" s="1"/>
  <c r="BC36" i="118"/>
  <c r="AX35" i="118"/>
  <c r="BC35" i="118" s="1"/>
  <c r="BC34" i="118"/>
  <c r="BC33" i="118"/>
  <c r="AT33" i="118"/>
  <c r="AV33" i="118" s="1"/>
  <c r="AK33" i="118"/>
  <c r="AN33" i="118" s="1"/>
  <c r="AX32" i="118"/>
  <c r="BC32" i="118" s="1"/>
  <c r="AK32" i="118"/>
  <c r="AN32" i="118" s="1"/>
  <c r="W32" i="118"/>
  <c r="Y32" i="118" s="1"/>
  <c r="AA32" i="118" s="1"/>
  <c r="BB31" i="118"/>
  <c r="AY31" i="118"/>
  <c r="AY30" i="118" s="1"/>
  <c r="AY23" i="118" s="1"/>
  <c r="AK31" i="118"/>
  <c r="AK30" i="118" s="1"/>
  <c r="AK23" i="118" s="1"/>
  <c r="AI31" i="118"/>
  <c r="AG31" i="118"/>
  <c r="AG30" i="118" s="1"/>
  <c r="AG23" i="118" s="1"/>
  <c r="AE31" i="118"/>
  <c r="AE30" i="118" s="1"/>
  <c r="AE23" i="118" s="1"/>
  <c r="X31" i="118"/>
  <c r="X30" i="118" s="1"/>
  <c r="X23" i="118" s="1"/>
  <c r="U31" i="118"/>
  <c r="U30" i="118" s="1"/>
  <c r="U23" i="118" s="1"/>
  <c r="J31" i="118"/>
  <c r="E31" i="118"/>
  <c r="AX30" i="118"/>
  <c r="BC30" i="118" s="1"/>
  <c r="AI30" i="118"/>
  <c r="AI23" i="118" s="1"/>
  <c r="T30" i="118"/>
  <c r="T23" i="118" s="1"/>
  <c r="S30" i="118"/>
  <c r="S23" i="118" s="1"/>
  <c r="R30" i="118"/>
  <c r="R23" i="118" s="1"/>
  <c r="Q30" i="118"/>
  <c r="Q23" i="118" s="1"/>
  <c r="N30" i="118"/>
  <c r="N23" i="118" s="1"/>
  <c r="M30" i="118"/>
  <c r="M23" i="118" s="1"/>
  <c r="L30" i="118"/>
  <c r="L23" i="118" s="1"/>
  <c r="K30" i="118"/>
  <c r="K23" i="118" s="1"/>
  <c r="I30" i="118"/>
  <c r="I23" i="118" s="1"/>
  <c r="H30" i="118"/>
  <c r="H23" i="118" s="1"/>
  <c r="G30" i="118"/>
  <c r="F30" i="118"/>
  <c r="BB29" i="118"/>
  <c r="BB28" i="118" s="1"/>
  <c r="BC27" i="118"/>
  <c r="BB26" i="118"/>
  <c r="AX26" i="118"/>
  <c r="AX25" i="118" s="1"/>
  <c r="AX24" i="118" s="1"/>
  <c r="G23" i="118"/>
  <c r="BC22" i="118"/>
  <c r="AN22" i="118"/>
  <c r="Y22" i="118"/>
  <c r="AA22" i="118" s="1"/>
  <c r="AX61" i="112"/>
  <c r="AX176" i="112"/>
  <c r="B174" i="112"/>
  <c r="AX73" i="112"/>
  <c r="AX48" i="112"/>
  <c r="AX43" i="112"/>
  <c r="AX46" i="112"/>
  <c r="AX157" i="112"/>
  <c r="AX271" i="112"/>
  <c r="AY380" i="118" l="1"/>
  <c r="AY377" i="118" s="1"/>
  <c r="AY376" i="118" s="1"/>
  <c r="AY419" i="118"/>
  <c r="E49" i="118"/>
  <c r="AV118" i="118"/>
  <c r="E184" i="118"/>
  <c r="AX419" i="118"/>
  <c r="E425" i="118"/>
  <c r="BB505" i="118"/>
  <c r="E21" i="118"/>
  <c r="J21" i="118"/>
  <c r="BC182" i="118"/>
  <c r="H59" i="118"/>
  <c r="H20" i="118" s="1"/>
  <c r="AP59" i="118"/>
  <c r="BB77" i="118"/>
  <c r="R59" i="118"/>
  <c r="R20" i="118" s="1"/>
  <c r="E290" i="118"/>
  <c r="U289" i="118"/>
  <c r="U278" i="118" s="1"/>
  <c r="J308" i="118"/>
  <c r="AI356" i="118"/>
  <c r="Y364" i="118"/>
  <c r="AC365" i="118"/>
  <c r="AC364" i="118" s="1"/>
  <c r="M401" i="118"/>
  <c r="S401" i="118"/>
  <c r="R401" i="118"/>
  <c r="E552" i="118"/>
  <c r="AX558" i="118"/>
  <c r="AX557" i="118" s="1"/>
  <c r="AX573" i="118"/>
  <c r="AX572" i="118" s="1"/>
  <c r="AX571" i="118" s="1"/>
  <c r="Y21" i="118"/>
  <c r="AP141" i="118"/>
  <c r="BB156" i="118"/>
  <c r="F178" i="118"/>
  <c r="F163" i="118" s="1"/>
  <c r="E163" i="118" s="1"/>
  <c r="R178" i="118"/>
  <c r="R163" i="118" s="1"/>
  <c r="T178" i="118"/>
  <c r="T163" i="118" s="1"/>
  <c r="BB197" i="118"/>
  <c r="AX317" i="118"/>
  <c r="AX316" i="118" s="1"/>
  <c r="G401" i="118"/>
  <c r="R406" i="118"/>
  <c r="AX62" i="118"/>
  <c r="AX61" i="118" s="1"/>
  <c r="AX60" i="118" s="1"/>
  <c r="W74" i="118"/>
  <c r="Y95" i="118"/>
  <c r="AX296" i="118"/>
  <c r="AX295" i="118" s="1"/>
  <c r="AX294" i="118" s="1"/>
  <c r="E352" i="118"/>
  <c r="U356" i="118"/>
  <c r="X356" i="118"/>
  <c r="AK382" i="118"/>
  <c r="AK380" i="118" s="1"/>
  <c r="AK377" i="118" s="1"/>
  <c r="AK376" i="118" s="1"/>
  <c r="BC392" i="118"/>
  <c r="AX391" i="118"/>
  <c r="U401" i="118"/>
  <c r="AX401" i="118"/>
  <c r="U448" i="118"/>
  <c r="U441" i="118" s="1"/>
  <c r="AG448" i="118"/>
  <c r="AG441" i="118" s="1"/>
  <c r="AG431" i="118" s="1"/>
  <c r="AG425" i="118" s="1"/>
  <c r="AI453" i="118"/>
  <c r="J481" i="118"/>
  <c r="AI490" i="118"/>
  <c r="BC508" i="118"/>
  <c r="F544" i="118"/>
  <c r="E544" i="118" s="1"/>
  <c r="AN97" i="118"/>
  <c r="AP97" i="118" s="1"/>
  <c r="AP96" i="118" s="1"/>
  <c r="AP95" i="118" s="1"/>
  <c r="AP93" i="118" s="1"/>
  <c r="AP92" i="118" s="1"/>
  <c r="AK96" i="118"/>
  <c r="AK95" i="118" s="1"/>
  <c r="AK93" i="118" s="1"/>
  <c r="AK92" i="118" s="1"/>
  <c r="Y304" i="118"/>
  <c r="AA304" i="118" s="1"/>
  <c r="AC304" i="118" s="1"/>
  <c r="W291" i="118"/>
  <c r="W290" i="118" s="1"/>
  <c r="Y290" i="118" s="1"/>
  <c r="AY448" i="118"/>
  <c r="AY441" i="118" s="1"/>
  <c r="AP595" i="118"/>
  <c r="AR595" i="118" s="1"/>
  <c r="AN594" i="118"/>
  <c r="J30" i="118"/>
  <c r="AY59" i="118"/>
  <c r="AY20" i="118" s="1"/>
  <c r="BC129" i="118"/>
  <c r="M289" i="118"/>
  <c r="M278" i="118" s="1"/>
  <c r="Q289" i="118"/>
  <c r="Q278" i="118" s="1"/>
  <c r="S289" i="118"/>
  <c r="S278" i="118" s="1"/>
  <c r="AK417" i="118"/>
  <c r="AN417" i="118" s="1"/>
  <c r="AI416" i="118"/>
  <c r="AI415" i="118" s="1"/>
  <c r="AK490" i="118"/>
  <c r="AN492" i="118"/>
  <c r="L59" i="118"/>
  <c r="L20" i="118" s="1"/>
  <c r="AG59" i="118"/>
  <c r="AG20" i="118" s="1"/>
  <c r="BC88" i="118"/>
  <c r="E90" i="118"/>
  <c r="BC134" i="118"/>
  <c r="AK137" i="118"/>
  <c r="AK136" i="118" s="1"/>
  <c r="AK117" i="118" s="1"/>
  <c r="BC176" i="118"/>
  <c r="U184" i="118"/>
  <c r="U178" i="118" s="1"/>
  <c r="AG184" i="118"/>
  <c r="AG178" i="118" s="1"/>
  <c r="AI184" i="118"/>
  <c r="AI178" i="118" s="1"/>
  <c r="BC195" i="118"/>
  <c r="Y220" i="118"/>
  <c r="AA220" i="118" s="1"/>
  <c r="AC220" i="118" s="1"/>
  <c r="AX229" i="118"/>
  <c r="BC232" i="118"/>
  <c r="BC247" i="118"/>
  <c r="AY262" i="118"/>
  <c r="BC322" i="118"/>
  <c r="N289" i="118"/>
  <c r="N278" i="118" s="1"/>
  <c r="T289" i="118"/>
  <c r="T278" i="118" s="1"/>
  <c r="E407" i="118"/>
  <c r="Y415" i="118"/>
  <c r="E481" i="118"/>
  <c r="Y481" i="118"/>
  <c r="AY500" i="118"/>
  <c r="E592" i="118"/>
  <c r="AX603" i="118"/>
  <c r="AX602" i="118" s="1"/>
  <c r="AX601" i="118" s="1"/>
  <c r="AX600" i="118" s="1"/>
  <c r="BC119" i="118"/>
  <c r="AT143" i="118"/>
  <c r="AT141" i="118" s="1"/>
  <c r="AR141" i="118"/>
  <c r="J23" i="118"/>
  <c r="BC90" i="118"/>
  <c r="BC96" i="118"/>
  <c r="AY100" i="118"/>
  <c r="AY118" i="118"/>
  <c r="AG289" i="118"/>
  <c r="AG278" i="118" s="1"/>
  <c r="BC404" i="118"/>
  <c r="AP405" i="118"/>
  <c r="AR405" i="118" s="1"/>
  <c r="AN404" i="118"/>
  <c r="AN403" i="118" s="1"/>
  <c r="AN402" i="118" s="1"/>
  <c r="Y414" i="118"/>
  <c r="AA414" i="118" s="1"/>
  <c r="W413" i="118"/>
  <c r="AT424" i="118"/>
  <c r="AR422" i="118"/>
  <c r="BC436" i="118"/>
  <c r="AX435" i="118"/>
  <c r="AX434" i="118" s="1"/>
  <c r="AX433" i="118" s="1"/>
  <c r="AX432" i="118" s="1"/>
  <c r="Y454" i="118"/>
  <c r="AA454" i="118" s="1"/>
  <c r="AC454" i="118" s="1"/>
  <c r="AE454" i="118" s="1"/>
  <c r="W453" i="118"/>
  <c r="Y453" i="118" s="1"/>
  <c r="AA453" i="118" s="1"/>
  <c r="AC453" i="118" s="1"/>
  <c r="AE453" i="118" s="1"/>
  <c r="AK499" i="118"/>
  <c r="AN499" i="118" s="1"/>
  <c r="AI498" i="118"/>
  <c r="AI489" i="118" s="1"/>
  <c r="E583" i="118"/>
  <c r="F582" i="118"/>
  <c r="E582" i="118" s="1"/>
  <c r="Y583" i="118"/>
  <c r="W582" i="118"/>
  <c r="Y582" i="118" s="1"/>
  <c r="AX29" i="118"/>
  <c r="BC29" i="118" s="1"/>
  <c r="E30" i="118"/>
  <c r="F47" i="118"/>
  <c r="E47" i="118" s="1"/>
  <c r="BC57" i="118"/>
  <c r="F59" i="118"/>
  <c r="Y74" i="118"/>
  <c r="AX74" i="118"/>
  <c r="BC74" i="118" s="1"/>
  <c r="J79" i="118"/>
  <c r="AK59" i="118"/>
  <c r="AK20" i="118" s="1"/>
  <c r="BC80" i="118"/>
  <c r="N59" i="118"/>
  <c r="N20" i="118" s="1"/>
  <c r="T59" i="118"/>
  <c r="T20" i="118" s="1"/>
  <c r="U59" i="118"/>
  <c r="U20" i="118" s="1"/>
  <c r="E96" i="118"/>
  <c r="J96" i="118"/>
  <c r="AI100" i="118"/>
  <c r="AX112" i="118"/>
  <c r="BC112" i="118" s="1"/>
  <c r="BC159" i="118"/>
  <c r="Q178" i="118"/>
  <c r="Q163" i="118" s="1"/>
  <c r="S178" i="118"/>
  <c r="S163" i="118" s="1"/>
  <c r="AY178" i="118"/>
  <c r="BC202" i="118"/>
  <c r="U214" i="118"/>
  <c r="U205" i="118" s="1"/>
  <c r="AG214" i="118"/>
  <c r="AG205" i="118" s="1"/>
  <c r="BB236" i="118"/>
  <c r="BB235" i="118" s="1"/>
  <c r="BB251" i="118"/>
  <c r="BB250" i="118" s="1"/>
  <c r="AX255" i="118"/>
  <c r="BC266" i="118"/>
  <c r="BC273" i="118"/>
  <c r="BC279" i="118"/>
  <c r="AX284" i="118"/>
  <c r="AX281" i="118" s="1"/>
  <c r="BC287" i="118"/>
  <c r="X289" i="118"/>
  <c r="X278" i="118" s="1"/>
  <c r="J403" i="118"/>
  <c r="K402" i="118"/>
  <c r="BB403" i="118"/>
  <c r="BB402" i="118" s="1"/>
  <c r="BC413" i="118"/>
  <c r="BB412" i="118"/>
  <c r="BC412" i="118" s="1"/>
  <c r="L406" i="118"/>
  <c r="L401" i="118"/>
  <c r="AC424" i="118"/>
  <c r="AE424" i="118" s="1"/>
  <c r="AE422" i="118" s="1"/>
  <c r="AE419" i="118" s="1"/>
  <c r="AA422" i="118"/>
  <c r="W435" i="118"/>
  <c r="Y435" i="118" s="1"/>
  <c r="AK452" i="118"/>
  <c r="AK451" i="118" s="1"/>
  <c r="AI451" i="118"/>
  <c r="AX466" i="118"/>
  <c r="Y352" i="118"/>
  <c r="AA352" i="118" s="1"/>
  <c r="AC352" i="118" s="1"/>
  <c r="AN356" i="118"/>
  <c r="N401" i="118"/>
  <c r="T401" i="118"/>
  <c r="X401" i="118"/>
  <c r="G406" i="118"/>
  <c r="I406" i="118"/>
  <c r="N406" i="118"/>
  <c r="T406" i="118"/>
  <c r="J412" i="118"/>
  <c r="E415" i="118"/>
  <c r="E416" i="118"/>
  <c r="J432" i="118"/>
  <c r="R441" i="118"/>
  <c r="T441" i="118"/>
  <c r="AX448" i="118"/>
  <c r="BC448" i="118" s="1"/>
  <c r="BB448" i="118"/>
  <c r="AX441" i="118"/>
  <c r="BC467" i="118"/>
  <c r="AX510" i="118"/>
  <c r="BC513" i="118"/>
  <c r="J544" i="118"/>
  <c r="AX546" i="118"/>
  <c r="AX545" i="118" s="1"/>
  <c r="AX544" i="118" s="1"/>
  <c r="Y592" i="118"/>
  <c r="Y598" i="118"/>
  <c r="AV51" i="118"/>
  <c r="AV50" i="118" s="1"/>
  <c r="AV49" i="118" s="1"/>
  <c r="AV47" i="118" s="1"/>
  <c r="AT50" i="118"/>
  <c r="AT49" i="118" s="1"/>
  <c r="AT47" i="118" s="1"/>
  <c r="G59" i="118"/>
  <c r="G20" i="118" s="1"/>
  <c r="X59" i="118"/>
  <c r="X20" i="118" s="1"/>
  <c r="E93" i="118"/>
  <c r="BC93" i="118"/>
  <c r="BC95" i="118"/>
  <c r="BB111" i="118"/>
  <c r="BB110" i="118"/>
  <c r="BB109" i="118" s="1"/>
  <c r="BC171" i="118"/>
  <c r="BB164" i="118"/>
  <c r="BC164" i="118" s="1"/>
  <c r="AC293" i="118"/>
  <c r="AE293" i="118" s="1"/>
  <c r="AE291" i="118" s="1"/>
  <c r="AE290" i="118" s="1"/>
  <c r="AY289" i="118"/>
  <c r="AA312" i="118"/>
  <c r="AA308" i="118" s="1"/>
  <c r="AC313" i="118"/>
  <c r="AX379" i="118"/>
  <c r="E448" i="118"/>
  <c r="F441" i="118"/>
  <c r="E441" i="118" s="1"/>
  <c r="AN454" i="118"/>
  <c r="AN453" i="118" s="1"/>
  <c r="AK453" i="118"/>
  <c r="AK555" i="118"/>
  <c r="AK552" i="118" s="1"/>
  <c r="AK544" i="118" s="1"/>
  <c r="AI552" i="118"/>
  <c r="AI544" i="118" s="1"/>
  <c r="AP585" i="118"/>
  <c r="AR585" i="118" s="1"/>
  <c r="AT585" i="118" s="1"/>
  <c r="AN584" i="118"/>
  <c r="AN583" i="118" s="1"/>
  <c r="AN582" i="118" s="1"/>
  <c r="AP599" i="118"/>
  <c r="AP598" i="118" s="1"/>
  <c r="AN598" i="118"/>
  <c r="I59" i="118"/>
  <c r="I20" i="118" s="1"/>
  <c r="AN138" i="118"/>
  <c r="AN137" i="118" s="1"/>
  <c r="AN136" i="118" s="1"/>
  <c r="AN117" i="118" s="1"/>
  <c r="BC218" i="118"/>
  <c r="X214" i="118"/>
  <c r="X205" i="118" s="1"/>
  <c r="AK225" i="118"/>
  <c r="AN225" i="118" s="1"/>
  <c r="AI223" i="118"/>
  <c r="AX251" i="118"/>
  <c r="AX250" i="118" s="1"/>
  <c r="AC22" i="118"/>
  <c r="BC26" i="118"/>
  <c r="W31" i="118"/>
  <c r="AX31" i="118"/>
  <c r="BC40" i="118"/>
  <c r="BC44" i="118"/>
  <c r="J47" i="118"/>
  <c r="J49" i="118"/>
  <c r="W50" i="118"/>
  <c r="W49" i="118" s="1"/>
  <c r="W47" i="118" s="1"/>
  <c r="Y47" i="118" s="1"/>
  <c r="AR50" i="118"/>
  <c r="AR49" i="118" s="1"/>
  <c r="AR47" i="118" s="1"/>
  <c r="AX50" i="118"/>
  <c r="AX49" i="118" s="1"/>
  <c r="AX48" i="118" s="1"/>
  <c r="AX47" i="118" s="1"/>
  <c r="BC52" i="118"/>
  <c r="BC67" i="118"/>
  <c r="BC71" i="118"/>
  <c r="AX73" i="118"/>
  <c r="BC73" i="118" s="1"/>
  <c r="AX77" i="118"/>
  <c r="BC77" i="118" s="1"/>
  <c r="E79" i="118"/>
  <c r="Y79" i="118"/>
  <c r="Y80" i="118"/>
  <c r="Y84" i="118"/>
  <c r="J90" i="118"/>
  <c r="M59" i="118"/>
  <c r="M20" i="118" s="1"/>
  <c r="Q59" i="118"/>
  <c r="Q20" i="118" s="1"/>
  <c r="S59" i="118"/>
  <c r="S20" i="118" s="1"/>
  <c r="AI59" i="118"/>
  <c r="AI20" i="118" s="1"/>
  <c r="AN59" i="118"/>
  <c r="Y91" i="118"/>
  <c r="Y96" i="118"/>
  <c r="AA96" i="118"/>
  <c r="AA95" i="118" s="1"/>
  <c r="AA93" i="118" s="1"/>
  <c r="AA92" i="118" s="1"/>
  <c r="AG100" i="118"/>
  <c r="AK103" i="118"/>
  <c r="AK102" i="118" s="1"/>
  <c r="AK101" i="118" s="1"/>
  <c r="AK100" i="118" s="1"/>
  <c r="BC120" i="118"/>
  <c r="BC150" i="118"/>
  <c r="BB145" i="118"/>
  <c r="AE184" i="118"/>
  <c r="AE178" i="118" s="1"/>
  <c r="AN184" i="118"/>
  <c r="AN178" i="118" s="1"/>
  <c r="BC217" i="118"/>
  <c r="AX216" i="118"/>
  <c r="AK219" i="118"/>
  <c r="AK218" i="118" s="1"/>
  <c r="AI218" i="118"/>
  <c r="E263" i="118"/>
  <c r="F262" i="118"/>
  <c r="E262" i="118" s="1"/>
  <c r="AI265" i="118"/>
  <c r="AI263" i="118" s="1"/>
  <c r="AI262" i="118" s="1"/>
  <c r="F289" i="118"/>
  <c r="F278" i="118" s="1"/>
  <c r="AX338" i="118"/>
  <c r="AX337" i="118" s="1"/>
  <c r="AX336" i="118" s="1"/>
  <c r="AG401" i="118"/>
  <c r="F406" i="118"/>
  <c r="AC417" i="118"/>
  <c r="AC416" i="118" s="1"/>
  <c r="AC415" i="118" s="1"/>
  <c r="AA416" i="118"/>
  <c r="AA415" i="118" s="1"/>
  <c r="AK423" i="118"/>
  <c r="AK422" i="118" s="1"/>
  <c r="AI422" i="118"/>
  <c r="BC103" i="118"/>
  <c r="BC115" i="118"/>
  <c r="AY136" i="118"/>
  <c r="BC148" i="118"/>
  <c r="AX156" i="118"/>
  <c r="BC156" i="118" s="1"/>
  <c r="BC161" i="118"/>
  <c r="AY164" i="118"/>
  <c r="W184" i="118"/>
  <c r="W178" i="118" s="1"/>
  <c r="AK184" i="118"/>
  <c r="AK178" i="118" s="1"/>
  <c r="AP184" i="118"/>
  <c r="AP178" i="118" s="1"/>
  <c r="AX184" i="118"/>
  <c r="X184" i="118"/>
  <c r="X178" i="118" s="1"/>
  <c r="AX197" i="118"/>
  <c r="BC197" i="118" s="1"/>
  <c r="BC200" i="118"/>
  <c r="AX207" i="118"/>
  <c r="AX206" i="118" s="1"/>
  <c r="W214" i="118"/>
  <c r="W205" i="118" s="1"/>
  <c r="AE214" i="118"/>
  <c r="AE205" i="118" s="1"/>
  <c r="BC226" i="118"/>
  <c r="BC237" i="118"/>
  <c r="BC244" i="118"/>
  <c r="BC258" i="118"/>
  <c r="AX269" i="118"/>
  <c r="G289" i="118"/>
  <c r="I289" i="118"/>
  <c r="I278" i="118" s="1"/>
  <c r="W289" i="118"/>
  <c r="Y289" i="118" s="1"/>
  <c r="BC292" i="118"/>
  <c r="BC299" i="118"/>
  <c r="BC305" i="118"/>
  <c r="BC306" i="118"/>
  <c r="E308" i="118"/>
  <c r="H289" i="118"/>
  <c r="H278" i="118" s="1"/>
  <c r="L289" i="118"/>
  <c r="L278" i="118" s="1"/>
  <c r="R289" i="118"/>
  <c r="R278" i="118" s="1"/>
  <c r="Y308" i="118"/>
  <c r="Y312" i="118"/>
  <c r="BC313" i="118"/>
  <c r="BC320" i="118"/>
  <c r="BC339" i="118"/>
  <c r="BC345" i="118"/>
  <c r="AX348" i="118"/>
  <c r="J352" i="118"/>
  <c r="Y354" i="118"/>
  <c r="AA354" i="118" s="1"/>
  <c r="AC354" i="118" s="1"/>
  <c r="BC357" i="118"/>
  <c r="AK356" i="118"/>
  <c r="AY356" i="118"/>
  <c r="AA361" i="118"/>
  <c r="AA360" i="118" s="1"/>
  <c r="AA356" i="118" s="1"/>
  <c r="AC362" i="118"/>
  <c r="E380" i="118"/>
  <c r="F377" i="118"/>
  <c r="E377" i="118" s="1"/>
  <c r="W402" i="118"/>
  <c r="W401" i="118" s="1"/>
  <c r="Y403" i="118"/>
  <c r="H406" i="118"/>
  <c r="H401" i="118"/>
  <c r="BC416" i="118"/>
  <c r="AK416" i="118"/>
  <c r="AK415" i="118" s="1"/>
  <c r="AP440" i="118"/>
  <c r="AP439" i="118" s="1"/>
  <c r="AP432" i="118" s="1"/>
  <c r="AN439" i="118"/>
  <c r="AN432" i="118" s="1"/>
  <c r="AX489" i="118"/>
  <c r="AX481" i="118" s="1"/>
  <c r="BC498" i="118"/>
  <c r="Y561" i="118"/>
  <c r="AA561" i="118" s="1"/>
  <c r="W560" i="118"/>
  <c r="Y560" i="118" s="1"/>
  <c r="BC399" i="118"/>
  <c r="M406" i="118"/>
  <c r="Q406" i="118"/>
  <c r="S406" i="118"/>
  <c r="E412" i="118"/>
  <c r="Y416" i="118"/>
  <c r="J425" i="118"/>
  <c r="E432" i="118"/>
  <c r="Y432" i="118"/>
  <c r="X448" i="118"/>
  <c r="X441" i="118" s="1"/>
  <c r="Y452" i="118"/>
  <c r="AA452" i="118" s="1"/>
  <c r="AC452" i="118" s="1"/>
  <c r="W451" i="118"/>
  <c r="Y451" i="118" s="1"/>
  <c r="Y489" i="118"/>
  <c r="BC524" i="118"/>
  <c r="AX522" i="118"/>
  <c r="BC522" i="118" s="1"/>
  <c r="AX519" i="118"/>
  <c r="AX518" i="118" s="1"/>
  <c r="Y552" i="118"/>
  <c r="W544" i="118"/>
  <c r="BC560" i="118"/>
  <c r="BB559" i="118"/>
  <c r="BB558" i="118" s="1"/>
  <c r="AX593" i="118"/>
  <c r="AX592" i="118" s="1"/>
  <c r="AX581" i="118" s="1"/>
  <c r="AX580" i="118" s="1"/>
  <c r="BC443" i="118"/>
  <c r="Y449" i="118"/>
  <c r="Y455" i="118"/>
  <c r="AA455" i="118" s="1"/>
  <c r="Q441" i="118"/>
  <c r="S441" i="118"/>
  <c r="BC494" i="118"/>
  <c r="AY489" i="118"/>
  <c r="AY482" i="118" s="1"/>
  <c r="AY481" i="118" s="1"/>
  <c r="BC506" i="118"/>
  <c r="BC511" i="118"/>
  <c r="BC516" i="118"/>
  <c r="J552" i="118"/>
  <c r="BC563" i="118"/>
  <c r="J582" i="118"/>
  <c r="J583" i="118"/>
  <c r="Y584" i="118"/>
  <c r="J592" i="118"/>
  <c r="Y594" i="118"/>
  <c r="AE595" i="118"/>
  <c r="AE594" i="118" s="1"/>
  <c r="AC594" i="118"/>
  <c r="AC585" i="118"/>
  <c r="AC584" i="118" s="1"/>
  <c r="AC583" i="118" s="1"/>
  <c r="AC582" i="118" s="1"/>
  <c r="AA584" i="118"/>
  <c r="AA583" i="118" s="1"/>
  <c r="AA582" i="118" s="1"/>
  <c r="AC599" i="118"/>
  <c r="AA598" i="118"/>
  <c r="AA594" i="118"/>
  <c r="AC32" i="118"/>
  <c r="AC31" i="118" s="1"/>
  <c r="AC30" i="118" s="1"/>
  <c r="AC23" i="118" s="1"/>
  <c r="AA31" i="118"/>
  <c r="AA30" i="118" s="1"/>
  <c r="AA23" i="118" s="1"/>
  <c r="AC51" i="118"/>
  <c r="AC50" i="118" s="1"/>
  <c r="AC49" i="118" s="1"/>
  <c r="AC47" i="118" s="1"/>
  <c r="AA50" i="118"/>
  <c r="AA49" i="118" s="1"/>
  <c r="AA47" i="118" s="1"/>
  <c r="AT81" i="118"/>
  <c r="AR80" i="118"/>
  <c r="AC85" i="118"/>
  <c r="AA84" i="118"/>
  <c r="AA59" i="118" s="1"/>
  <c r="BC106" i="118"/>
  <c r="AY106" i="118"/>
  <c r="AP22" i="118"/>
  <c r="AN31" i="118"/>
  <c r="AN30" i="118" s="1"/>
  <c r="AN23" i="118" s="1"/>
  <c r="AN20" i="118" s="1"/>
  <c r="AP32" i="118"/>
  <c r="Y49" i="118"/>
  <c r="BC61" i="118"/>
  <c r="AA74" i="118"/>
  <c r="AC75" i="118"/>
  <c r="AC81" i="118"/>
  <c r="AA80" i="118"/>
  <c r="AT85" i="118"/>
  <c r="AR84" i="118"/>
  <c r="AR59" i="118" s="1"/>
  <c r="AE97" i="118"/>
  <c r="AE96" i="118" s="1"/>
  <c r="AE95" i="118" s="1"/>
  <c r="AE93" i="118" s="1"/>
  <c r="AE92" i="118" s="1"/>
  <c r="AC96" i="118"/>
  <c r="AC95" i="118" s="1"/>
  <c r="AC93" i="118" s="1"/>
  <c r="AC92" i="118" s="1"/>
  <c r="AR97" i="118"/>
  <c r="W101" i="118"/>
  <c r="Y102" i="118"/>
  <c r="AR105" i="118"/>
  <c r="AP103" i="118"/>
  <c r="AP102" i="118" s="1"/>
  <c r="AP101" i="118" s="1"/>
  <c r="AP100" i="118" s="1"/>
  <c r="BC125" i="118"/>
  <c r="X163" i="118"/>
  <c r="AT189" i="118"/>
  <c r="AV189" i="118" s="1"/>
  <c r="AV184" i="118" s="1"/>
  <c r="AV178" i="118" s="1"/>
  <c r="AR184" i="118"/>
  <c r="AR178" i="118" s="1"/>
  <c r="BC62" i="118"/>
  <c r="BC78" i="118"/>
  <c r="Y103" i="118"/>
  <c r="AX118" i="118"/>
  <c r="BC133" i="118"/>
  <c r="BB132" i="118"/>
  <c r="Y117" i="118"/>
  <c r="Y137" i="118"/>
  <c r="Y138" i="118"/>
  <c r="BB144" i="118"/>
  <c r="BC165" i="118"/>
  <c r="BC180" i="118"/>
  <c r="J184" i="118"/>
  <c r="K178" i="118"/>
  <c r="BC185" i="118"/>
  <c r="BC191" i="118"/>
  <c r="BC208" i="118"/>
  <c r="Y215" i="118"/>
  <c r="AA215" i="118" s="1"/>
  <c r="BC220" i="118"/>
  <c r="BC224" i="118"/>
  <c r="BB223" i="118"/>
  <c r="BC223" i="118" s="1"/>
  <c r="AK223" i="118"/>
  <c r="F23" i="118"/>
  <c r="BB25" i="118"/>
  <c r="BB39" i="118"/>
  <c r="BB43" i="118"/>
  <c r="BB49" i="118"/>
  <c r="BB56" i="118"/>
  <c r="K59" i="118"/>
  <c r="K20" i="118" s="1"/>
  <c r="J20" i="118" s="1"/>
  <c r="BB60" i="118"/>
  <c r="BB66" i="118"/>
  <c r="BB70" i="118"/>
  <c r="AP80" i="118"/>
  <c r="W90" i="118"/>
  <c r="F92" i="118"/>
  <c r="E92" i="118" s="1"/>
  <c r="W92" i="118"/>
  <c r="BB92" i="118"/>
  <c r="BC92" i="118" s="1"/>
  <c r="K93" i="118"/>
  <c r="U93" i="118"/>
  <c r="U92" i="118" s="1"/>
  <c r="X93" i="118"/>
  <c r="X92" i="118" s="1"/>
  <c r="BB102" i="118"/>
  <c r="AN103" i="118"/>
  <c r="AN102" i="118" s="1"/>
  <c r="AN101" i="118" s="1"/>
  <c r="AN100" i="118" s="1"/>
  <c r="AN104" i="118"/>
  <c r="AN106" i="118"/>
  <c r="AT118" i="118"/>
  <c r="BC128" i="118"/>
  <c r="AV130" i="118"/>
  <c r="AV129" i="118" s="1"/>
  <c r="AV128" i="118" s="1"/>
  <c r="AT129" i="118"/>
  <c r="AT128" i="118" s="1"/>
  <c r="Y136" i="118"/>
  <c r="BC138" i="118"/>
  <c r="BB137" i="118"/>
  <c r="BC137" i="118" s="1"/>
  <c r="AP139" i="118"/>
  <c r="AX145" i="118"/>
  <c r="AX144" i="118" s="1"/>
  <c r="BC146" i="118"/>
  <c r="BC166" i="118"/>
  <c r="BC169" i="118"/>
  <c r="BC173" i="118"/>
  <c r="BB179" i="118"/>
  <c r="BC179" i="118" s="1"/>
  <c r="Y185" i="118"/>
  <c r="AA185" i="118" s="1"/>
  <c r="Y187" i="118"/>
  <c r="AA187" i="118" s="1"/>
  <c r="BC190" i="118"/>
  <c r="BB189" i="118"/>
  <c r="BC194" i="118"/>
  <c r="BB193" i="118"/>
  <c r="BC193" i="118" s="1"/>
  <c r="BB206" i="118"/>
  <c r="AT215" i="118"/>
  <c r="Y223" i="118"/>
  <c r="AA223" i="118" s="1"/>
  <c r="AC223" i="118" s="1"/>
  <c r="AY214" i="118"/>
  <c r="AY205" i="118" s="1"/>
  <c r="BC227" i="118"/>
  <c r="AX236" i="118"/>
  <c r="AX235" i="118" s="1"/>
  <c r="BC239" i="118"/>
  <c r="AX243" i="118"/>
  <c r="AX242" i="118" s="1"/>
  <c r="BB243" i="118"/>
  <c r="BC259" i="118"/>
  <c r="I261" i="118"/>
  <c r="BC270" i="118"/>
  <c r="BB269" i="118"/>
  <c r="AX278" i="118"/>
  <c r="AX277" i="118" s="1"/>
  <c r="BB277" i="118"/>
  <c r="BC285" i="118"/>
  <c r="BB284" i="118"/>
  <c r="J290" i="118"/>
  <c r="K289" i="118"/>
  <c r="AK293" i="118"/>
  <c r="AI291" i="118"/>
  <c r="AI290" i="118" s="1"/>
  <c r="AI289" i="118" s="1"/>
  <c r="AP313" i="118"/>
  <c r="AN312" i="118"/>
  <c r="AN308" i="118" s="1"/>
  <c r="BC314" i="118"/>
  <c r="BC318" i="118"/>
  <c r="BB317" i="118"/>
  <c r="BC331" i="118"/>
  <c r="BB330" i="118"/>
  <c r="BC330" i="118" s="1"/>
  <c r="BC343" i="118"/>
  <c r="BB338" i="118"/>
  <c r="BC349" i="118"/>
  <c r="BB348" i="118"/>
  <c r="Y360" i="118"/>
  <c r="W356" i="118"/>
  <c r="Y361" i="118"/>
  <c r="AG356" i="118"/>
  <c r="Y406" i="118"/>
  <c r="BC122" i="118"/>
  <c r="BB118" i="118"/>
  <c r="BC123" i="118"/>
  <c r="BC126" i="118"/>
  <c r="BC157" i="118"/>
  <c r="AC184" i="118"/>
  <c r="AC178" i="118" s="1"/>
  <c r="AT184" i="118"/>
  <c r="AT178" i="118" s="1"/>
  <c r="BC230" i="118"/>
  <c r="BB229" i="118"/>
  <c r="BC229" i="118" s="1"/>
  <c r="BC236" i="118"/>
  <c r="J263" i="118"/>
  <c r="K262" i="118"/>
  <c r="BC271" i="118"/>
  <c r="Y277" i="118"/>
  <c r="AA277" i="118" s="1"/>
  <c r="W265" i="118"/>
  <c r="AN277" i="118"/>
  <c r="AK265" i="118"/>
  <c r="AK263" i="118" s="1"/>
  <c r="AK262" i="118" s="1"/>
  <c r="BC282" i="118"/>
  <c r="BC291" i="118"/>
  <c r="BC297" i="118"/>
  <c r="BB296" i="118"/>
  <c r="BC302" i="118"/>
  <c r="BB301" i="118"/>
  <c r="BC301" i="118" s="1"/>
  <c r="BC310" i="118"/>
  <c r="BB309" i="118"/>
  <c r="BC309" i="118" s="1"/>
  <c r="BC312" i="118"/>
  <c r="BC328" i="118"/>
  <c r="BB327" i="118"/>
  <c r="BC334" i="118"/>
  <c r="BC350" i="118"/>
  <c r="AR366" i="118"/>
  <c r="AP365" i="118"/>
  <c r="AP364" i="118" s="1"/>
  <c r="AP356" i="118" s="1"/>
  <c r="AP375" i="118"/>
  <c r="AN374" i="118"/>
  <c r="Y365" i="118"/>
  <c r="J380" i="118"/>
  <c r="K377" i="118"/>
  <c r="AI382" i="118"/>
  <c r="AI380" i="118" s="1"/>
  <c r="AI377" i="118" s="1"/>
  <c r="AI376" i="118" s="1"/>
  <c r="BC383" i="118"/>
  <c r="BB382" i="118"/>
  <c r="BC386" i="118"/>
  <c r="BB385" i="118"/>
  <c r="BC385" i="118" s="1"/>
  <c r="BC389" i="118"/>
  <c r="BB388" i="118"/>
  <c r="BC388" i="118" s="1"/>
  <c r="AN390" i="118"/>
  <c r="BC393" i="118"/>
  <c r="I401" i="118"/>
  <c r="Y404" i="118"/>
  <c r="AA404" i="118"/>
  <c r="AA403" i="118" s="1"/>
  <c r="AA402" i="118" s="1"/>
  <c r="AE405" i="118"/>
  <c r="AE404" i="118" s="1"/>
  <c r="AE403" i="118" s="1"/>
  <c r="AE402" i="118" s="1"/>
  <c r="J407" i="118"/>
  <c r="AK409" i="118"/>
  <c r="AI408" i="118"/>
  <c r="AI407" i="118" s="1"/>
  <c r="AI406" i="118" s="1"/>
  <c r="AI413" i="118"/>
  <c r="AI412" i="118" s="1"/>
  <c r="AI411" i="118" s="1"/>
  <c r="AR414" i="118"/>
  <c r="AP413" i="118"/>
  <c r="AP412" i="118" s="1"/>
  <c r="AP411" i="118" s="1"/>
  <c r="BC415" i="118"/>
  <c r="J416" i="118"/>
  <c r="K415" i="118"/>
  <c r="J415" i="118" s="1"/>
  <c r="Y419" i="118"/>
  <c r="AA419" i="118" s="1"/>
  <c r="AC419" i="118" s="1"/>
  <c r="BC420" i="118"/>
  <c r="Y425" i="118"/>
  <c r="AA425" i="118" s="1"/>
  <c r="AC425" i="118" s="1"/>
  <c r="BC426" i="118"/>
  <c r="BB425" i="118"/>
  <c r="BC428" i="118"/>
  <c r="AC436" i="118"/>
  <c r="AA435" i="118"/>
  <c r="AK437" i="118"/>
  <c r="AI435" i="118"/>
  <c r="AE450" i="118"/>
  <c r="AE449" i="118" s="1"/>
  <c r="AC449" i="118"/>
  <c r="BC451" i="118"/>
  <c r="AA451" i="118"/>
  <c r="BC458" i="118"/>
  <c r="BC471" i="118"/>
  <c r="BB470" i="118"/>
  <c r="BC475" i="118"/>
  <c r="BB474" i="118"/>
  <c r="BC474" i="118" s="1"/>
  <c r="BC479" i="118"/>
  <c r="BB478" i="118"/>
  <c r="BC490" i="118"/>
  <c r="BB489" i="118"/>
  <c r="Y384" i="118"/>
  <c r="AA384" i="118" s="1"/>
  <c r="W382" i="118"/>
  <c r="BC396" i="118"/>
  <c r="BB395" i="118"/>
  <c r="BC395" i="118" s="1"/>
  <c r="J402" i="118"/>
  <c r="AY401" i="118"/>
  <c r="E403" i="118"/>
  <c r="F402" i="118"/>
  <c r="Y407" i="118"/>
  <c r="Y408" i="118"/>
  <c r="BC408" i="118"/>
  <c r="BB407" i="118"/>
  <c r="AK421" i="118"/>
  <c r="AI420" i="118"/>
  <c r="AC422" i="118"/>
  <c r="BC429" i="118"/>
  <c r="BB433" i="118"/>
  <c r="AP436" i="118"/>
  <c r="BC445" i="118"/>
  <c r="J448" i="118"/>
  <c r="K441" i="118"/>
  <c r="J441" i="118" s="1"/>
  <c r="BC484" i="118"/>
  <c r="BB483" i="118"/>
  <c r="BC453" i="118"/>
  <c r="BC455" i="118"/>
  <c r="BC457" i="118"/>
  <c r="BC468" i="118"/>
  <c r="BC485" i="118"/>
  <c r="Y490" i="118"/>
  <c r="BC491" i="118"/>
  <c r="BC493" i="118"/>
  <c r="Y498" i="118"/>
  <c r="AK498" i="118"/>
  <c r="AK489" i="118" s="1"/>
  <c r="AX505" i="118"/>
  <c r="BB510" i="118"/>
  <c r="AX515" i="118"/>
  <c r="BC515" i="118" s="1"/>
  <c r="BC520" i="118"/>
  <c r="BB519" i="118"/>
  <c r="BC527" i="118"/>
  <c r="BB530" i="118"/>
  <c r="Y544" i="118"/>
  <c r="BC547" i="118"/>
  <c r="BC551" i="118"/>
  <c r="BB550" i="118"/>
  <c r="BC550" i="118" s="1"/>
  <c r="BC568" i="118"/>
  <c r="BB567" i="118"/>
  <c r="BC526" i="118"/>
  <c r="BC532" i="118"/>
  <c r="AX531" i="118"/>
  <c r="AX530" i="118" s="1"/>
  <c r="AX525" i="118" s="1"/>
  <c r="BC539" i="118"/>
  <c r="BB538" i="118"/>
  <c r="BC538" i="118" s="1"/>
  <c r="BC548" i="118"/>
  <c r="BC555" i="118"/>
  <c r="BC559" i="118"/>
  <c r="AV561" i="118"/>
  <c r="AV560" i="118" s="1"/>
  <c r="AT560" i="118"/>
  <c r="AX295" i="116"/>
  <c r="AX294" i="116"/>
  <c r="AX279" i="112"/>
  <c r="AX278" i="112"/>
  <c r="AX38" i="116"/>
  <c r="AX550" i="112"/>
  <c r="AX554" i="112"/>
  <c r="AX546" i="112"/>
  <c r="AX97" i="112"/>
  <c r="AX458" i="112"/>
  <c r="AX86" i="112"/>
  <c r="AX135" i="112"/>
  <c r="AX239" i="112"/>
  <c r="AX182" i="112"/>
  <c r="AX85" i="112"/>
  <c r="AX41" i="112"/>
  <c r="R33" i="40"/>
  <c r="P97" i="108"/>
  <c r="P41" i="108"/>
  <c r="P80" i="108"/>
  <c r="P46" i="108"/>
  <c r="P27" i="108"/>
  <c r="C38" i="117"/>
  <c r="AA20" i="118" l="1"/>
  <c r="E23" i="118"/>
  <c r="F20" i="118"/>
  <c r="E20" i="118" s="1"/>
  <c r="U163" i="118"/>
  <c r="AX570" i="118"/>
  <c r="W163" i="118"/>
  <c r="AN555" i="118"/>
  <c r="BC510" i="118"/>
  <c r="AR440" i="118"/>
  <c r="Y402" i="118"/>
  <c r="BC118" i="118"/>
  <c r="BC348" i="118"/>
  <c r="AX268" i="118"/>
  <c r="Y184" i="118"/>
  <c r="AR599" i="118"/>
  <c r="M261" i="118"/>
  <c r="AP454" i="118"/>
  <c r="AI419" i="118"/>
  <c r="AI401" i="118" s="1"/>
  <c r="BB411" i="118"/>
  <c r="BC411" i="118" s="1"/>
  <c r="BC403" i="118"/>
  <c r="L261" i="118"/>
  <c r="AX234" i="118"/>
  <c r="AN219" i="118"/>
  <c r="AR584" i="118"/>
  <c r="AR583" i="118" s="1"/>
  <c r="AR582" i="118" s="1"/>
  <c r="AY117" i="118"/>
  <c r="U261" i="118"/>
  <c r="AV143" i="118"/>
  <c r="AV141" i="118" s="1"/>
  <c r="AX378" i="118"/>
  <c r="AX377" i="118" s="1"/>
  <c r="AX376" i="118" s="1"/>
  <c r="X261" i="118"/>
  <c r="AX21" i="118"/>
  <c r="BC435" i="118"/>
  <c r="BC434" i="118"/>
  <c r="AC401" i="118"/>
  <c r="E289" i="118"/>
  <c r="AC291" i="118"/>
  <c r="AC290" i="118" s="1"/>
  <c r="AY163" i="118"/>
  <c r="E178" i="118"/>
  <c r="Y163" i="118"/>
  <c r="Y214" i="118"/>
  <c r="AN452" i="118"/>
  <c r="AP452" i="118" s="1"/>
  <c r="S261" i="118"/>
  <c r="AA291" i="118"/>
  <c r="AA290" i="118" s="1"/>
  <c r="AA289" i="118" s="1"/>
  <c r="AI448" i="118"/>
  <c r="AI441" i="118" s="1"/>
  <c r="AI431" i="118" s="1"/>
  <c r="AI425" i="118" s="1"/>
  <c r="BC235" i="118"/>
  <c r="AG163" i="118"/>
  <c r="N261" i="118"/>
  <c r="AX289" i="118"/>
  <c r="AP404" i="118"/>
  <c r="AP403" i="118" s="1"/>
  <c r="AP402" i="118" s="1"/>
  <c r="F376" i="118"/>
  <c r="E376" i="118" s="1"/>
  <c r="Y291" i="118"/>
  <c r="F261" i="118"/>
  <c r="Y356" i="118"/>
  <c r="BC277" i="118"/>
  <c r="R261" i="118"/>
  <c r="H261" i="118"/>
  <c r="BC206" i="118"/>
  <c r="W278" i="118"/>
  <c r="Y278" i="118" s="1"/>
  <c r="AA278" i="118" s="1"/>
  <c r="AC278" i="118" s="1"/>
  <c r="AP584" i="118"/>
  <c r="AP583" i="118" s="1"/>
  <c r="AP582" i="118" s="1"/>
  <c r="AP594" i="118"/>
  <c r="AX333" i="118"/>
  <c r="T261" i="118"/>
  <c r="AX28" i="118"/>
  <c r="BC28" i="118" s="1"/>
  <c r="AT595" i="118"/>
  <c r="AV595" i="118" s="1"/>
  <c r="AV594" i="118" s="1"/>
  <c r="AR594" i="118"/>
  <c r="AG261" i="118"/>
  <c r="BC207" i="118"/>
  <c r="J59" i="118"/>
  <c r="Y50" i="118"/>
  <c r="Y205" i="118"/>
  <c r="Q261" i="118"/>
  <c r="BC31" i="118"/>
  <c r="AY261" i="118"/>
  <c r="AN96" i="118"/>
  <c r="AN95" i="118" s="1"/>
  <c r="AN93" i="118" s="1"/>
  <c r="AN92" i="118" s="1"/>
  <c r="AP492" i="118"/>
  <c r="AN490" i="118"/>
  <c r="Y178" i="118"/>
  <c r="AT422" i="118"/>
  <c r="AV424" i="118"/>
  <c r="AV422" i="118" s="1"/>
  <c r="AC414" i="118"/>
  <c r="AA413" i="118"/>
  <c r="AA412" i="118" s="1"/>
  <c r="AA411" i="118" s="1"/>
  <c r="AA448" i="118"/>
  <c r="AA441" i="118" s="1"/>
  <c r="AA431" i="118" s="1"/>
  <c r="K401" i="118"/>
  <c r="J401" i="118" s="1"/>
  <c r="AX262" i="118"/>
  <c r="AK214" i="118"/>
  <c r="AK205" i="118" s="1"/>
  <c r="AK163" i="118" s="1"/>
  <c r="AX111" i="118"/>
  <c r="BC111" i="118" s="1"/>
  <c r="AX110" i="118"/>
  <c r="AX109" i="118" s="1"/>
  <c r="AX100" i="118" s="1"/>
  <c r="Y413" i="118"/>
  <c r="W412" i="118"/>
  <c r="W448" i="118"/>
  <c r="AY431" i="118"/>
  <c r="AP417" i="118"/>
  <c r="AN416" i="118"/>
  <c r="AN415" i="118" s="1"/>
  <c r="E406" i="118"/>
  <c r="BC216" i="118"/>
  <c r="AX215" i="118"/>
  <c r="BC50" i="118"/>
  <c r="AE22" i="118"/>
  <c r="E59" i="118"/>
  <c r="AK448" i="118"/>
  <c r="AK441" i="118" s="1"/>
  <c r="AK431" i="118" s="1"/>
  <c r="AK425" i="118" s="1"/>
  <c r="AE313" i="118"/>
  <c r="AE312" i="118" s="1"/>
  <c r="AE308" i="118" s="1"/>
  <c r="AE289" i="118" s="1"/>
  <c r="AE278" i="118" s="1"/>
  <c r="AC312" i="118"/>
  <c r="AC308" i="118" s="1"/>
  <c r="AC289" i="118" s="1"/>
  <c r="AX178" i="118"/>
  <c r="BC530" i="118"/>
  <c r="K406" i="118"/>
  <c r="J406" i="118" s="1"/>
  <c r="AA184" i="118"/>
  <c r="AA178" i="118" s="1"/>
  <c r="AC561" i="118"/>
  <c r="AA560" i="118"/>
  <c r="AN451" i="118"/>
  <c r="AN448" i="118" s="1"/>
  <c r="AN441" i="118" s="1"/>
  <c r="AN431" i="118" s="1"/>
  <c r="AN425" i="118" s="1"/>
  <c r="AE362" i="118"/>
  <c r="AE361" i="118" s="1"/>
  <c r="AE360" i="118" s="1"/>
  <c r="AE356" i="118" s="1"/>
  <c r="AC361" i="118"/>
  <c r="AC360" i="118" s="1"/>
  <c r="AC356" i="118" s="1"/>
  <c r="G278" i="118"/>
  <c r="G261" i="118"/>
  <c r="E278" i="118"/>
  <c r="AE163" i="118"/>
  <c r="Y31" i="118"/>
  <c r="W30" i="118"/>
  <c r="AI214" i="118"/>
  <c r="AI205" i="118" s="1"/>
  <c r="AI163" i="118" s="1"/>
  <c r="AX69" i="118"/>
  <c r="AX59" i="118" s="1"/>
  <c r="AE599" i="118"/>
  <c r="AE598" i="118" s="1"/>
  <c r="AC598" i="118"/>
  <c r="AV585" i="118"/>
  <c r="AV584" i="118" s="1"/>
  <c r="AV583" i="118" s="1"/>
  <c r="AV582" i="118" s="1"/>
  <c r="AT584" i="118"/>
  <c r="AT583" i="118" s="1"/>
  <c r="AT582" i="118" s="1"/>
  <c r="AT599" i="118"/>
  <c r="AR598" i="118"/>
  <c r="BC558" i="118"/>
  <c r="BB557" i="118"/>
  <c r="BC557" i="118" s="1"/>
  <c r="BB525" i="118"/>
  <c r="BC525" i="118" s="1"/>
  <c r="BC567" i="118"/>
  <c r="BB566" i="118"/>
  <c r="BB546" i="118"/>
  <c r="BC531" i="118"/>
  <c r="BC519" i="118"/>
  <c r="BB518" i="118"/>
  <c r="BC518" i="118" s="1"/>
  <c r="AX501" i="118"/>
  <c r="AX500" i="118" s="1"/>
  <c r="AX431" i="118" s="1"/>
  <c r="BC505" i="118"/>
  <c r="AR436" i="118"/>
  <c r="BC433" i="118"/>
  <c r="BB432" i="118"/>
  <c r="Y382" i="118"/>
  <c r="W380" i="118"/>
  <c r="BC489" i="118"/>
  <c r="BC478" i="118"/>
  <c r="BB466" i="118"/>
  <c r="BC466" i="118" s="1"/>
  <c r="BC470" i="118"/>
  <c r="AN437" i="118"/>
  <c r="AK435" i="118"/>
  <c r="AE436" i="118"/>
  <c r="AE435" i="118" s="1"/>
  <c r="AC435" i="118"/>
  <c r="BB424" i="118"/>
  <c r="BC425" i="118"/>
  <c r="AT414" i="118"/>
  <c r="AR413" i="118"/>
  <c r="AR412" i="118" s="1"/>
  <c r="AR411" i="118" s="1"/>
  <c r="AN409" i="118"/>
  <c r="AK408" i="118"/>
  <c r="AK407" i="118" s="1"/>
  <c r="AK406" i="118" s="1"/>
  <c r="AT405" i="118"/>
  <c r="AR404" i="118"/>
  <c r="AR403" i="118" s="1"/>
  <c r="AR402" i="118" s="1"/>
  <c r="AA401" i="118"/>
  <c r="BC402" i="118"/>
  <c r="BB391" i="118"/>
  <c r="BC391" i="118" s="1"/>
  <c r="BC382" i="118"/>
  <c r="BB379" i="118"/>
  <c r="BC296" i="118"/>
  <c r="BB295" i="118"/>
  <c r="AN265" i="118"/>
  <c r="AN263" i="118" s="1"/>
  <c r="AN262" i="118" s="1"/>
  <c r="AP277" i="118"/>
  <c r="AC277" i="118"/>
  <c r="AA265" i="118"/>
  <c r="AA263" i="118" s="1"/>
  <c r="AA262" i="118" s="1"/>
  <c r="BC338" i="118"/>
  <c r="BB337" i="118"/>
  <c r="BC317" i="118"/>
  <c r="BB316" i="118"/>
  <c r="BC316" i="118" s="1"/>
  <c r="AR313" i="118"/>
  <c r="AP312" i="118"/>
  <c r="AP308" i="118" s="1"/>
  <c r="AN293" i="118"/>
  <c r="AK291" i="118"/>
  <c r="AK290" i="118" s="1"/>
  <c r="AK289" i="118" s="1"/>
  <c r="AK278" i="118" s="1"/>
  <c r="BC278" i="118"/>
  <c r="BC269" i="118"/>
  <c r="BB268" i="118"/>
  <c r="BC243" i="118"/>
  <c r="BB242" i="118"/>
  <c r="AN218" i="118"/>
  <c r="AP219" i="118"/>
  <c r="BC189" i="118"/>
  <c r="BB178" i="118"/>
  <c r="AX142" i="118"/>
  <c r="AX141" i="118"/>
  <c r="AX136" i="118"/>
  <c r="AX117" i="118" s="1"/>
  <c r="BC102" i="118"/>
  <c r="BB101" i="118"/>
  <c r="BC66" i="118"/>
  <c r="BB65" i="118"/>
  <c r="BC65" i="118" s="1"/>
  <c r="BC49" i="118"/>
  <c r="BB48" i="118"/>
  <c r="BC39" i="118"/>
  <c r="BB38" i="118"/>
  <c r="BC38" i="118" s="1"/>
  <c r="K163" i="118"/>
  <c r="J178" i="118"/>
  <c r="BB141" i="118"/>
  <c r="BC141" i="118" s="1"/>
  <c r="BC144" i="118"/>
  <c r="BB142" i="118"/>
  <c r="BB136" i="118"/>
  <c r="AT105" i="118"/>
  <c r="AR103" i="118"/>
  <c r="AR102" i="118" s="1"/>
  <c r="AR101" i="118" s="1"/>
  <c r="AR100" i="118" s="1"/>
  <c r="W100" i="118"/>
  <c r="Y100" i="118" s="1"/>
  <c r="Y101" i="118"/>
  <c r="AV85" i="118"/>
  <c r="AV84" i="118" s="1"/>
  <c r="AV59" i="118" s="1"/>
  <c r="AT84" i="118"/>
  <c r="AT59" i="118" s="1"/>
  <c r="AE81" i="118"/>
  <c r="AE80" i="118" s="1"/>
  <c r="AC80" i="118"/>
  <c r="AR32" i="118"/>
  <c r="AP31" i="118"/>
  <c r="AP30" i="118" s="1"/>
  <c r="AP23" i="118" s="1"/>
  <c r="AP20" i="118" s="1"/>
  <c r="AR22" i="118"/>
  <c r="BB213" i="118"/>
  <c r="Y93" i="118"/>
  <c r="AE85" i="118"/>
  <c r="AE84" i="118" s="1"/>
  <c r="AE59" i="118" s="1"/>
  <c r="AE20" i="118" s="1"/>
  <c r="AC84" i="118"/>
  <c r="AC59" i="118" s="1"/>
  <c r="AC20" i="118" s="1"/>
  <c r="AV81" i="118"/>
  <c r="AV80" i="118" s="1"/>
  <c r="AT80" i="118"/>
  <c r="AP555" i="118"/>
  <c r="AN552" i="118"/>
  <c r="AN544" i="118" s="1"/>
  <c r="BB501" i="118"/>
  <c r="AP499" i="118"/>
  <c r="AN498" i="118"/>
  <c r="AN489" i="118" s="1"/>
  <c r="AT440" i="118"/>
  <c r="AR439" i="118"/>
  <c r="AR432" i="118" s="1"/>
  <c r="BC483" i="118"/>
  <c r="BB482" i="118"/>
  <c r="BC482" i="118" s="1"/>
  <c r="AR454" i="118"/>
  <c r="AP453" i="118"/>
  <c r="AK420" i="118"/>
  <c r="AK419" i="118" s="1"/>
  <c r="AN421" i="118"/>
  <c r="BC407" i="118"/>
  <c r="BB406" i="118"/>
  <c r="BC406" i="118" s="1"/>
  <c r="E402" i="118"/>
  <c r="F401" i="118"/>
  <c r="E401" i="118" s="1"/>
  <c r="AC384" i="118"/>
  <c r="AC382" i="118" s="1"/>
  <c r="AC380" i="118" s="1"/>
  <c r="AC377" i="118" s="1"/>
  <c r="AC376" i="118" s="1"/>
  <c r="AA382" i="118"/>
  <c r="AA380" i="118" s="1"/>
  <c r="AA377" i="118" s="1"/>
  <c r="AA376" i="118" s="1"/>
  <c r="AE452" i="118"/>
  <c r="AE451" i="118" s="1"/>
  <c r="AE448" i="118" s="1"/>
  <c r="AE441" i="118" s="1"/>
  <c r="AE431" i="118" s="1"/>
  <c r="AE425" i="118" s="1"/>
  <c r="AC451" i="118"/>
  <c r="AC448" i="118" s="1"/>
  <c r="AC441" i="118" s="1"/>
  <c r="AC431" i="118" s="1"/>
  <c r="AE401" i="118"/>
  <c r="AP390" i="118"/>
  <c r="AN382" i="118"/>
  <c r="AN380" i="118" s="1"/>
  <c r="AN377" i="118" s="1"/>
  <c r="AN376" i="118" s="1"/>
  <c r="J377" i="118"/>
  <c r="K376" i="118"/>
  <c r="J376" i="118" s="1"/>
  <c r="AR375" i="118"/>
  <c r="AP374" i="118"/>
  <c r="AT366" i="118"/>
  <c r="AR365" i="118"/>
  <c r="AR364" i="118" s="1"/>
  <c r="AR356" i="118" s="1"/>
  <c r="BC327" i="118"/>
  <c r="BB326" i="118"/>
  <c r="Y265" i="118"/>
  <c r="W263" i="118"/>
  <c r="K261" i="118"/>
  <c r="J262" i="118"/>
  <c r="Y401" i="118"/>
  <c r="AI278" i="118"/>
  <c r="AI261" i="118"/>
  <c r="K278" i="118"/>
  <c r="J278" i="118" s="1"/>
  <c r="J289" i="118"/>
  <c r="BC284" i="118"/>
  <c r="BB281" i="118"/>
  <c r="BC281" i="118" s="1"/>
  <c r="AR139" i="118"/>
  <c r="AP138" i="118"/>
  <c r="AP137" i="118" s="1"/>
  <c r="AP136" i="118" s="1"/>
  <c r="AP117" i="118" s="1"/>
  <c r="J93" i="118"/>
  <c r="K92" i="118"/>
  <c r="J92" i="118" s="1"/>
  <c r="Y92" i="118"/>
  <c r="Y90" i="118"/>
  <c r="W59" i="118"/>
  <c r="Y59" i="118" s="1"/>
  <c r="BC70" i="118"/>
  <c r="BB69" i="118"/>
  <c r="BC60" i="118"/>
  <c r="BC56" i="118"/>
  <c r="BB55" i="118"/>
  <c r="BB42" i="118"/>
  <c r="BC42" i="118" s="1"/>
  <c r="BC43" i="118"/>
  <c r="BC25" i="118"/>
  <c r="BB24" i="118"/>
  <c r="BB21" i="118" s="1"/>
  <c r="AP225" i="118"/>
  <c r="AN223" i="118"/>
  <c r="AA214" i="118"/>
  <c r="AA205" i="118" s="1"/>
  <c r="AC215" i="118"/>
  <c r="AC214" i="118" s="1"/>
  <c r="AC205" i="118" s="1"/>
  <c r="AC163" i="118" s="1"/>
  <c r="BB184" i="118"/>
  <c r="BC184" i="118" s="1"/>
  <c r="BC145" i="118"/>
  <c r="BB131" i="118"/>
  <c r="BC131" i="118" s="1"/>
  <c r="BC132" i="118"/>
  <c r="AT97" i="118"/>
  <c r="AR96" i="118"/>
  <c r="AR95" i="118" s="1"/>
  <c r="AR93" i="118" s="1"/>
  <c r="AR92" i="118" s="1"/>
  <c r="AE75" i="118"/>
  <c r="AE74" i="118" s="1"/>
  <c r="AC74" i="118"/>
  <c r="AX84" i="112"/>
  <c r="D50" i="117"/>
  <c r="D49" i="117"/>
  <c r="F48" i="117"/>
  <c r="D48" i="117"/>
  <c r="D46" i="117"/>
  <c r="F45" i="117"/>
  <c r="F44" i="117"/>
  <c r="E43" i="117"/>
  <c r="C43" i="117"/>
  <c r="F42" i="117"/>
  <c r="F41" i="117"/>
  <c r="E40" i="117"/>
  <c r="C40" i="117"/>
  <c r="F39" i="117"/>
  <c r="F38" i="117"/>
  <c r="C37" i="117"/>
  <c r="F37" i="117" s="1"/>
  <c r="E36" i="117"/>
  <c r="C36" i="117"/>
  <c r="F35" i="117"/>
  <c r="E34" i="117"/>
  <c r="C34" i="117"/>
  <c r="F33" i="117"/>
  <c r="E32" i="117"/>
  <c r="C32" i="117"/>
  <c r="F31" i="117"/>
  <c r="F30" i="117"/>
  <c r="E29" i="117"/>
  <c r="D29" i="117"/>
  <c r="C29" i="117"/>
  <c r="C28" i="117" s="1"/>
  <c r="F27" i="117"/>
  <c r="F26" i="117"/>
  <c r="F25" i="117"/>
  <c r="F24" i="117"/>
  <c r="F23" i="117"/>
  <c r="E22" i="117"/>
  <c r="C22" i="117"/>
  <c r="F21" i="117"/>
  <c r="F20" i="117"/>
  <c r="F19" i="117"/>
  <c r="F18" i="117"/>
  <c r="E17" i="117"/>
  <c r="C17" i="117"/>
  <c r="F17" i="117" s="1"/>
  <c r="F16" i="117"/>
  <c r="E15" i="117"/>
  <c r="C15" i="117"/>
  <c r="F14" i="117"/>
  <c r="E13" i="117"/>
  <c r="C13" i="117"/>
  <c r="C49" i="117" s="1"/>
  <c r="F29" i="117" l="1"/>
  <c r="F34" i="117"/>
  <c r="F43" i="117"/>
  <c r="BC21" i="118"/>
  <c r="AX23" i="118"/>
  <c r="E49" i="117"/>
  <c r="F15" i="117"/>
  <c r="F22" i="117"/>
  <c r="E28" i="117"/>
  <c r="E50" i="117" s="1"/>
  <c r="F32" i="117"/>
  <c r="F36" i="117"/>
  <c r="E46" i="117"/>
  <c r="D51" i="117"/>
  <c r="AX20" i="118"/>
  <c r="E261" i="118"/>
  <c r="AX261" i="118"/>
  <c r="AA261" i="118"/>
  <c r="J261" i="118"/>
  <c r="AT594" i="118"/>
  <c r="BC110" i="118"/>
  <c r="AA163" i="118"/>
  <c r="AP490" i="118"/>
  <c r="AR492" i="118"/>
  <c r="AR490" i="118" s="1"/>
  <c r="BC69" i="118"/>
  <c r="BC109" i="118"/>
  <c r="AN214" i="118"/>
  <c r="AN205" i="118" s="1"/>
  <c r="AN163" i="118" s="1"/>
  <c r="BB59" i="118"/>
  <c r="BC59" i="118" s="1"/>
  <c r="AK261" i="118"/>
  <c r="W411" i="118"/>
  <c r="Y411" i="118" s="1"/>
  <c r="Y412" i="118"/>
  <c r="AC413" i="118"/>
  <c r="AC412" i="118" s="1"/>
  <c r="AC411" i="118" s="1"/>
  <c r="AE414" i="118"/>
  <c r="AE413" i="118" s="1"/>
  <c r="AE412" i="118" s="1"/>
  <c r="AE411" i="118" s="1"/>
  <c r="AE561" i="118"/>
  <c r="AE560" i="118" s="1"/>
  <c r="AC560" i="118"/>
  <c r="AX213" i="118"/>
  <c r="AX205" i="118" s="1"/>
  <c r="AX163" i="118" s="1"/>
  <c r="BC215" i="118"/>
  <c r="AP416" i="118"/>
  <c r="AP415" i="118" s="1"/>
  <c r="AR417" i="118"/>
  <c r="W441" i="118"/>
  <c r="Y441" i="118" s="1"/>
  <c r="Y448" i="118"/>
  <c r="W23" i="118"/>
  <c r="Y30" i="118"/>
  <c r="AR452" i="118"/>
  <c r="AP451" i="118"/>
  <c r="AP448" i="118" s="1"/>
  <c r="AP441" i="118" s="1"/>
  <c r="AP431" i="118" s="1"/>
  <c r="AP425" i="118" s="1"/>
  <c r="AT598" i="118"/>
  <c r="AV599" i="118"/>
  <c r="AV598" i="118" s="1"/>
  <c r="BC24" i="118"/>
  <c r="BB23" i="118"/>
  <c r="AV366" i="118"/>
  <c r="AV365" i="118" s="1"/>
  <c r="AV364" i="118" s="1"/>
  <c r="AV356" i="118" s="1"/>
  <c r="AT365" i="118"/>
  <c r="AT364" i="118" s="1"/>
  <c r="AT356" i="118" s="1"/>
  <c r="AP382" i="118"/>
  <c r="AP380" i="118" s="1"/>
  <c r="AP377" i="118" s="1"/>
  <c r="AP376" i="118" s="1"/>
  <c r="AR390" i="118"/>
  <c r="AP421" i="118"/>
  <c r="AN420" i="118"/>
  <c r="AN419" i="118" s="1"/>
  <c r="BC501" i="118"/>
  <c r="BB500" i="118"/>
  <c r="BC500" i="118" s="1"/>
  <c r="AR225" i="118"/>
  <c r="AP223" i="118"/>
  <c r="BC326" i="118"/>
  <c r="BB325" i="118"/>
  <c r="AR453" i="118"/>
  <c r="AT454" i="118"/>
  <c r="AV440" i="118"/>
  <c r="AV439" i="118" s="1"/>
  <c r="AV432" i="118" s="1"/>
  <c r="AT439" i="118"/>
  <c r="AT432" i="118" s="1"/>
  <c r="AR499" i="118"/>
  <c r="AR498" i="118" s="1"/>
  <c r="AR489" i="118" s="1"/>
  <c r="AP498" i="118"/>
  <c r="AP489" i="118" s="1"/>
  <c r="AT22" i="118"/>
  <c r="AR31" i="118"/>
  <c r="AR30" i="118" s="1"/>
  <c r="AR23" i="118" s="1"/>
  <c r="AR20" i="118" s="1"/>
  <c r="AT32" i="118"/>
  <c r="BC142" i="118"/>
  <c r="J163" i="118"/>
  <c r="BC178" i="118"/>
  <c r="AR219" i="118"/>
  <c r="AP218" i="118"/>
  <c r="BC242" i="118"/>
  <c r="BB234" i="118"/>
  <c r="BC234" i="118" s="1"/>
  <c r="BC268" i="118"/>
  <c r="BB262" i="118"/>
  <c r="AP293" i="118"/>
  <c r="AN291" i="118"/>
  <c r="AN290" i="118" s="1"/>
  <c r="AN289" i="118" s="1"/>
  <c r="AN278" i="118" s="1"/>
  <c r="AT313" i="118"/>
  <c r="AR312" i="118"/>
  <c r="AR308" i="118" s="1"/>
  <c r="AR277" i="118"/>
  <c r="AP265" i="118"/>
  <c r="AP263" i="118" s="1"/>
  <c r="AP262" i="118" s="1"/>
  <c r="BC295" i="118"/>
  <c r="BB294" i="118"/>
  <c r="BC379" i="118"/>
  <c r="BB378" i="118"/>
  <c r="AK401" i="118"/>
  <c r="BB441" i="118"/>
  <c r="BC441" i="118" s="1"/>
  <c r="AT436" i="118"/>
  <c r="BC566" i="118"/>
  <c r="BB565" i="118"/>
  <c r="BC565" i="118" s="1"/>
  <c r="AT96" i="118"/>
  <c r="AT95" i="118" s="1"/>
  <c r="AT93" i="118" s="1"/>
  <c r="AT92" i="118" s="1"/>
  <c r="AV97" i="118"/>
  <c r="AV96" i="118" s="1"/>
  <c r="AV95" i="118" s="1"/>
  <c r="AV93" i="118" s="1"/>
  <c r="AV92" i="118" s="1"/>
  <c r="BC55" i="118"/>
  <c r="BB54" i="118"/>
  <c r="BC54" i="118" s="1"/>
  <c r="AR138" i="118"/>
  <c r="AR137" i="118" s="1"/>
  <c r="AR136" i="118" s="1"/>
  <c r="AR117" i="118" s="1"/>
  <c r="AT139" i="118"/>
  <c r="Y263" i="118"/>
  <c r="W262" i="118"/>
  <c r="AT375" i="118"/>
  <c r="AR374" i="118"/>
  <c r="AR555" i="118"/>
  <c r="AP552" i="118"/>
  <c r="AP544" i="118" s="1"/>
  <c r="BB205" i="118"/>
  <c r="AV105" i="118"/>
  <c r="AV103" i="118" s="1"/>
  <c r="AV102" i="118" s="1"/>
  <c r="AV101" i="118" s="1"/>
  <c r="AV100" i="118" s="1"/>
  <c r="AT103" i="118"/>
  <c r="AT102" i="118" s="1"/>
  <c r="AT101" i="118" s="1"/>
  <c r="AT100" i="118" s="1"/>
  <c r="BC136" i="118"/>
  <c r="BB117" i="118"/>
  <c r="BC117" i="118" s="1"/>
  <c r="BC48" i="118"/>
  <c r="BB47" i="118"/>
  <c r="BC47" i="118" s="1"/>
  <c r="BC101" i="118"/>
  <c r="BB100" i="118"/>
  <c r="BC100" i="118" s="1"/>
  <c r="BC337" i="118"/>
  <c r="BB336" i="118"/>
  <c r="AC265" i="118"/>
  <c r="AC263" i="118" s="1"/>
  <c r="AC262" i="118" s="1"/>
  <c r="AC261" i="118" s="1"/>
  <c r="AE277" i="118"/>
  <c r="AE265" i="118" s="1"/>
  <c r="AE263" i="118" s="1"/>
  <c r="AE262" i="118" s="1"/>
  <c r="AE261" i="118" s="1"/>
  <c r="AV405" i="118"/>
  <c r="AV404" i="118" s="1"/>
  <c r="AV403" i="118" s="1"/>
  <c r="AV402" i="118" s="1"/>
  <c r="AT404" i="118"/>
  <c r="AT403" i="118" s="1"/>
  <c r="AT402" i="118" s="1"/>
  <c r="AP409" i="118"/>
  <c r="AN408" i="118"/>
  <c r="AN407" i="118" s="1"/>
  <c r="AN406" i="118" s="1"/>
  <c r="AV414" i="118"/>
  <c r="AV413" i="118" s="1"/>
  <c r="AV412" i="118" s="1"/>
  <c r="AV411" i="118" s="1"/>
  <c r="AT413" i="118"/>
  <c r="AT412" i="118" s="1"/>
  <c r="AT411" i="118" s="1"/>
  <c r="BC424" i="118"/>
  <c r="BB422" i="118"/>
  <c r="AP437" i="118"/>
  <c r="AN435" i="118"/>
  <c r="BB481" i="118"/>
  <c r="BC481" i="118" s="1"/>
  <c r="Y380" i="118"/>
  <c r="W377" i="118"/>
  <c r="BC432" i="118"/>
  <c r="BC546" i="118"/>
  <c r="BB545" i="118"/>
  <c r="C46" i="117"/>
  <c r="C50" i="117"/>
  <c r="F50" i="117" s="1"/>
  <c r="F49" i="117"/>
  <c r="E51" i="117"/>
  <c r="F13" i="117"/>
  <c r="F28" i="117"/>
  <c r="F40" i="117"/>
  <c r="B405" i="116"/>
  <c r="A405" i="116"/>
  <c r="AX403" i="116"/>
  <c r="F46" i="117" l="1"/>
  <c r="Y23" i="118"/>
  <c r="W20" i="118"/>
  <c r="Y20" i="118" s="1"/>
  <c r="BC23" i="118"/>
  <c r="BB20" i="118"/>
  <c r="BC20" i="118" s="1"/>
  <c r="AX19" i="118"/>
  <c r="AX610" i="118" s="1"/>
  <c r="AX615" i="118" s="1"/>
  <c r="BC213" i="118"/>
  <c r="BC205" i="118"/>
  <c r="AR451" i="118"/>
  <c r="AR448" i="118" s="1"/>
  <c r="AR441" i="118" s="1"/>
  <c r="AR431" i="118" s="1"/>
  <c r="AR425" i="118" s="1"/>
  <c r="AT452" i="118"/>
  <c r="AT417" i="118"/>
  <c r="AR416" i="118"/>
  <c r="AR415" i="118" s="1"/>
  <c r="BB431" i="118"/>
  <c r="BC431" i="118" s="1"/>
  <c r="BC545" i="118"/>
  <c r="BB544" i="118"/>
  <c r="BC544" i="118" s="1"/>
  <c r="W376" i="118"/>
  <c r="Y377" i="118"/>
  <c r="AR437" i="118"/>
  <c r="AP435" i="118"/>
  <c r="AP408" i="118"/>
  <c r="AP407" i="118" s="1"/>
  <c r="AP406" i="118" s="1"/>
  <c r="AR409" i="118"/>
  <c r="BC336" i="118"/>
  <c r="BB333" i="118"/>
  <c r="BC333" i="118" s="1"/>
  <c r="AT555" i="118"/>
  <c r="AR552" i="118"/>
  <c r="AR544" i="118" s="1"/>
  <c r="AT374" i="118"/>
  <c r="AV375" i="118"/>
  <c r="AV374" i="118" s="1"/>
  <c r="BB377" i="118"/>
  <c r="BC378" i="118"/>
  <c r="BC294" i="118"/>
  <c r="BB289" i="118"/>
  <c r="BC289" i="118" s="1"/>
  <c r="BC262" i="118"/>
  <c r="BB163" i="118"/>
  <c r="BC163" i="118" s="1"/>
  <c r="AV22" i="118"/>
  <c r="BC325" i="118"/>
  <c r="BB324" i="118"/>
  <c r="BC324" i="118" s="1"/>
  <c r="AP214" i="118"/>
  <c r="AP205" i="118" s="1"/>
  <c r="AP163" i="118" s="1"/>
  <c r="AT390" i="118"/>
  <c r="AR382" i="118"/>
  <c r="AR380" i="118" s="1"/>
  <c r="AR377" i="118" s="1"/>
  <c r="AR376" i="118" s="1"/>
  <c r="BB419" i="118"/>
  <c r="BC422" i="118"/>
  <c r="AN401" i="118"/>
  <c r="AN261" i="118"/>
  <c r="W261" i="118"/>
  <c r="Y261" i="118" s="1"/>
  <c r="Y262" i="118"/>
  <c r="AV139" i="118"/>
  <c r="AV138" i="118" s="1"/>
  <c r="AV137" i="118" s="1"/>
  <c r="AV136" i="118" s="1"/>
  <c r="AV117" i="118" s="1"/>
  <c r="AT138" i="118"/>
  <c r="AT137" i="118" s="1"/>
  <c r="AT136" i="118" s="1"/>
  <c r="AT117" i="118" s="1"/>
  <c r="AV436" i="118"/>
  <c r="AT277" i="118"/>
  <c r="AR265" i="118"/>
  <c r="AR263" i="118" s="1"/>
  <c r="AR262" i="118" s="1"/>
  <c r="AV313" i="118"/>
  <c r="AV312" i="118" s="1"/>
  <c r="AV308" i="118" s="1"/>
  <c r="AT312" i="118"/>
  <c r="AT308" i="118" s="1"/>
  <c r="AP291" i="118"/>
  <c r="AP290" i="118" s="1"/>
  <c r="AP289" i="118" s="1"/>
  <c r="AP278" i="118" s="1"/>
  <c r="AR293" i="118"/>
  <c r="AT219" i="118"/>
  <c r="AR218" i="118"/>
  <c r="AV32" i="118"/>
  <c r="AV31" i="118" s="1"/>
  <c r="AV30" i="118" s="1"/>
  <c r="AV23" i="118" s="1"/>
  <c r="AV20" i="118" s="1"/>
  <c r="AT31" i="118"/>
  <c r="AT30" i="118" s="1"/>
  <c r="AT23" i="118" s="1"/>
  <c r="AT20" i="118" s="1"/>
  <c r="AV454" i="118"/>
  <c r="AV453" i="118" s="1"/>
  <c r="AT453" i="118"/>
  <c r="AT225" i="118"/>
  <c r="AR223" i="118"/>
  <c r="AR214" i="118" s="1"/>
  <c r="AR205" i="118" s="1"/>
  <c r="AR163" i="118" s="1"/>
  <c r="AR421" i="118"/>
  <c r="AP420" i="118"/>
  <c r="AP419" i="118" s="1"/>
  <c r="C51" i="117"/>
  <c r="F51" i="117" s="1"/>
  <c r="AY918" i="116"/>
  <c r="AZ916" i="116"/>
  <c r="AW914" i="116"/>
  <c r="AU914" i="116"/>
  <c r="AS914" i="116"/>
  <c r="AQ914" i="116"/>
  <c r="AO914" i="116"/>
  <c r="AM914" i="116"/>
  <c r="AL914" i="116"/>
  <c r="AJ914" i="116"/>
  <c r="AH914" i="116"/>
  <c r="AF914" i="116"/>
  <c r="AD914" i="116"/>
  <c r="Z914" i="116"/>
  <c r="V914" i="116"/>
  <c r="P914" i="116"/>
  <c r="AZ913" i="116"/>
  <c r="AZ912" i="116" s="1"/>
  <c r="AZ911" i="116" s="1"/>
  <c r="AX912" i="116"/>
  <c r="AX911" i="116" s="1"/>
  <c r="AP913" i="116"/>
  <c r="AR913" i="116" s="1"/>
  <c r="AT913" i="116" s="1"/>
  <c r="AV913" i="116" s="1"/>
  <c r="AI913" i="116"/>
  <c r="AK913" i="116" s="1"/>
  <c r="AV912" i="116"/>
  <c r="AT912" i="116"/>
  <c r="AT909" i="116" s="1"/>
  <c r="AR912" i="116"/>
  <c r="AP912" i="116"/>
  <c r="AP909" i="116" s="1"/>
  <c r="AN912" i="116"/>
  <c r="AK912" i="116"/>
  <c r="AK909" i="116" s="1"/>
  <c r="AI912" i="116"/>
  <c r="AX910" i="116"/>
  <c r="AX909" i="116" s="1"/>
  <c r="AV909" i="116"/>
  <c r="AR909" i="116"/>
  <c r="AN909" i="116"/>
  <c r="AI909" i="116"/>
  <c r="AZ908" i="116"/>
  <c r="AX907" i="116"/>
  <c r="AZ906" i="116"/>
  <c r="AZ905" i="116"/>
  <c r="BA905" i="116" s="1"/>
  <c r="AT905" i="116"/>
  <c r="AV905" i="116" s="1"/>
  <c r="W905" i="116"/>
  <c r="Y905" i="116" s="1"/>
  <c r="AA905" i="116" s="1"/>
  <c r="J905" i="116"/>
  <c r="E905" i="116"/>
  <c r="AX904" i="116"/>
  <c r="AX903" i="116" s="1"/>
  <c r="AP904" i="116"/>
  <c r="AK904" i="116"/>
  <c r="AI904" i="116"/>
  <c r="AG904" i="116"/>
  <c r="X904" i="116"/>
  <c r="U904" i="116"/>
  <c r="J904" i="116"/>
  <c r="E904" i="116"/>
  <c r="BA900" i="116"/>
  <c r="BA899" i="116"/>
  <c r="BA898" i="116"/>
  <c r="AZ897" i="116"/>
  <c r="AZ896" i="116" s="1"/>
  <c r="AX896" i="116"/>
  <c r="AX895" i="116" s="1"/>
  <c r="AX894" i="116" s="1"/>
  <c r="AX893" i="116" s="1"/>
  <c r="AZ892" i="116"/>
  <c r="AX892" i="116"/>
  <c r="AX891" i="116" s="1"/>
  <c r="AX890" i="116" s="1"/>
  <c r="AX889" i="116" s="1"/>
  <c r="AX888" i="116" s="1"/>
  <c r="AZ887" i="116"/>
  <c r="AZ886" i="116" s="1"/>
  <c r="AX887" i="116"/>
  <c r="AX886" i="116" s="1"/>
  <c r="BA885" i="116"/>
  <c r="AZ884" i="116"/>
  <c r="AX884" i="116"/>
  <c r="AX883" i="116" s="1"/>
  <c r="AZ882" i="116"/>
  <c r="AX882" i="116"/>
  <c r="AX881" i="116" s="1"/>
  <c r="AT879" i="116"/>
  <c r="AV879" i="116" s="1"/>
  <c r="AZ877" i="116"/>
  <c r="AZ876" i="116" s="1"/>
  <c r="AX877" i="116"/>
  <c r="AX876" i="116" s="1"/>
  <c r="AZ875" i="116"/>
  <c r="AZ874" i="116" s="1"/>
  <c r="AX875" i="116"/>
  <c r="AX874" i="116" s="1"/>
  <c r="BA872" i="116"/>
  <c r="BA871" i="116"/>
  <c r="BA870" i="116"/>
  <c r="BA869" i="116"/>
  <c r="BA868" i="116"/>
  <c r="BA867" i="116"/>
  <c r="BA866" i="116"/>
  <c r="BA865" i="116"/>
  <c r="AZ864" i="116"/>
  <c r="AX863" i="116"/>
  <c r="AZ855" i="116"/>
  <c r="AZ854" i="116" s="1"/>
  <c r="AX855" i="116"/>
  <c r="AX854" i="116" s="1"/>
  <c r="AX853" i="116" s="1"/>
  <c r="AX852" i="116" s="1"/>
  <c r="AT853" i="116"/>
  <c r="AV853" i="116" s="1"/>
  <c r="BA851" i="116"/>
  <c r="AV851" i="116"/>
  <c r="AV843" i="116" s="1"/>
  <c r="AT851" i="116"/>
  <c r="AT843" i="116" s="1"/>
  <c r="AR851" i="116"/>
  <c r="AR843" i="116" s="1"/>
  <c r="AP851" i="116"/>
  <c r="AN851" i="116"/>
  <c r="AN843" i="116" s="1"/>
  <c r="AK851" i="116"/>
  <c r="AK843" i="116" s="1"/>
  <c r="AI851" i="116"/>
  <c r="AI843" i="116" s="1"/>
  <c r="AG851" i="116"/>
  <c r="AE851" i="116"/>
  <c r="AE843" i="116" s="1"/>
  <c r="AC851" i="116"/>
  <c r="AC843" i="116" s="1"/>
  <c r="AA851" i="116"/>
  <c r="AA843" i="116" s="1"/>
  <c r="X851" i="116"/>
  <c r="X843" i="116" s="1"/>
  <c r="W851" i="116"/>
  <c r="W843" i="116" s="1"/>
  <c r="Y843" i="116" s="1"/>
  <c r="U851" i="116"/>
  <c r="U843" i="116" s="1"/>
  <c r="T851" i="116"/>
  <c r="S851" i="116"/>
  <c r="S843" i="116" s="1"/>
  <c r="R851" i="116"/>
  <c r="R843" i="116" s="1"/>
  <c r="Q851" i="116"/>
  <c r="Q843" i="116" s="1"/>
  <c r="N851" i="116"/>
  <c r="M851" i="116"/>
  <c r="M843" i="116" s="1"/>
  <c r="L851" i="116"/>
  <c r="L843" i="116" s="1"/>
  <c r="K851" i="116"/>
  <c r="I851" i="116"/>
  <c r="I843" i="116" s="1"/>
  <c r="H851" i="116"/>
  <c r="G851" i="116"/>
  <c r="G843" i="116" s="1"/>
  <c r="F851" i="116"/>
  <c r="AZ850" i="116"/>
  <c r="AX850" i="116"/>
  <c r="AX849" i="116" s="1"/>
  <c r="BA848" i="116"/>
  <c r="AZ847" i="116"/>
  <c r="AX847" i="116"/>
  <c r="AX846" i="116" s="1"/>
  <c r="AZ846" i="116"/>
  <c r="BA845" i="116"/>
  <c r="AZ844" i="116"/>
  <c r="AX844" i="116"/>
  <c r="AX843" i="116" s="1"/>
  <c r="AP843" i="116"/>
  <c r="AG843" i="116"/>
  <c r="T843" i="116"/>
  <c r="N843" i="116"/>
  <c r="H843" i="116"/>
  <c r="BA842" i="116"/>
  <c r="AZ841" i="116"/>
  <c r="AX841" i="116"/>
  <c r="AX840" i="116" s="1"/>
  <c r="BA839" i="116"/>
  <c r="BA838" i="116"/>
  <c r="AZ837" i="116"/>
  <c r="AX837" i="116"/>
  <c r="BA836" i="116"/>
  <c r="BA835" i="116"/>
  <c r="BA834" i="116"/>
  <c r="AZ833" i="116"/>
  <c r="AX833" i="116"/>
  <c r="BA832" i="116"/>
  <c r="AI832" i="116"/>
  <c r="AK832" i="116" s="1"/>
  <c r="BA831" i="116"/>
  <c r="BA830" i="116"/>
  <c r="AZ829" i="116"/>
  <c r="AX829" i="116"/>
  <c r="BA828" i="116"/>
  <c r="BA827" i="116"/>
  <c r="AG827" i="116"/>
  <c r="AG822" i="116" s="1"/>
  <c r="BA826" i="116"/>
  <c r="BA825" i="116"/>
  <c r="AZ824" i="116"/>
  <c r="AX824" i="116"/>
  <c r="AX823" i="116" s="1"/>
  <c r="AX822" i="116" s="1"/>
  <c r="BA821" i="116"/>
  <c r="AI821" i="116"/>
  <c r="AK821" i="116" s="1"/>
  <c r="Y821" i="116"/>
  <c r="AZ820" i="116"/>
  <c r="AX820" i="116"/>
  <c r="AV820" i="116"/>
  <c r="AV811" i="116" s="1"/>
  <c r="AT820" i="116"/>
  <c r="AI820" i="116"/>
  <c r="AI811" i="116" s="1"/>
  <c r="AG820" i="116"/>
  <c r="AE820" i="116"/>
  <c r="AE811" i="116" s="1"/>
  <c r="AC820" i="116"/>
  <c r="AA820" i="116"/>
  <c r="AA811" i="116" s="1"/>
  <c r="X820" i="116"/>
  <c r="X811" i="116" s="1"/>
  <c r="W820" i="116"/>
  <c r="Y820" i="116" s="1"/>
  <c r="U820" i="116"/>
  <c r="U811" i="116" s="1"/>
  <c r="BA819" i="116"/>
  <c r="BA818" i="116"/>
  <c r="BA817" i="116"/>
  <c r="BA816" i="116"/>
  <c r="BA815" i="116"/>
  <c r="BA814" i="116"/>
  <c r="AI814" i="116"/>
  <c r="AK814" i="116" s="1"/>
  <c r="Y814" i="116"/>
  <c r="BA813" i="116"/>
  <c r="BA812" i="116"/>
  <c r="AV812" i="116"/>
  <c r="AT812" i="116"/>
  <c r="AI812" i="116"/>
  <c r="AG812" i="116"/>
  <c r="AE812" i="116"/>
  <c r="AC812" i="116"/>
  <c r="AA812" i="116"/>
  <c r="X812" i="116"/>
  <c r="W812" i="116"/>
  <c r="Y812" i="116" s="1"/>
  <c r="U812" i="116"/>
  <c r="AZ811" i="116"/>
  <c r="AZ804" i="116" s="1"/>
  <c r="AX811" i="116"/>
  <c r="AT811" i="116"/>
  <c r="AG811" i="116"/>
  <c r="AC811" i="116"/>
  <c r="BA810" i="116"/>
  <c r="BA809" i="116"/>
  <c r="AZ808" i="116"/>
  <c r="AX808" i="116"/>
  <c r="AX807" i="116" s="1"/>
  <c r="AZ807" i="116"/>
  <c r="BA806" i="116"/>
  <c r="BA805" i="116"/>
  <c r="AX804" i="116"/>
  <c r="AV804" i="116"/>
  <c r="AT804" i="116"/>
  <c r="AR804" i="116"/>
  <c r="AP804" i="116"/>
  <c r="AN804" i="116"/>
  <c r="AK804" i="116"/>
  <c r="AI804" i="116"/>
  <c r="AG804" i="116"/>
  <c r="AE804" i="116"/>
  <c r="AC804" i="116"/>
  <c r="AA804" i="116"/>
  <c r="X804" i="116"/>
  <c r="W804" i="116"/>
  <c r="U804" i="116"/>
  <c r="T804" i="116"/>
  <c r="S804" i="116"/>
  <c r="R804" i="116"/>
  <c r="Q804" i="116"/>
  <c r="N804" i="116"/>
  <c r="M804" i="116"/>
  <c r="L804" i="116"/>
  <c r="K804" i="116"/>
  <c r="J804" i="116" s="1"/>
  <c r="I804" i="116"/>
  <c r="H804" i="116"/>
  <c r="G804" i="116"/>
  <c r="F804" i="116"/>
  <c r="BA803" i="116"/>
  <c r="BA802" i="116"/>
  <c r="AZ801" i="116"/>
  <c r="AX801" i="116"/>
  <c r="AZ800" i="116"/>
  <c r="AX800" i="116"/>
  <c r="BA799" i="116"/>
  <c r="BA798" i="116"/>
  <c r="BA797" i="116"/>
  <c r="BA796" i="116"/>
  <c r="BA795" i="116"/>
  <c r="BA794" i="116"/>
  <c r="BA793" i="116"/>
  <c r="BA792" i="116"/>
  <c r="BA791" i="116"/>
  <c r="BA790" i="116"/>
  <c r="BA789" i="116"/>
  <c r="BA788" i="116"/>
  <c r="BA787" i="116"/>
  <c r="BA786" i="116"/>
  <c r="BA785" i="116"/>
  <c r="BA784" i="116"/>
  <c r="AV784" i="116"/>
  <c r="AT784" i="116"/>
  <c r="AR784" i="116"/>
  <c r="AP784" i="116"/>
  <c r="AN784" i="116"/>
  <c r="AK784" i="116"/>
  <c r="AI784" i="116"/>
  <c r="AG784" i="116"/>
  <c r="AE784" i="116"/>
  <c r="AC784" i="116"/>
  <c r="AA784" i="116"/>
  <c r="X784" i="116"/>
  <c r="W784" i="116"/>
  <c r="U784" i="116"/>
  <c r="T784" i="116"/>
  <c r="S784" i="116"/>
  <c r="R784" i="116"/>
  <c r="Q784" i="116"/>
  <c r="N784" i="116"/>
  <c r="M784" i="116"/>
  <c r="L784" i="116"/>
  <c r="K784" i="116"/>
  <c r="I784" i="116"/>
  <c r="H784" i="116"/>
  <c r="G784" i="116"/>
  <c r="F784" i="116"/>
  <c r="E784" i="116" s="1"/>
  <c r="BA783" i="116"/>
  <c r="AN783" i="116"/>
  <c r="AP783" i="116" s="1"/>
  <c r="AP782" i="116" s="1"/>
  <c r="AP775" i="116" s="1"/>
  <c r="BA782" i="116"/>
  <c r="AN782" i="116"/>
  <c r="AN775" i="116" s="1"/>
  <c r="BA781" i="116"/>
  <c r="AN781" i="116"/>
  <c r="W781" i="116"/>
  <c r="Y781" i="116" s="1"/>
  <c r="AA781" i="116" s="1"/>
  <c r="AC781" i="116" s="1"/>
  <c r="BA780" i="116"/>
  <c r="AI780" i="116"/>
  <c r="AK780" i="116" s="1"/>
  <c r="AN780" i="116" s="1"/>
  <c r="AP780" i="116" s="1"/>
  <c r="AR780" i="116" s="1"/>
  <c r="AT780" i="116" s="1"/>
  <c r="AV780" i="116" s="1"/>
  <c r="BA779" i="116"/>
  <c r="AI779" i="116"/>
  <c r="W779" i="116"/>
  <c r="Y779" i="116" s="1"/>
  <c r="AA779" i="116" s="1"/>
  <c r="AC779" i="116" s="1"/>
  <c r="AZ778" i="116"/>
  <c r="AZ777" i="116" s="1"/>
  <c r="AX778" i="116"/>
  <c r="AX777" i="116" s="1"/>
  <c r="AG778" i="116"/>
  <c r="X778" i="116"/>
  <c r="J778" i="116"/>
  <c r="E778" i="116"/>
  <c r="BA776" i="116"/>
  <c r="AZ775" i="116"/>
  <c r="AX775" i="116"/>
  <c r="AK775" i="116"/>
  <c r="AI775" i="116"/>
  <c r="AG775" i="116"/>
  <c r="AE775" i="116"/>
  <c r="AC775" i="116"/>
  <c r="AA775" i="116"/>
  <c r="X775" i="116"/>
  <c r="W775" i="116"/>
  <c r="U775" i="116"/>
  <c r="T775" i="116"/>
  <c r="S775" i="116"/>
  <c r="R775" i="116"/>
  <c r="Q775" i="116"/>
  <c r="N775" i="116"/>
  <c r="M775" i="116"/>
  <c r="L775" i="116"/>
  <c r="K775" i="116"/>
  <c r="J775" i="116" s="1"/>
  <c r="I775" i="116"/>
  <c r="H775" i="116"/>
  <c r="G775" i="116"/>
  <c r="F775" i="116"/>
  <c r="E775" i="116" s="1"/>
  <c r="BA773" i="116"/>
  <c r="AZ772" i="116"/>
  <c r="AX772" i="116"/>
  <c r="AX771" i="116" s="1"/>
  <c r="AX770" i="116" s="1"/>
  <c r="AZ771" i="116"/>
  <c r="X771" i="116"/>
  <c r="W771" i="116"/>
  <c r="U771" i="116"/>
  <c r="T771" i="116"/>
  <c r="S771" i="116"/>
  <c r="R771" i="116"/>
  <c r="Q771" i="116"/>
  <c r="N771" i="116"/>
  <c r="M771" i="116"/>
  <c r="L771" i="116"/>
  <c r="K771" i="116"/>
  <c r="I771" i="116"/>
  <c r="H771" i="116"/>
  <c r="G771" i="116"/>
  <c r="F771" i="116"/>
  <c r="AR770" i="116"/>
  <c r="Y770" i="116"/>
  <c r="AA770" i="116" s="1"/>
  <c r="AA768" i="116" s="1"/>
  <c r="BA769" i="116"/>
  <c r="AI769" i="116"/>
  <c r="AK769" i="116" s="1"/>
  <c r="AK768" i="116" s="1"/>
  <c r="AX768" i="116"/>
  <c r="AP768" i="116"/>
  <c r="AN768" i="116"/>
  <c r="AI768" i="116"/>
  <c r="AG768" i="116"/>
  <c r="AG765" i="116" s="1"/>
  <c r="BA767" i="116"/>
  <c r="AI767" i="116"/>
  <c r="AK767" i="116" s="1"/>
  <c r="AZ766" i="116"/>
  <c r="AX766" i="116"/>
  <c r="X765" i="116"/>
  <c r="W765" i="116"/>
  <c r="U765" i="116"/>
  <c r="BA764" i="116"/>
  <c r="AN764" i="116"/>
  <c r="AP764" i="116" s="1"/>
  <c r="AR764" i="116" s="1"/>
  <c r="AT764" i="116" s="1"/>
  <c r="AV764" i="116" s="1"/>
  <c r="BA763" i="116"/>
  <c r="AI763" i="116"/>
  <c r="AK763" i="116" s="1"/>
  <c r="Y763" i="116"/>
  <c r="AA763" i="116" s="1"/>
  <c r="AC763" i="116" s="1"/>
  <c r="AC762" i="116" s="1"/>
  <c r="AC761" i="116" s="1"/>
  <c r="J763" i="116"/>
  <c r="E763" i="116"/>
  <c r="AZ762" i="116"/>
  <c r="AX762" i="116"/>
  <c r="AG762" i="116"/>
  <c r="AG761" i="116" s="1"/>
  <c r="AE762" i="116"/>
  <c r="AE761" i="116" s="1"/>
  <c r="X762" i="116"/>
  <c r="X761" i="116" s="1"/>
  <c r="W762" i="116"/>
  <c r="U762" i="116"/>
  <c r="U761" i="116" s="1"/>
  <c r="T762" i="116"/>
  <c r="T761" i="116" s="1"/>
  <c r="S762" i="116"/>
  <c r="S761" i="116" s="1"/>
  <c r="R762" i="116"/>
  <c r="Q762" i="116"/>
  <c r="Q761" i="116" s="1"/>
  <c r="N762" i="116"/>
  <c r="N761" i="116" s="1"/>
  <c r="M762" i="116"/>
  <c r="M761" i="116" s="1"/>
  <c r="L762" i="116"/>
  <c r="L761" i="116" s="1"/>
  <c r="K762" i="116"/>
  <c r="I762" i="116"/>
  <c r="I761" i="116" s="1"/>
  <c r="H762" i="116"/>
  <c r="H761" i="116" s="1"/>
  <c r="G762" i="116"/>
  <c r="G761" i="116" s="1"/>
  <c r="F762" i="116"/>
  <c r="F761" i="116" s="1"/>
  <c r="AX761" i="116"/>
  <c r="W761" i="116"/>
  <c r="R761" i="116"/>
  <c r="BA760" i="116"/>
  <c r="AP760" i="116"/>
  <c r="AR760" i="116" s="1"/>
  <c r="AI760" i="116"/>
  <c r="AK760" i="116" s="1"/>
  <c r="AK759" i="116" s="1"/>
  <c r="AK758" i="116" s="1"/>
  <c r="AK757" i="116" s="1"/>
  <c r="W760" i="116"/>
  <c r="AZ759" i="116"/>
  <c r="AX759" i="116"/>
  <c r="AX758" i="116" s="1"/>
  <c r="AX757" i="116" s="1"/>
  <c r="AP759" i="116"/>
  <c r="AP758" i="116" s="1"/>
  <c r="AP757" i="116" s="1"/>
  <c r="AN759" i="116"/>
  <c r="AI759" i="116"/>
  <c r="AI758" i="116" s="1"/>
  <c r="AI757" i="116" s="1"/>
  <c r="AG759" i="116"/>
  <c r="AG758" i="116" s="1"/>
  <c r="AG757" i="116" s="1"/>
  <c r="X759" i="116"/>
  <c r="X758" i="116" s="1"/>
  <c r="X757" i="116" s="1"/>
  <c r="U759" i="116"/>
  <c r="U758" i="116" s="1"/>
  <c r="U757" i="116" s="1"/>
  <c r="J759" i="116"/>
  <c r="E759" i="116"/>
  <c r="AZ758" i="116"/>
  <c r="AN758" i="116"/>
  <c r="AN757" i="116" s="1"/>
  <c r="T758" i="116"/>
  <c r="S758" i="116"/>
  <c r="R758" i="116"/>
  <c r="Q758" i="116"/>
  <c r="N758" i="116"/>
  <c r="M758" i="116"/>
  <c r="L758" i="116"/>
  <c r="K758" i="116"/>
  <c r="I758" i="116"/>
  <c r="H758" i="116"/>
  <c r="G758" i="116"/>
  <c r="F758" i="116"/>
  <c r="AZ757" i="116"/>
  <c r="BA756" i="116"/>
  <c r="AR756" i="116"/>
  <c r="AT756" i="116" s="1"/>
  <c r="AV756" i="116" s="1"/>
  <c r="AC756" i="116"/>
  <c r="Y756" i="116"/>
  <c r="BA755" i="116"/>
  <c r="AI755" i="116"/>
  <c r="AZ754" i="116"/>
  <c r="AX754" i="116"/>
  <c r="AX753" i="116" s="1"/>
  <c r="AX752" i="116" s="1"/>
  <c r="AG754" i="116"/>
  <c r="AG753" i="116" s="1"/>
  <c r="AG752" i="116" s="1"/>
  <c r="AE754" i="116"/>
  <c r="AC754" i="116"/>
  <c r="AC753" i="116" s="1"/>
  <c r="AC752" i="116" s="1"/>
  <c r="AA754" i="116"/>
  <c r="AA753" i="116" s="1"/>
  <c r="AA752" i="116" s="1"/>
  <c r="X754" i="116"/>
  <c r="X753" i="116" s="1"/>
  <c r="X752" i="116" s="1"/>
  <c r="W754" i="116"/>
  <c r="U754" i="116"/>
  <c r="U753" i="116" s="1"/>
  <c r="U752" i="116" s="1"/>
  <c r="J754" i="116"/>
  <c r="E754" i="116"/>
  <c r="AE753" i="116"/>
  <c r="AE752" i="116" s="1"/>
  <c r="W753" i="116"/>
  <c r="T753" i="116"/>
  <c r="S753" i="116"/>
  <c r="R753" i="116"/>
  <c r="Q753" i="116"/>
  <c r="N753" i="116"/>
  <c r="M753" i="116"/>
  <c r="L753" i="116"/>
  <c r="K753" i="116"/>
  <c r="I753" i="116"/>
  <c r="H753" i="116"/>
  <c r="G753" i="116"/>
  <c r="F753" i="116"/>
  <c r="W752" i="116"/>
  <c r="Y752" i="116" s="1"/>
  <c r="BA751" i="116"/>
  <c r="AN751" i="116"/>
  <c r="Y751" i="116"/>
  <c r="AA751" i="116" s="1"/>
  <c r="AC751" i="116" s="1"/>
  <c r="AZ750" i="116"/>
  <c r="AX750" i="116"/>
  <c r="AK750" i="116"/>
  <c r="AK749" i="116" s="1"/>
  <c r="AI750" i="116"/>
  <c r="AI749" i="116" s="1"/>
  <c r="AI748" i="116" s="1"/>
  <c r="AG750" i="116"/>
  <c r="AG749" i="116" s="1"/>
  <c r="AG748" i="116" s="1"/>
  <c r="AA750" i="116"/>
  <c r="AA749" i="116" s="1"/>
  <c r="AA748" i="116" s="1"/>
  <c r="X750" i="116"/>
  <c r="W750" i="116"/>
  <c r="W749" i="116" s="1"/>
  <c r="W748" i="116" s="1"/>
  <c r="U750" i="116"/>
  <c r="U749" i="116" s="1"/>
  <c r="U748" i="116" s="1"/>
  <c r="U747" i="116" s="1"/>
  <c r="J750" i="116"/>
  <c r="E750" i="116"/>
  <c r="AX749" i="116"/>
  <c r="AX748" i="116" s="1"/>
  <c r="X749" i="116"/>
  <c r="X748" i="116" s="1"/>
  <c r="T749" i="116"/>
  <c r="S749" i="116"/>
  <c r="S748" i="116" s="1"/>
  <c r="S747" i="116" s="1"/>
  <c r="R749" i="116"/>
  <c r="R748" i="116" s="1"/>
  <c r="R747" i="116" s="1"/>
  <c r="Q749" i="116"/>
  <c r="Q748" i="116" s="1"/>
  <c r="N749" i="116"/>
  <c r="M749" i="116"/>
  <c r="M748" i="116" s="1"/>
  <c r="L749" i="116"/>
  <c r="L748" i="116" s="1"/>
  <c r="K749" i="116"/>
  <c r="I749" i="116"/>
  <c r="H749" i="116"/>
  <c r="H748" i="116" s="1"/>
  <c r="H747" i="116" s="1"/>
  <c r="G749" i="116"/>
  <c r="G748" i="116" s="1"/>
  <c r="G747" i="116" s="1"/>
  <c r="F749" i="116"/>
  <c r="AK748" i="116"/>
  <c r="T748" i="116"/>
  <c r="T747" i="116" s="1"/>
  <c r="N748" i="116"/>
  <c r="I748" i="116"/>
  <c r="I747" i="116" s="1"/>
  <c r="BA747" i="116"/>
  <c r="BA746" i="116"/>
  <c r="AR746" i="116"/>
  <c r="AZ745" i="116"/>
  <c r="AX745" i="116"/>
  <c r="AT745" i="116"/>
  <c r="AV745" i="116" s="1"/>
  <c r="AN745" i="116"/>
  <c r="AN904" i="116" s="1"/>
  <c r="BA744" i="116"/>
  <c r="AK744" i="116"/>
  <c r="AN744" i="116" s="1"/>
  <c r="AZ743" i="116"/>
  <c r="AX743" i="116"/>
  <c r="AI743" i="116"/>
  <c r="BA742" i="116"/>
  <c r="AZ741" i="116"/>
  <c r="AX741" i="116"/>
  <c r="AX740" i="116" s="1"/>
  <c r="AX739" i="116" s="1"/>
  <c r="AT740" i="116"/>
  <c r="AV740" i="116" s="1"/>
  <c r="AR740" i="116"/>
  <c r="AA740" i="116"/>
  <c r="AC740" i="116" s="1"/>
  <c r="AE740" i="116" s="1"/>
  <c r="AE733" i="116" s="1"/>
  <c r="AE731" i="116" s="1"/>
  <c r="AE728" i="116" s="1"/>
  <c r="AE727" i="116" s="1"/>
  <c r="Y740" i="116"/>
  <c r="AN739" i="116"/>
  <c r="AP739" i="116" s="1"/>
  <c r="AR739" i="116" s="1"/>
  <c r="AT739" i="116" s="1"/>
  <c r="AV739" i="116" s="1"/>
  <c r="AI739" i="116"/>
  <c r="AK739" i="116" s="1"/>
  <c r="BA738" i="116"/>
  <c r="AI738" i="116"/>
  <c r="AK738" i="116" s="1"/>
  <c r="W738" i="116"/>
  <c r="Y738" i="116" s="1"/>
  <c r="AA738" i="116" s="1"/>
  <c r="AC738" i="116" s="1"/>
  <c r="J738" i="116"/>
  <c r="E738" i="116"/>
  <c r="AZ737" i="116"/>
  <c r="AX737" i="116"/>
  <c r="AX736" i="116" s="1"/>
  <c r="AZ736" i="116"/>
  <c r="BA735" i="116"/>
  <c r="AV735" i="116"/>
  <c r="AR735" i="116"/>
  <c r="AN735" i="116"/>
  <c r="W735" i="116"/>
  <c r="Y735" i="116" s="1"/>
  <c r="AA735" i="116" s="1"/>
  <c r="AC735" i="116" s="1"/>
  <c r="AZ734" i="116"/>
  <c r="AX734" i="116"/>
  <c r="AX733" i="116" s="1"/>
  <c r="AZ733" i="116"/>
  <c r="AG733" i="116"/>
  <c r="AG731" i="116" s="1"/>
  <c r="AG728" i="116" s="1"/>
  <c r="AG727" i="116" s="1"/>
  <c r="X733" i="116"/>
  <c r="X731" i="116" s="1"/>
  <c r="X728" i="116" s="1"/>
  <c r="X727" i="116" s="1"/>
  <c r="U733" i="116"/>
  <c r="U731" i="116" s="1"/>
  <c r="U728" i="116" s="1"/>
  <c r="U727" i="116" s="1"/>
  <c r="J733" i="116"/>
  <c r="E733" i="116"/>
  <c r="BA732" i="116"/>
  <c r="BA731" i="116"/>
  <c r="T731" i="116"/>
  <c r="S731" i="116"/>
  <c r="S728" i="116" s="1"/>
  <c r="S727" i="116" s="1"/>
  <c r="R731" i="116"/>
  <c r="Q731" i="116"/>
  <c r="Q728" i="116" s="1"/>
  <c r="Q727" i="116" s="1"/>
  <c r="N731" i="116"/>
  <c r="M731" i="116"/>
  <c r="M728" i="116" s="1"/>
  <c r="M727" i="116" s="1"/>
  <c r="L731" i="116"/>
  <c r="K731" i="116"/>
  <c r="J731" i="116" s="1"/>
  <c r="I731" i="116"/>
  <c r="H731" i="116"/>
  <c r="H728" i="116" s="1"/>
  <c r="H727" i="116" s="1"/>
  <c r="G731" i="116"/>
  <c r="F731" i="116"/>
  <c r="F728" i="116" s="1"/>
  <c r="F727" i="116" s="1"/>
  <c r="BA729" i="116"/>
  <c r="AZ728" i="116"/>
  <c r="AX728" i="116"/>
  <c r="T728" i="116"/>
  <c r="T727" i="116" s="1"/>
  <c r="R728" i="116"/>
  <c r="R727" i="116" s="1"/>
  <c r="N728" i="116"/>
  <c r="N727" i="116" s="1"/>
  <c r="L728" i="116"/>
  <c r="L727" i="116" s="1"/>
  <c r="I728" i="116"/>
  <c r="I727" i="116" s="1"/>
  <c r="G728" i="116"/>
  <c r="G727" i="116" s="1"/>
  <c r="AZ727" i="116"/>
  <c r="BA726" i="116"/>
  <c r="BA725" i="116"/>
  <c r="AV725" i="116"/>
  <c r="AT725" i="116"/>
  <c r="AR725" i="116"/>
  <c r="AP725" i="116"/>
  <c r="AN725" i="116"/>
  <c r="BA724" i="116"/>
  <c r="W724" i="116"/>
  <c r="Y724" i="116" s="1"/>
  <c r="AA724" i="116" s="1"/>
  <c r="AC724" i="116" s="1"/>
  <c r="AE724" i="116" s="1"/>
  <c r="BA723" i="116"/>
  <c r="BA722" i="116"/>
  <c r="BA721" i="116"/>
  <c r="BA720" i="116"/>
  <c r="AP720" i="116"/>
  <c r="AR720" i="116" s="1"/>
  <c r="AT720" i="116" s="1"/>
  <c r="AV720" i="116" s="1"/>
  <c r="BA719" i="116"/>
  <c r="AC719" i="116"/>
  <c r="AE719" i="116" s="1"/>
  <c r="AE716" i="116" s="1"/>
  <c r="AE715" i="116" s="1"/>
  <c r="BA718" i="116"/>
  <c r="AP718" i="116"/>
  <c r="AC718" i="116"/>
  <c r="Y718" i="116"/>
  <c r="BA717" i="116"/>
  <c r="AP717" i="116"/>
  <c r="AR717" i="116" s="1"/>
  <c r="Y717" i="116"/>
  <c r="BA716" i="116"/>
  <c r="AN716" i="116"/>
  <c r="AN715" i="116" s="1"/>
  <c r="AK716" i="116"/>
  <c r="AI716" i="116"/>
  <c r="AI715" i="116" s="1"/>
  <c r="AG716" i="116"/>
  <c r="AG715" i="116" s="1"/>
  <c r="AA716" i="116"/>
  <c r="AA715" i="116" s="1"/>
  <c r="X716" i="116"/>
  <c r="X715" i="116" s="1"/>
  <c r="W716" i="116"/>
  <c r="U716" i="116"/>
  <c r="U715" i="116" s="1"/>
  <c r="BA715" i="116"/>
  <c r="AK715" i="116"/>
  <c r="T715" i="116"/>
  <c r="T707" i="116" s="1"/>
  <c r="S715" i="116"/>
  <c r="S707" i="116" s="1"/>
  <c r="R715" i="116"/>
  <c r="R707" i="116" s="1"/>
  <c r="Q715" i="116"/>
  <c r="Q707" i="116" s="1"/>
  <c r="BA714" i="116"/>
  <c r="BA713" i="116"/>
  <c r="Y713" i="116"/>
  <c r="AA713" i="116" s="1"/>
  <c r="BA712" i="116"/>
  <c r="AV712" i="116"/>
  <c r="AT712" i="116"/>
  <c r="AR712" i="116"/>
  <c r="AP712" i="116"/>
  <c r="AN712" i="116"/>
  <c r="AK712" i="116"/>
  <c r="AI712" i="116"/>
  <c r="AG712" i="116"/>
  <c r="X712" i="116"/>
  <c r="X711" i="116" s="1"/>
  <c r="W712" i="116"/>
  <c r="W711" i="116" s="1"/>
  <c r="U712" i="116"/>
  <c r="U711" i="116" s="1"/>
  <c r="BA711" i="116"/>
  <c r="AV711" i="116"/>
  <c r="AT711" i="116"/>
  <c r="AR711" i="116"/>
  <c r="AP711" i="116"/>
  <c r="AN711" i="116"/>
  <c r="AK711" i="116"/>
  <c r="AI711" i="116"/>
  <c r="AG711" i="116"/>
  <c r="BA710" i="116"/>
  <c r="BA709" i="116"/>
  <c r="AZ708" i="116"/>
  <c r="AX708" i="116"/>
  <c r="BA707" i="116"/>
  <c r="BA706" i="116"/>
  <c r="Y706" i="116"/>
  <c r="AA706" i="116" s="1"/>
  <c r="AC706" i="116" s="1"/>
  <c r="BA705" i="116"/>
  <c r="AV705" i="116"/>
  <c r="AT705" i="116"/>
  <c r="AT703" i="116" s="1"/>
  <c r="AR705" i="116"/>
  <c r="AR703" i="116" s="1"/>
  <c r="AP705" i="116"/>
  <c r="AP703" i="116" s="1"/>
  <c r="AN705" i="116"/>
  <c r="AN703" i="116" s="1"/>
  <c r="AK705" i="116"/>
  <c r="AK703" i="116" s="1"/>
  <c r="AI705" i="116"/>
  <c r="AI703" i="116" s="1"/>
  <c r="AG705" i="116"/>
  <c r="AG703" i="116" s="1"/>
  <c r="AE705" i="116"/>
  <c r="AE703" i="116" s="1"/>
  <c r="X705" i="116"/>
  <c r="W705" i="116"/>
  <c r="W703" i="116" s="1"/>
  <c r="U705" i="116"/>
  <c r="U703" i="116" s="1"/>
  <c r="J705" i="116"/>
  <c r="E705" i="116"/>
  <c r="BA704" i="116"/>
  <c r="BA703" i="116"/>
  <c r="AV703" i="116"/>
  <c r="X703" i="116"/>
  <c r="T703" i="116"/>
  <c r="S703" i="116"/>
  <c r="R703" i="116"/>
  <c r="Q703" i="116"/>
  <c r="N703" i="116"/>
  <c r="M703" i="116"/>
  <c r="L703" i="116"/>
  <c r="K703" i="116"/>
  <c r="I703" i="116"/>
  <c r="H703" i="116"/>
  <c r="G703" i="116"/>
  <c r="F703" i="116"/>
  <c r="BA702" i="116"/>
  <c r="AZ701" i="116"/>
  <c r="AX701" i="116"/>
  <c r="AX700" i="116" s="1"/>
  <c r="AZ700" i="116"/>
  <c r="BA698" i="116"/>
  <c r="BA697" i="116"/>
  <c r="AZ696" i="116"/>
  <c r="AX696" i="116"/>
  <c r="AX693" i="116" s="1"/>
  <c r="AX692" i="116" s="1"/>
  <c r="AX691" i="116" s="1"/>
  <c r="BA695" i="116"/>
  <c r="BA694" i="116"/>
  <c r="BA690" i="116"/>
  <c r="AZ689" i="116"/>
  <c r="AX689" i="116"/>
  <c r="BA688" i="116"/>
  <c r="BA687" i="116"/>
  <c r="AZ686" i="116"/>
  <c r="AX686" i="116"/>
  <c r="AX685" i="116" s="1"/>
  <c r="BA684" i="116"/>
  <c r="AI684" i="116"/>
  <c r="AK684" i="116" s="1"/>
  <c r="AN684" i="116" s="1"/>
  <c r="AP684" i="116" s="1"/>
  <c r="AR684" i="116" s="1"/>
  <c r="AT684" i="116" s="1"/>
  <c r="AV684" i="116" s="1"/>
  <c r="AZ683" i="116"/>
  <c r="AX683" i="116"/>
  <c r="AX682" i="116" s="1"/>
  <c r="AX681" i="116" s="1"/>
  <c r="BA680" i="116"/>
  <c r="AZ679" i="116"/>
  <c r="AX679" i="116"/>
  <c r="BA678" i="116"/>
  <c r="AN678" i="116"/>
  <c r="AP678" i="116" s="1"/>
  <c r="AR678" i="116" s="1"/>
  <c r="AT678" i="116" s="1"/>
  <c r="AV678" i="116" s="1"/>
  <c r="Y678" i="116"/>
  <c r="AA678" i="116" s="1"/>
  <c r="AC678" i="116" s="1"/>
  <c r="AE678" i="116" s="1"/>
  <c r="J678" i="116"/>
  <c r="E678" i="116"/>
  <c r="AZ677" i="116"/>
  <c r="AX677" i="116"/>
  <c r="AX676" i="116" s="1"/>
  <c r="AX675" i="116" s="1"/>
  <c r="AZ676" i="116"/>
  <c r="AZ675" i="116" s="1"/>
  <c r="AN676" i="116"/>
  <c r="AP676" i="116" s="1"/>
  <c r="Y676" i="116"/>
  <c r="AA676" i="116" s="1"/>
  <c r="AK675" i="116"/>
  <c r="AI675" i="116"/>
  <c r="AG675" i="116"/>
  <c r="X675" i="116"/>
  <c r="W675" i="116"/>
  <c r="U675" i="116"/>
  <c r="BA674" i="116"/>
  <c r="AK674" i="116"/>
  <c r="AI674" i="116"/>
  <c r="AG674" i="116"/>
  <c r="X674" i="116"/>
  <c r="W674" i="116"/>
  <c r="U674" i="116"/>
  <c r="T674" i="116"/>
  <c r="S674" i="116"/>
  <c r="R674" i="116"/>
  <c r="Q674" i="116"/>
  <c r="N674" i="116"/>
  <c r="M674" i="116"/>
  <c r="L674" i="116"/>
  <c r="K674" i="116"/>
  <c r="I674" i="116"/>
  <c r="H674" i="116"/>
  <c r="G674" i="116"/>
  <c r="F674" i="116"/>
  <c r="BA673" i="116"/>
  <c r="AZ672" i="116"/>
  <c r="AZ671" i="116" s="1"/>
  <c r="AX672" i="116"/>
  <c r="AI672" i="116"/>
  <c r="AK672" i="116" s="1"/>
  <c r="AN672" i="116" s="1"/>
  <c r="AP672" i="116" s="1"/>
  <c r="AR672" i="116" s="1"/>
  <c r="AT672" i="116" s="1"/>
  <c r="AV672" i="116" s="1"/>
  <c r="BA670" i="116"/>
  <c r="AV670" i="116"/>
  <c r="AP670" i="116"/>
  <c r="AR670" i="116" s="1"/>
  <c r="W670" i="116"/>
  <c r="Y670" i="116" s="1"/>
  <c r="AA670" i="116" s="1"/>
  <c r="AC670" i="116" s="1"/>
  <c r="BA669" i="116"/>
  <c r="AZ668" i="116"/>
  <c r="AX668" i="116"/>
  <c r="AX667" i="116" s="1"/>
  <c r="AZ667" i="116"/>
  <c r="AI667" i="116"/>
  <c r="BA666" i="116"/>
  <c r="AZ665" i="116"/>
  <c r="AZ662" i="116" s="1"/>
  <c r="AX665" i="116"/>
  <c r="AI665" i="116"/>
  <c r="AK665" i="116" s="1"/>
  <c r="AN665" i="116" s="1"/>
  <c r="AP665" i="116" s="1"/>
  <c r="AR665" i="116" s="1"/>
  <c r="AT665" i="116" s="1"/>
  <c r="AV665" i="116" s="1"/>
  <c r="BA664" i="116"/>
  <c r="AI664" i="116"/>
  <c r="AK664" i="116" s="1"/>
  <c r="AN664" i="116" s="1"/>
  <c r="AP664" i="116" s="1"/>
  <c r="AR664" i="116" s="1"/>
  <c r="AT664" i="116" s="1"/>
  <c r="AV664" i="116" s="1"/>
  <c r="AZ663" i="116"/>
  <c r="AX663" i="116"/>
  <c r="AX662" i="116" s="1"/>
  <c r="BA660" i="116"/>
  <c r="BA659" i="116"/>
  <c r="AI659" i="116"/>
  <c r="AK659" i="116" s="1"/>
  <c r="AN659" i="116" s="1"/>
  <c r="W659" i="116"/>
  <c r="AZ658" i="116"/>
  <c r="AX658" i="116"/>
  <c r="AZ657" i="116"/>
  <c r="AZ655" i="116" s="1"/>
  <c r="AX657" i="116"/>
  <c r="AX655" i="116" s="1"/>
  <c r="AG657" i="116"/>
  <c r="X657" i="116"/>
  <c r="U657" i="116"/>
  <c r="J657" i="116"/>
  <c r="E657" i="116"/>
  <c r="BA656" i="116"/>
  <c r="AG656" i="116"/>
  <c r="AG655" i="116" s="1"/>
  <c r="AG652" i="116" s="1"/>
  <c r="X656" i="116"/>
  <c r="U656" i="116"/>
  <c r="T656" i="116"/>
  <c r="S656" i="116"/>
  <c r="R656" i="116"/>
  <c r="Q656" i="116"/>
  <c r="N656" i="116"/>
  <c r="M656" i="116"/>
  <c r="L656" i="116"/>
  <c r="K656" i="116"/>
  <c r="I656" i="116"/>
  <c r="H656" i="116"/>
  <c r="G656" i="116"/>
  <c r="F656" i="116"/>
  <c r="N655" i="116"/>
  <c r="N652" i="116" s="1"/>
  <c r="BA654" i="116"/>
  <c r="AZ653" i="116"/>
  <c r="AX653" i="116"/>
  <c r="AX652" i="116" s="1"/>
  <c r="AX651" i="116" s="1"/>
  <c r="AI651" i="116"/>
  <c r="AK651" i="116" s="1"/>
  <c r="W651" i="116"/>
  <c r="J651" i="116"/>
  <c r="E651" i="116"/>
  <c r="BA650" i="116"/>
  <c r="AI650" i="116"/>
  <c r="AK650" i="116" s="1"/>
  <c r="AN650" i="116" s="1"/>
  <c r="AP650" i="116" s="1"/>
  <c r="AR650" i="116" s="1"/>
  <c r="AT650" i="116" s="1"/>
  <c r="AV650" i="116" s="1"/>
  <c r="AZ649" i="116"/>
  <c r="AX649" i="116"/>
  <c r="AV649" i="116"/>
  <c r="AN649" i="116"/>
  <c r="AP649" i="116" s="1"/>
  <c r="AC649" i="116"/>
  <c r="Y649" i="116"/>
  <c r="BA648" i="116"/>
  <c r="AZ647" i="116"/>
  <c r="AX647" i="116"/>
  <c r="AX646" i="116" s="1"/>
  <c r="BA644" i="116"/>
  <c r="BA643" i="116"/>
  <c r="AZ642" i="116"/>
  <c r="AZ638" i="116" s="1"/>
  <c r="AX642" i="116"/>
  <c r="AX638" i="116" s="1"/>
  <c r="BA641" i="116"/>
  <c r="AG641" i="116"/>
  <c r="AG639" i="116" s="1"/>
  <c r="AG638" i="116" s="1"/>
  <c r="X641" i="116"/>
  <c r="X639" i="116" s="1"/>
  <c r="X638" i="116" s="1"/>
  <c r="U641" i="116"/>
  <c r="U639" i="116" s="1"/>
  <c r="U638" i="116" s="1"/>
  <c r="J641" i="116"/>
  <c r="E641" i="116"/>
  <c r="BA640" i="116"/>
  <c r="BA639" i="116"/>
  <c r="T639" i="116"/>
  <c r="T638" i="116" s="1"/>
  <c r="S639" i="116"/>
  <c r="R639" i="116"/>
  <c r="R638" i="116" s="1"/>
  <c r="Q639" i="116"/>
  <c r="Q638" i="116" s="1"/>
  <c r="N639" i="116"/>
  <c r="N638" i="116" s="1"/>
  <c r="M639" i="116"/>
  <c r="M638" i="116" s="1"/>
  <c r="L639" i="116"/>
  <c r="L638" i="116" s="1"/>
  <c r="K639" i="116"/>
  <c r="I639" i="116"/>
  <c r="I638" i="116" s="1"/>
  <c r="H639" i="116"/>
  <c r="G639" i="116"/>
  <c r="G638" i="116" s="1"/>
  <c r="F639" i="116"/>
  <c r="F638" i="116" s="1"/>
  <c r="S638" i="116"/>
  <c r="H638" i="116"/>
  <c r="BA636" i="116"/>
  <c r="BA635" i="116"/>
  <c r="BA634" i="116"/>
  <c r="BA633" i="116"/>
  <c r="BA632" i="116"/>
  <c r="BA631" i="116"/>
  <c r="BA630" i="116"/>
  <c r="AT630" i="116"/>
  <c r="AV630" i="116" s="1"/>
  <c r="AZ629" i="116"/>
  <c r="AZ627" i="116" s="1"/>
  <c r="AZ626" i="116" s="1"/>
  <c r="BA628" i="116"/>
  <c r="BA625" i="116"/>
  <c r="AI625" i="116"/>
  <c r="AK625" i="116" s="1"/>
  <c r="AZ624" i="116"/>
  <c r="BA623" i="116"/>
  <c r="AZ622" i="116"/>
  <c r="AX622" i="116"/>
  <c r="AZ621" i="116"/>
  <c r="AZ620" i="116" s="1"/>
  <c r="AX621" i="116"/>
  <c r="BA618" i="116"/>
  <c r="AZ617" i="116"/>
  <c r="AX617" i="116"/>
  <c r="AZ616" i="116"/>
  <c r="BA615" i="116"/>
  <c r="AI615" i="116"/>
  <c r="AK615" i="116" s="1"/>
  <c r="AN615" i="116" s="1"/>
  <c r="Y615" i="116"/>
  <c r="AA615" i="116" s="1"/>
  <c r="AC615" i="116" s="1"/>
  <c r="AZ614" i="116"/>
  <c r="AX614" i="116"/>
  <c r="AX613" i="116" s="1"/>
  <c r="AG613" i="116"/>
  <c r="AE613" i="116"/>
  <c r="X613" i="116"/>
  <c r="W613" i="116"/>
  <c r="U613" i="116"/>
  <c r="BA612" i="116"/>
  <c r="AN612" i="116"/>
  <c r="BA611" i="116"/>
  <c r="Y611" i="116"/>
  <c r="AA611" i="116" s="1"/>
  <c r="AC611" i="116" s="1"/>
  <c r="AZ610" i="116"/>
  <c r="AX610" i="116"/>
  <c r="AV610" i="116"/>
  <c r="AT610" i="116"/>
  <c r="AR610" i="116"/>
  <c r="AP610" i="116"/>
  <c r="AN610" i="116"/>
  <c r="AK610" i="116"/>
  <c r="AI610" i="116"/>
  <c r="AG610" i="116"/>
  <c r="AE610" i="116"/>
  <c r="X610" i="116"/>
  <c r="W610" i="116"/>
  <c r="U610" i="116"/>
  <c r="BA609" i="116"/>
  <c r="AI609" i="116"/>
  <c r="AK609" i="116" s="1"/>
  <c r="AZ608" i="116"/>
  <c r="AX608" i="116"/>
  <c r="BA607" i="116"/>
  <c r="AT607" i="116"/>
  <c r="AV607" i="116" s="1"/>
  <c r="AV605" i="116" s="1"/>
  <c r="Y607" i="116"/>
  <c r="AA607" i="116" s="1"/>
  <c r="AC607" i="116" s="1"/>
  <c r="AZ606" i="116"/>
  <c r="AX606" i="116"/>
  <c r="AZ605" i="116"/>
  <c r="AR605" i="116"/>
  <c r="AP605" i="116"/>
  <c r="AN605" i="116"/>
  <c r="AK605" i="116"/>
  <c r="AI605" i="116"/>
  <c r="AG605" i="116"/>
  <c r="AE605" i="116"/>
  <c r="X605" i="116"/>
  <c r="W605" i="116"/>
  <c r="U605" i="116"/>
  <c r="BA604" i="116"/>
  <c r="T604" i="116"/>
  <c r="S604" i="116"/>
  <c r="R604" i="116"/>
  <c r="Q604" i="116"/>
  <c r="BA603" i="116"/>
  <c r="BA601" i="116"/>
  <c r="BA600" i="116"/>
  <c r="AZ599" i="116"/>
  <c r="BA599" i="116" s="1"/>
  <c r="AZ597" i="116"/>
  <c r="BA597" i="116" s="1"/>
  <c r="AZ595" i="116"/>
  <c r="AZ594" i="116" s="1"/>
  <c r="AX594" i="116"/>
  <c r="AI593" i="116"/>
  <c r="AK593" i="116" s="1"/>
  <c r="AN593" i="116" s="1"/>
  <c r="AP593" i="116" s="1"/>
  <c r="AR593" i="116" s="1"/>
  <c r="AT593" i="116" s="1"/>
  <c r="AV593" i="116" s="1"/>
  <c r="BA590" i="116"/>
  <c r="AK590" i="116"/>
  <c r="AN590" i="116" s="1"/>
  <c r="AP590" i="116" s="1"/>
  <c r="AR590" i="116" s="1"/>
  <c r="AT590" i="116" s="1"/>
  <c r="AV590" i="116" s="1"/>
  <c r="AI590" i="116"/>
  <c r="BA589" i="116"/>
  <c r="AZ588" i="116"/>
  <c r="AX588" i="116"/>
  <c r="AX587" i="116" s="1"/>
  <c r="BA586" i="116"/>
  <c r="AI586" i="116"/>
  <c r="AK586" i="116" s="1"/>
  <c r="BA585" i="116"/>
  <c r="Y585" i="116"/>
  <c r="AA585" i="116" s="1"/>
  <c r="AC585" i="116" s="1"/>
  <c r="AC584" i="116" s="1"/>
  <c r="BA584" i="116"/>
  <c r="AV584" i="116"/>
  <c r="AT584" i="116"/>
  <c r="AR584" i="116"/>
  <c r="AP584" i="116"/>
  <c r="AN584" i="116"/>
  <c r="AK584" i="116"/>
  <c r="AI584" i="116"/>
  <c r="AG584" i="116"/>
  <c r="AE584" i="116"/>
  <c r="X584" i="116"/>
  <c r="W584" i="116"/>
  <c r="U584" i="116"/>
  <c r="BA583" i="116"/>
  <c r="Y583" i="116"/>
  <c r="AA583" i="116" s="1"/>
  <c r="AC583" i="116" s="1"/>
  <c r="AC582" i="116" s="1"/>
  <c r="AZ582" i="116"/>
  <c r="AX582" i="116"/>
  <c r="AV582" i="116"/>
  <c r="AT582" i="116"/>
  <c r="AR582" i="116"/>
  <c r="AP582" i="116"/>
  <c r="AN582" i="116"/>
  <c r="AK582" i="116"/>
  <c r="AI582" i="116"/>
  <c r="AG582" i="116"/>
  <c r="AE582" i="116"/>
  <c r="X582" i="116"/>
  <c r="W582" i="116"/>
  <c r="U582" i="116"/>
  <c r="AZ581" i="116"/>
  <c r="AX581" i="116"/>
  <c r="AI581" i="116"/>
  <c r="AI575" i="116" s="1"/>
  <c r="AG581" i="116"/>
  <c r="AE581" i="116"/>
  <c r="AE575" i="116" s="1"/>
  <c r="X581" i="116"/>
  <c r="X575" i="116" s="1"/>
  <c r="W581" i="116"/>
  <c r="W575" i="116" s="1"/>
  <c r="U581" i="116"/>
  <c r="U575" i="116" s="1"/>
  <c r="T581" i="116"/>
  <c r="T575" i="116" s="1"/>
  <c r="T561" i="116" s="1"/>
  <c r="S581" i="116"/>
  <c r="R581" i="116"/>
  <c r="Q581" i="116"/>
  <c r="N581" i="116"/>
  <c r="N575" i="116" s="1"/>
  <c r="N561" i="116" s="1"/>
  <c r="M581" i="116"/>
  <c r="M575" i="116" s="1"/>
  <c r="M561" i="116" s="1"/>
  <c r="L581" i="116"/>
  <c r="K581" i="116"/>
  <c r="I581" i="116"/>
  <c r="I575" i="116" s="1"/>
  <c r="I561" i="116" s="1"/>
  <c r="H581" i="116"/>
  <c r="G581" i="116"/>
  <c r="G575" i="116" s="1"/>
  <c r="G561" i="116" s="1"/>
  <c r="F581" i="116"/>
  <c r="AZ580" i="116"/>
  <c r="AX580" i="116"/>
  <c r="AX579" i="116" s="1"/>
  <c r="BA578" i="116"/>
  <c r="AZ577" i="116"/>
  <c r="AX577" i="116"/>
  <c r="BA577" i="116" s="1"/>
  <c r="AZ576" i="116"/>
  <c r="AG575" i="116"/>
  <c r="L575" i="116"/>
  <c r="L561" i="116" s="1"/>
  <c r="H575" i="116"/>
  <c r="H561" i="116" s="1"/>
  <c r="AZ574" i="116"/>
  <c r="AZ573" i="116" s="1"/>
  <c r="AX574" i="116"/>
  <c r="AX573" i="116" s="1"/>
  <c r="AZ572" i="116"/>
  <c r="BA570" i="116"/>
  <c r="BA568" i="116"/>
  <c r="AT568" i="116"/>
  <c r="BA567" i="116"/>
  <c r="BA566" i="116"/>
  <c r="BA565" i="116"/>
  <c r="BA564" i="116"/>
  <c r="BA563" i="116"/>
  <c r="BA560" i="116"/>
  <c r="AZ559" i="116"/>
  <c r="AX559" i="116"/>
  <c r="AZ558" i="116"/>
  <c r="AX557" i="116"/>
  <c r="AZ556" i="116"/>
  <c r="AX556" i="116"/>
  <c r="AX555" i="116" s="1"/>
  <c r="BA553" i="116"/>
  <c r="BA552" i="116"/>
  <c r="BA551" i="116"/>
  <c r="BA550" i="116"/>
  <c r="BA549" i="116"/>
  <c r="BA548" i="116"/>
  <c r="BA547" i="116"/>
  <c r="BA546" i="116"/>
  <c r="BA545" i="116"/>
  <c r="BA544" i="116"/>
  <c r="AV543" i="116"/>
  <c r="AT543" i="116"/>
  <c r="AT537" i="116" s="1"/>
  <c r="AR543" i="116"/>
  <c r="AR537" i="116" s="1"/>
  <c r="AP543" i="116"/>
  <c r="AP537" i="116" s="1"/>
  <c r="AN543" i="116"/>
  <c r="AK543" i="116"/>
  <c r="AK537" i="116" s="1"/>
  <c r="AI543" i="116"/>
  <c r="AI537" i="116" s="1"/>
  <c r="AG543" i="116"/>
  <c r="AG537" i="116" s="1"/>
  <c r="AE543" i="116"/>
  <c r="AC543" i="116"/>
  <c r="AC537" i="116" s="1"/>
  <c r="AA543" i="116"/>
  <c r="AA537" i="116" s="1"/>
  <c r="X543" i="116"/>
  <c r="X537" i="116" s="1"/>
  <c r="W543" i="116"/>
  <c r="W537" i="116" s="1"/>
  <c r="U543" i="116"/>
  <c r="T543" i="116"/>
  <c r="T537" i="116" s="1"/>
  <c r="S543" i="116"/>
  <c r="S537" i="116" s="1"/>
  <c r="R543" i="116"/>
  <c r="R537" i="116" s="1"/>
  <c r="Q543" i="116"/>
  <c r="Q537" i="116" s="1"/>
  <c r="BA542" i="116"/>
  <c r="AZ541" i="116"/>
  <c r="AX541" i="116"/>
  <c r="AZ540" i="116"/>
  <c r="AX540" i="116"/>
  <c r="BA539" i="116"/>
  <c r="AZ538" i="116"/>
  <c r="AX538" i="116"/>
  <c r="AV537" i="116"/>
  <c r="AN537" i="116"/>
  <c r="AE537" i="116"/>
  <c r="U537" i="116"/>
  <c r="AZ536" i="116"/>
  <c r="AX536" i="116"/>
  <c r="AX535" i="116" s="1"/>
  <c r="AZ534" i="116"/>
  <c r="BA534" i="116" s="1"/>
  <c r="AZ533" i="116"/>
  <c r="AX532" i="116"/>
  <c r="AV532" i="116"/>
  <c r="AV529" i="116" s="1"/>
  <c r="AT532" i="116"/>
  <c r="AR532" i="116"/>
  <c r="AR529" i="116" s="1"/>
  <c r="AP532" i="116"/>
  <c r="AP529" i="116" s="1"/>
  <c r="AN532" i="116"/>
  <c r="AN529" i="116" s="1"/>
  <c r="AK532" i="116"/>
  <c r="AK529" i="116" s="1"/>
  <c r="AI532" i="116"/>
  <c r="AI529" i="116" s="1"/>
  <c r="AG532" i="116"/>
  <c r="AG529" i="116" s="1"/>
  <c r="BA531" i="116"/>
  <c r="AT529" i="116"/>
  <c r="BA528" i="116"/>
  <c r="BA527" i="116"/>
  <c r="BA526" i="116"/>
  <c r="BA525" i="116"/>
  <c r="BA524" i="116"/>
  <c r="BA523" i="116"/>
  <c r="BA522" i="116"/>
  <c r="AZ521" i="116"/>
  <c r="AX521" i="116"/>
  <c r="AV521" i="116"/>
  <c r="AT521" i="116"/>
  <c r="AT520" i="116" s="1"/>
  <c r="AR521" i="116"/>
  <c r="AP521" i="116"/>
  <c r="AP520" i="116" s="1"/>
  <c r="AN521" i="116"/>
  <c r="AK521" i="116"/>
  <c r="AI521" i="116"/>
  <c r="AG521" i="116"/>
  <c r="AE521" i="116"/>
  <c r="AD521" i="116"/>
  <c r="AC521" i="116"/>
  <c r="AC520" i="116" s="1"/>
  <c r="AA521" i="116"/>
  <c r="AA520" i="116" s="1"/>
  <c r="X521" i="116"/>
  <c r="X520" i="116" s="1"/>
  <c r="W521" i="116"/>
  <c r="W520" i="116" s="1"/>
  <c r="Y520" i="116" s="1"/>
  <c r="U521" i="116"/>
  <c r="U520" i="116" s="1"/>
  <c r="T521" i="116"/>
  <c r="S521" i="116"/>
  <c r="S520" i="116" s="1"/>
  <c r="R521" i="116"/>
  <c r="R520" i="116" s="1"/>
  <c r="AE520" i="116"/>
  <c r="T520" i="116"/>
  <c r="AZ519" i="116"/>
  <c r="BA519" i="116" s="1"/>
  <c r="BA518" i="116"/>
  <c r="AZ517" i="116"/>
  <c r="AK517" i="116"/>
  <c r="AN517" i="116" s="1"/>
  <c r="Y517" i="116"/>
  <c r="AA517" i="116" s="1"/>
  <c r="J517" i="116"/>
  <c r="E517" i="116"/>
  <c r="AX516" i="116"/>
  <c r="AX515" i="116" s="1"/>
  <c r="AX513" i="116" s="1"/>
  <c r="AX512" i="116" s="1"/>
  <c r="AI516" i="116"/>
  <c r="AI515" i="116" s="1"/>
  <c r="AI513" i="116" s="1"/>
  <c r="AI512" i="116" s="1"/>
  <c r="AG516" i="116"/>
  <c r="AG515" i="116" s="1"/>
  <c r="AG513" i="116" s="1"/>
  <c r="AG512" i="116" s="1"/>
  <c r="X516" i="116"/>
  <c r="X515" i="116" s="1"/>
  <c r="W516" i="116"/>
  <c r="W513" i="116" s="1"/>
  <c r="U516" i="116"/>
  <c r="U515" i="116" s="1"/>
  <c r="T516" i="116"/>
  <c r="T513" i="116" s="1"/>
  <c r="T512" i="116" s="1"/>
  <c r="S516" i="116"/>
  <c r="S513" i="116" s="1"/>
  <c r="S512" i="116" s="1"/>
  <c r="R516" i="116"/>
  <c r="R513" i="116" s="1"/>
  <c r="R512" i="116" s="1"/>
  <c r="Q516" i="116"/>
  <c r="Q513" i="116" s="1"/>
  <c r="Q512" i="116" s="1"/>
  <c r="N516" i="116"/>
  <c r="N513" i="116" s="1"/>
  <c r="N512" i="116" s="1"/>
  <c r="M516" i="116"/>
  <c r="L516" i="116"/>
  <c r="L513" i="116" s="1"/>
  <c r="L512" i="116" s="1"/>
  <c r="K516" i="116"/>
  <c r="I516" i="116"/>
  <c r="I513" i="116" s="1"/>
  <c r="I512" i="116" s="1"/>
  <c r="H516" i="116"/>
  <c r="H513" i="116" s="1"/>
  <c r="H512" i="116" s="1"/>
  <c r="G516" i="116"/>
  <c r="G513" i="116" s="1"/>
  <c r="G512" i="116" s="1"/>
  <c r="F516" i="116"/>
  <c r="W515" i="116"/>
  <c r="BA514" i="116"/>
  <c r="X513" i="116"/>
  <c r="X512" i="116" s="1"/>
  <c r="M513" i="116"/>
  <c r="M512" i="116" s="1"/>
  <c r="AZ511" i="116"/>
  <c r="BA511" i="116" s="1"/>
  <c r="AV511" i="116"/>
  <c r="AT511" i="116"/>
  <c r="AR511" i="116"/>
  <c r="AP511" i="116"/>
  <c r="AN511" i="116"/>
  <c r="AK511" i="116"/>
  <c r="AI511" i="116"/>
  <c r="AG511" i="116"/>
  <c r="AE511" i="116"/>
  <c r="AC511" i="116"/>
  <c r="AA511" i="116"/>
  <c r="X511" i="116"/>
  <c r="X510" i="116" s="1"/>
  <c r="W511" i="116"/>
  <c r="W510" i="116" s="1"/>
  <c r="U511" i="116"/>
  <c r="J511" i="116"/>
  <c r="E511" i="116"/>
  <c r="AX510" i="116"/>
  <c r="AV510" i="116"/>
  <c r="AT510" i="116"/>
  <c r="AR510" i="116"/>
  <c r="AP510" i="116"/>
  <c r="AN510" i="116"/>
  <c r="AK510" i="116"/>
  <c r="AI510" i="116"/>
  <c r="AG510" i="116"/>
  <c r="AE510" i="116"/>
  <c r="AC510" i="116"/>
  <c r="AA510" i="116"/>
  <c r="U510" i="116"/>
  <c r="T510" i="116"/>
  <c r="S510" i="116"/>
  <c r="R510" i="116"/>
  <c r="Q510" i="116"/>
  <c r="N510" i="116"/>
  <c r="M510" i="116"/>
  <c r="L510" i="116"/>
  <c r="K510" i="116"/>
  <c r="J510" i="116" s="1"/>
  <c r="I510" i="116"/>
  <c r="H510" i="116"/>
  <c r="G510" i="116"/>
  <c r="F510" i="116"/>
  <c r="E510" i="116" s="1"/>
  <c r="BA509" i="116"/>
  <c r="BA508" i="116"/>
  <c r="BA507" i="116"/>
  <c r="BA506" i="116"/>
  <c r="BA505" i="116"/>
  <c r="BA504" i="116"/>
  <c r="BA503" i="116"/>
  <c r="AZ502" i="116"/>
  <c r="AX502" i="116"/>
  <c r="AZ501" i="116"/>
  <c r="AP501" i="116"/>
  <c r="AR501" i="116" s="1"/>
  <c r="Y501" i="116"/>
  <c r="AA501" i="116" s="1"/>
  <c r="AX500" i="116"/>
  <c r="AP500" i="116"/>
  <c r="AN500" i="116"/>
  <c r="AK500" i="116"/>
  <c r="AI500" i="116"/>
  <c r="AG500" i="116"/>
  <c r="X500" i="116"/>
  <c r="W500" i="116"/>
  <c r="U500" i="116"/>
  <c r="T500" i="116"/>
  <c r="S500" i="116"/>
  <c r="R500" i="116"/>
  <c r="Q500" i="116"/>
  <c r="AZ499" i="116"/>
  <c r="AZ498" i="116" s="1"/>
  <c r="AX499" i="116"/>
  <c r="AV499" i="116"/>
  <c r="AT499" i="116"/>
  <c r="AR499" i="116"/>
  <c r="AP499" i="116"/>
  <c r="AN499" i="116"/>
  <c r="AK499" i="116"/>
  <c r="AI499" i="116"/>
  <c r="AG499" i="116"/>
  <c r="AE499" i="116"/>
  <c r="AC499" i="116"/>
  <c r="AA499" i="116"/>
  <c r="X499" i="116"/>
  <c r="W499" i="116"/>
  <c r="U499" i="116"/>
  <c r="T499" i="116"/>
  <c r="S499" i="116"/>
  <c r="R499" i="116"/>
  <c r="Q499" i="116"/>
  <c r="N499" i="116"/>
  <c r="M499" i="116"/>
  <c r="L499" i="116"/>
  <c r="K499" i="116"/>
  <c r="I499" i="116"/>
  <c r="I480" i="116" s="1"/>
  <c r="H499" i="116"/>
  <c r="G499" i="116"/>
  <c r="G480" i="116" s="1"/>
  <c r="F499" i="116"/>
  <c r="BA496" i="116"/>
  <c r="BA495" i="116"/>
  <c r="W495" i="116"/>
  <c r="BA494" i="116"/>
  <c r="AV494" i="116"/>
  <c r="AT494" i="116"/>
  <c r="AR494" i="116"/>
  <c r="AP494" i="116"/>
  <c r="AN494" i="116"/>
  <c r="AK494" i="116"/>
  <c r="AI494" i="116"/>
  <c r="AG494" i="116"/>
  <c r="X494" i="116"/>
  <c r="U494" i="116"/>
  <c r="J494" i="116"/>
  <c r="E494" i="116"/>
  <c r="BA493" i="116"/>
  <c r="BA492" i="116"/>
  <c r="AN492" i="116"/>
  <c r="AP492" i="116" s="1"/>
  <c r="AR492" i="116" s="1"/>
  <c r="AT492" i="116" s="1"/>
  <c r="AV492" i="116" s="1"/>
  <c r="Y492" i="116"/>
  <c r="AA492" i="116" s="1"/>
  <c r="AC492" i="116" s="1"/>
  <c r="AE492" i="116" s="1"/>
  <c r="BA491" i="116"/>
  <c r="BA490" i="116"/>
  <c r="BA489" i="116"/>
  <c r="BA488" i="116"/>
  <c r="BA487" i="116"/>
  <c r="BA486" i="116"/>
  <c r="BA485" i="116"/>
  <c r="BA484" i="116"/>
  <c r="AN484" i="116"/>
  <c r="AP484" i="116" s="1"/>
  <c r="AR484" i="116" s="1"/>
  <c r="AT484" i="116" s="1"/>
  <c r="AV484" i="116" s="1"/>
  <c r="Y484" i="116"/>
  <c r="AA484" i="116" s="1"/>
  <c r="AC484" i="116" s="1"/>
  <c r="AE484" i="116" s="1"/>
  <c r="BA483" i="116"/>
  <c r="BA482" i="116"/>
  <c r="BA481" i="116"/>
  <c r="AP480" i="116"/>
  <c r="AG480" i="116"/>
  <c r="AE480" i="116"/>
  <c r="AC480" i="116"/>
  <c r="AA480" i="116"/>
  <c r="U480" i="116"/>
  <c r="T480" i="116"/>
  <c r="S480" i="116"/>
  <c r="R480" i="116"/>
  <c r="Q480" i="116"/>
  <c r="N480" i="116"/>
  <c r="M480" i="116"/>
  <c r="L480" i="116"/>
  <c r="K480" i="116"/>
  <c r="H480" i="116"/>
  <c r="F480" i="116"/>
  <c r="BA479" i="116"/>
  <c r="AZ478" i="116"/>
  <c r="AX478" i="116"/>
  <c r="AX477" i="116" s="1"/>
  <c r="AZ477" i="116"/>
  <c r="AX476" i="116"/>
  <c r="AX475" i="116" s="1"/>
  <c r="AZ474" i="116"/>
  <c r="AZ473" i="116" s="1"/>
  <c r="AX473" i="116"/>
  <c r="AZ472" i="116"/>
  <c r="AZ471" i="116" s="1"/>
  <c r="AX471" i="116"/>
  <c r="AR472" i="116"/>
  <c r="AT472" i="116" s="1"/>
  <c r="AK472" i="116"/>
  <c r="AK471" i="116" s="1"/>
  <c r="AK470" i="116" s="1"/>
  <c r="AK468" i="116" s="1"/>
  <c r="W472" i="116"/>
  <c r="AP471" i="116"/>
  <c r="AP470" i="116" s="1"/>
  <c r="AP468" i="116" s="1"/>
  <c r="AN471" i="116"/>
  <c r="AN470" i="116" s="1"/>
  <c r="AN468" i="116" s="1"/>
  <c r="AI471" i="116"/>
  <c r="AG471" i="116"/>
  <c r="AG470" i="116" s="1"/>
  <c r="AG468" i="116" s="1"/>
  <c r="AE471" i="116"/>
  <c r="X471" i="116"/>
  <c r="X470" i="116" s="1"/>
  <c r="X468" i="116" s="1"/>
  <c r="U471" i="116"/>
  <c r="U470" i="116" s="1"/>
  <c r="U468" i="116" s="1"/>
  <c r="J471" i="116"/>
  <c r="E471" i="116"/>
  <c r="AI470" i="116"/>
  <c r="AI468" i="116" s="1"/>
  <c r="AE470" i="116"/>
  <c r="AE468" i="116" s="1"/>
  <c r="T470" i="116"/>
  <c r="T468" i="116" s="1"/>
  <c r="S470" i="116"/>
  <c r="S468" i="116" s="1"/>
  <c r="R470" i="116"/>
  <c r="R468" i="116" s="1"/>
  <c r="R417" i="116" s="1"/>
  <c r="Q470" i="116"/>
  <c r="Q468" i="116" s="1"/>
  <c r="N470" i="116"/>
  <c r="N468" i="116" s="1"/>
  <c r="M470" i="116"/>
  <c r="M468" i="116" s="1"/>
  <c r="L470" i="116"/>
  <c r="K470" i="116"/>
  <c r="I470" i="116"/>
  <c r="I468" i="116" s="1"/>
  <c r="H470" i="116"/>
  <c r="H468" i="116" s="1"/>
  <c r="G470" i="116"/>
  <c r="G468" i="116" s="1"/>
  <c r="F470" i="116"/>
  <c r="L468" i="116"/>
  <c r="BA467" i="116"/>
  <c r="AZ466" i="116"/>
  <c r="AX466" i="116"/>
  <c r="AX465" i="116" s="1"/>
  <c r="AX464" i="116" s="1"/>
  <c r="AX463" i="116" s="1"/>
  <c r="AZ461" i="116"/>
  <c r="AZ459" i="116"/>
  <c r="BA459" i="116" s="1"/>
  <c r="BA458" i="116"/>
  <c r="BA457" i="116"/>
  <c r="AZ456" i="116"/>
  <c r="BA456" i="116" s="1"/>
  <c r="AP456" i="116"/>
  <c r="AR456" i="116" s="1"/>
  <c r="AT456" i="116" s="1"/>
  <c r="AV456" i="116" s="1"/>
  <c r="W456" i="116"/>
  <c r="Y456" i="116" s="1"/>
  <c r="AA456" i="116" s="1"/>
  <c r="AC456" i="116" s="1"/>
  <c r="AE456" i="116" s="1"/>
  <c r="AX455" i="116"/>
  <c r="AI455" i="116"/>
  <c r="AK455" i="116" s="1"/>
  <c r="AK454" i="116" s="1"/>
  <c r="AK452" i="116" s="1"/>
  <c r="BA454" i="116"/>
  <c r="AV454" i="116"/>
  <c r="AV452" i="116" s="1"/>
  <c r="AT454" i="116"/>
  <c r="AR454" i="116"/>
  <c r="AR452" i="116" s="1"/>
  <c r="AP454" i="116"/>
  <c r="AN454" i="116"/>
  <c r="AN452" i="116" s="1"/>
  <c r="AG454" i="116"/>
  <c r="AT452" i="116"/>
  <c r="AP452" i="116"/>
  <c r="AG452" i="116"/>
  <c r="AZ451" i="116"/>
  <c r="AX450" i="116"/>
  <c r="AX449" i="116" s="1"/>
  <c r="AX448" i="116" s="1"/>
  <c r="AZ447" i="116"/>
  <c r="BA446" i="116"/>
  <c r="AZ445" i="116"/>
  <c r="BA445" i="116" s="1"/>
  <c r="BA444" i="116"/>
  <c r="BA443" i="116"/>
  <c r="AT443" i="116"/>
  <c r="AV443" i="116" s="1"/>
  <c r="AK443" i="116"/>
  <c r="AN443" i="116" s="1"/>
  <c r="AZ442" i="116"/>
  <c r="BA442" i="116" s="1"/>
  <c r="AK442" i="116"/>
  <c r="AN442" i="116" s="1"/>
  <c r="W442" i="116"/>
  <c r="AK441" i="116"/>
  <c r="AK440" i="116" s="1"/>
  <c r="AK433" i="116" s="1"/>
  <c r="AI441" i="116"/>
  <c r="AI440" i="116" s="1"/>
  <c r="AI433" i="116" s="1"/>
  <c r="AG441" i="116"/>
  <c r="AG440" i="116" s="1"/>
  <c r="AG433" i="116" s="1"/>
  <c r="AE441" i="116"/>
  <c r="X441" i="116"/>
  <c r="X440" i="116" s="1"/>
  <c r="X433" i="116" s="1"/>
  <c r="U441" i="116"/>
  <c r="U440" i="116" s="1"/>
  <c r="J441" i="116"/>
  <c r="E441" i="116"/>
  <c r="AZ440" i="116"/>
  <c r="AZ439" i="116" s="1"/>
  <c r="AX439" i="116"/>
  <c r="AE440" i="116"/>
  <c r="AE433" i="116" s="1"/>
  <c r="T440" i="116"/>
  <c r="S440" i="116"/>
  <c r="R440" i="116"/>
  <c r="Q440" i="116"/>
  <c r="N440" i="116"/>
  <c r="M440" i="116"/>
  <c r="L440" i="116"/>
  <c r="K440" i="116"/>
  <c r="J440" i="116" s="1"/>
  <c r="I440" i="116"/>
  <c r="I433" i="116" s="1"/>
  <c r="H440" i="116"/>
  <c r="G440" i="116"/>
  <c r="G433" i="116" s="1"/>
  <c r="F440" i="116"/>
  <c r="BA437" i="116"/>
  <c r="AZ436" i="116"/>
  <c r="AX436" i="116"/>
  <c r="AX435" i="116" s="1"/>
  <c r="BA434" i="116"/>
  <c r="U433" i="116"/>
  <c r="T433" i="116"/>
  <c r="S433" i="116"/>
  <c r="R433" i="116"/>
  <c r="Q433" i="116"/>
  <c r="N433" i="116"/>
  <c r="M433" i="116"/>
  <c r="L433" i="116"/>
  <c r="K433" i="116"/>
  <c r="J433" i="116" s="1"/>
  <c r="H433" i="116"/>
  <c r="H417" i="116" s="1"/>
  <c r="F433" i="116"/>
  <c r="BA432" i="116"/>
  <c r="AN432" i="116"/>
  <c r="AP432" i="116" s="1"/>
  <c r="Y432" i="116"/>
  <c r="AA432" i="116" s="1"/>
  <c r="AZ431" i="116"/>
  <c r="AX431" i="116"/>
  <c r="AN431" i="116"/>
  <c r="AK431" i="116"/>
  <c r="AI431" i="116"/>
  <c r="AI425" i="116" s="1"/>
  <c r="AI423" i="116" s="1"/>
  <c r="AG431" i="116"/>
  <c r="X431" i="116"/>
  <c r="X425" i="116" s="1"/>
  <c r="X423" i="116" s="1"/>
  <c r="W431" i="116"/>
  <c r="U431" i="116"/>
  <c r="J431" i="116"/>
  <c r="E431" i="116"/>
  <c r="AZ430" i="116"/>
  <c r="AX430" i="116"/>
  <c r="AZ429" i="116"/>
  <c r="AX429" i="116"/>
  <c r="AZ428" i="116"/>
  <c r="BA428" i="116" s="1"/>
  <c r="AN428" i="116"/>
  <c r="AP428" i="116" s="1"/>
  <c r="Y428" i="116"/>
  <c r="AA428" i="116" s="1"/>
  <c r="AK427" i="116"/>
  <c r="AI427" i="116"/>
  <c r="AG427" i="116"/>
  <c r="X427" i="116"/>
  <c r="W427" i="116"/>
  <c r="U427" i="116"/>
  <c r="J427" i="116"/>
  <c r="E427" i="116"/>
  <c r="BA425" i="116"/>
  <c r="AB425" i="116"/>
  <c r="AB914" i="116" s="1"/>
  <c r="T425" i="116"/>
  <c r="T423" i="116" s="1"/>
  <c r="S425" i="116"/>
  <c r="S423" i="116" s="1"/>
  <c r="R425" i="116"/>
  <c r="Q425" i="116"/>
  <c r="Q423" i="116" s="1"/>
  <c r="N425" i="116"/>
  <c r="N423" i="116" s="1"/>
  <c r="M425" i="116"/>
  <c r="M423" i="116" s="1"/>
  <c r="L425" i="116"/>
  <c r="L423" i="116" s="1"/>
  <c r="K425" i="116"/>
  <c r="I425" i="116"/>
  <c r="I423" i="116" s="1"/>
  <c r="H425" i="116"/>
  <c r="G425" i="116"/>
  <c r="G423" i="116" s="1"/>
  <c r="F425" i="116"/>
  <c r="E425" i="116"/>
  <c r="R423" i="116"/>
  <c r="H423" i="116"/>
  <c r="F423" i="116"/>
  <c r="AZ422" i="116"/>
  <c r="AZ421" i="116" s="1"/>
  <c r="AX421" i="116"/>
  <c r="AN422" i="116"/>
  <c r="AP422" i="116" s="1"/>
  <c r="Y422" i="116"/>
  <c r="AA422" i="116" s="1"/>
  <c r="AN421" i="116"/>
  <c r="AN419" i="116" s="1"/>
  <c r="AN418" i="116" s="1"/>
  <c r="AK421" i="116"/>
  <c r="AI421" i="116"/>
  <c r="AI419" i="116" s="1"/>
  <c r="AI418" i="116" s="1"/>
  <c r="AG421" i="116"/>
  <c r="AG419" i="116" s="1"/>
  <c r="AG418" i="116" s="1"/>
  <c r="AE421" i="116"/>
  <c r="AE419" i="116" s="1"/>
  <c r="AE418" i="116" s="1"/>
  <c r="X421" i="116"/>
  <c r="X419" i="116" s="1"/>
  <c r="X418" i="116" s="1"/>
  <c r="W421" i="116"/>
  <c r="W419" i="116" s="1"/>
  <c r="U421" i="116"/>
  <c r="U419" i="116" s="1"/>
  <c r="U418" i="116" s="1"/>
  <c r="J421" i="116"/>
  <c r="E421" i="116"/>
  <c r="BA420" i="116"/>
  <c r="AK419" i="116"/>
  <c r="T419" i="116"/>
  <c r="S419" i="116"/>
  <c r="R419" i="116"/>
  <c r="Q419" i="116"/>
  <c r="N419" i="116"/>
  <c r="M419" i="116"/>
  <c r="L419" i="116"/>
  <c r="K419" i="116"/>
  <c r="I419" i="116"/>
  <c r="H419" i="116"/>
  <c r="G419" i="116"/>
  <c r="F419" i="116"/>
  <c r="AK418" i="116"/>
  <c r="T418" i="116"/>
  <c r="S418" i="116"/>
  <c r="R418" i="116"/>
  <c r="Q418" i="116"/>
  <c r="N418" i="116"/>
  <c r="M418" i="116"/>
  <c r="L418" i="116"/>
  <c r="K418" i="116"/>
  <c r="I418" i="116"/>
  <c r="H418" i="116"/>
  <c r="G418" i="116"/>
  <c r="F418" i="116"/>
  <c r="AY416" i="116"/>
  <c r="AW416" i="116"/>
  <c r="BA415" i="116"/>
  <c r="BA414" i="116"/>
  <c r="BA413" i="116"/>
  <c r="BA412" i="116"/>
  <c r="BA411" i="116"/>
  <c r="BA410" i="116"/>
  <c r="BA409" i="116"/>
  <c r="BA408" i="116"/>
  <c r="BA407" i="116"/>
  <c r="AZ405" i="116"/>
  <c r="BA405" i="116" s="1"/>
  <c r="AZ404" i="116"/>
  <c r="AZ402" i="116"/>
  <c r="AX401" i="116"/>
  <c r="AX398" i="116" s="1"/>
  <c r="AZ400" i="116"/>
  <c r="AX400" i="116"/>
  <c r="AX399" i="116" s="1"/>
  <c r="AV397" i="116"/>
  <c r="AT397" i="116"/>
  <c r="AR397" i="116"/>
  <c r="AP397" i="116"/>
  <c r="AN397" i="116"/>
  <c r="AK397" i="116"/>
  <c r="AI397" i="116"/>
  <c r="AG397" i="116"/>
  <c r="AE397" i="116"/>
  <c r="AC397" i="116"/>
  <c r="AA397" i="116"/>
  <c r="X397" i="116"/>
  <c r="W397" i="116"/>
  <c r="U397" i="116"/>
  <c r="T397" i="116"/>
  <c r="S397" i="116"/>
  <c r="R397" i="116"/>
  <c r="Q397" i="116"/>
  <c r="AI395" i="116"/>
  <c r="AK395" i="116" s="1"/>
  <c r="AN395" i="116" s="1"/>
  <c r="AP395" i="116" s="1"/>
  <c r="AR395" i="116" s="1"/>
  <c r="AT395" i="116" s="1"/>
  <c r="AV395" i="116" s="1"/>
  <c r="AZ394" i="116"/>
  <c r="AX393" i="116"/>
  <c r="AX392" i="116" s="1"/>
  <c r="AX391" i="116" s="1"/>
  <c r="AX390" i="116" s="1"/>
  <c r="AX389" i="116" s="1"/>
  <c r="AI389" i="116"/>
  <c r="AK389" i="116" s="1"/>
  <c r="AN389" i="116" s="1"/>
  <c r="AP389" i="116" s="1"/>
  <c r="AR389" i="116" s="1"/>
  <c r="AT389" i="116" s="1"/>
  <c r="AV389" i="116" s="1"/>
  <c r="AZ388" i="116"/>
  <c r="AZ387" i="116" s="1"/>
  <c r="AX387" i="116"/>
  <c r="AX386" i="116" s="1"/>
  <c r="AZ382" i="116"/>
  <c r="AX380" i="116"/>
  <c r="AX379" i="116" s="1"/>
  <c r="AZ381" i="116"/>
  <c r="BA381" i="116" s="1"/>
  <c r="W381" i="116"/>
  <c r="AV380" i="116"/>
  <c r="AT380" i="116"/>
  <c r="AR380" i="116"/>
  <c r="AP380" i="116"/>
  <c r="AN380" i="116"/>
  <c r="AK380" i="116"/>
  <c r="AI380" i="116"/>
  <c r="AG380" i="116"/>
  <c r="X380" i="116"/>
  <c r="U380" i="116"/>
  <c r="J380" i="116"/>
  <c r="E380" i="116"/>
  <c r="AZ378" i="116"/>
  <c r="AZ377" i="116" s="1"/>
  <c r="AZ376" i="116" s="1"/>
  <c r="AX377" i="116"/>
  <c r="AN378" i="116"/>
  <c r="AP378" i="116" s="1"/>
  <c r="AR378" i="116" s="1"/>
  <c r="AT378" i="116" s="1"/>
  <c r="AV378" i="116" s="1"/>
  <c r="Y378" i="116"/>
  <c r="AA378" i="116" s="1"/>
  <c r="AC378" i="116" s="1"/>
  <c r="AE378" i="116" s="1"/>
  <c r="BA372" i="116"/>
  <c r="AZ371" i="116"/>
  <c r="AZ370" i="116" s="1"/>
  <c r="AX370" i="116"/>
  <c r="AX369" i="116" s="1"/>
  <c r="AX368" i="116" s="1"/>
  <c r="AX367" i="116" s="1"/>
  <c r="AX366" i="116" s="1"/>
  <c r="AZ365" i="116"/>
  <c r="BA365" i="116" s="1"/>
  <c r="BA364" i="116"/>
  <c r="AX363" i="116"/>
  <c r="AX362" i="116" s="1"/>
  <c r="BA361" i="116"/>
  <c r="AZ360" i="116"/>
  <c r="AX360" i="116"/>
  <c r="AZ359" i="116"/>
  <c r="AX359" i="116"/>
  <c r="BA356" i="116"/>
  <c r="BA355" i="116"/>
  <c r="BA354" i="116"/>
  <c r="AZ353" i="116"/>
  <c r="BA353" i="116" s="1"/>
  <c r="AZ352" i="116"/>
  <c r="AX351" i="116"/>
  <c r="AX350" i="116" s="1"/>
  <c r="AI350" i="116"/>
  <c r="AK350" i="116" s="1"/>
  <c r="AN350" i="116" s="1"/>
  <c r="AP350" i="116" s="1"/>
  <c r="AR350" i="116" s="1"/>
  <c r="AT350" i="116" s="1"/>
  <c r="AV350" i="116" s="1"/>
  <c r="BA349" i="116"/>
  <c r="AZ348" i="116"/>
  <c r="AZ347" i="116" s="1"/>
  <c r="AX347" i="116"/>
  <c r="AX346" i="116" s="1"/>
  <c r="AX345" i="116" s="1"/>
  <c r="AZ344" i="116"/>
  <c r="AX344" i="116"/>
  <c r="BA343" i="116"/>
  <c r="BA342" i="116"/>
  <c r="BA341" i="116"/>
  <c r="BA340" i="116"/>
  <c r="BA339" i="116"/>
  <c r="AZ338" i="116"/>
  <c r="AX338" i="116"/>
  <c r="AX337" i="116" s="1"/>
  <c r="AZ337" i="116"/>
  <c r="BA336" i="116"/>
  <c r="AZ335" i="116"/>
  <c r="AX335" i="116"/>
  <c r="AZ332" i="116"/>
  <c r="AZ331" i="116" s="1"/>
  <c r="AX331" i="116"/>
  <c r="AX330" i="116" s="1"/>
  <c r="AZ328" i="116"/>
  <c r="AX327" i="116"/>
  <c r="AX326" i="116" s="1"/>
  <c r="AX325" i="116" s="1"/>
  <c r="AZ324" i="116"/>
  <c r="AI324" i="116"/>
  <c r="W324" i="116"/>
  <c r="Y324" i="116" s="1"/>
  <c r="AA324" i="116" s="1"/>
  <c r="AA323" i="116" s="1"/>
  <c r="AX323" i="116"/>
  <c r="AX322" i="116" s="1"/>
  <c r="AG323" i="116"/>
  <c r="X323" i="116"/>
  <c r="W323" i="116"/>
  <c r="J323" i="116"/>
  <c r="E323" i="116"/>
  <c r="AX321" i="116"/>
  <c r="AZ318" i="116"/>
  <c r="AN318" i="116"/>
  <c r="AP318" i="116" s="1"/>
  <c r="AR318" i="116" s="1"/>
  <c r="AT318" i="116" s="1"/>
  <c r="AV318" i="116" s="1"/>
  <c r="Y318" i="116"/>
  <c r="AA318" i="116" s="1"/>
  <c r="AC318" i="116" s="1"/>
  <c r="AE318" i="116" s="1"/>
  <c r="AZ317" i="116"/>
  <c r="BA317" i="116" s="1"/>
  <c r="AX316" i="116"/>
  <c r="AX315" i="116" s="1"/>
  <c r="AX314" i="116" s="1"/>
  <c r="AX313" i="116" s="1"/>
  <c r="AX312" i="116" s="1"/>
  <c r="BA311" i="116"/>
  <c r="AZ310" i="116"/>
  <c r="BA310" i="116" s="1"/>
  <c r="AZ309" i="116"/>
  <c r="AZ307" i="116"/>
  <c r="AX307" i="116"/>
  <c r="AX306" i="116" s="1"/>
  <c r="AZ303" i="116"/>
  <c r="AI303" i="116"/>
  <c r="AK303" i="116" s="1"/>
  <c r="AK301" i="116" s="1"/>
  <c r="Y303" i="116"/>
  <c r="AX302" i="116"/>
  <c r="AX301" i="116" s="1"/>
  <c r="AX300" i="116" s="1"/>
  <c r="AV301" i="116"/>
  <c r="AT301" i="116"/>
  <c r="AG301" i="116"/>
  <c r="AE301" i="116"/>
  <c r="AC301" i="116"/>
  <c r="AA301" i="116"/>
  <c r="X301" i="116"/>
  <c r="W301" i="116"/>
  <c r="U301" i="116"/>
  <c r="AZ295" i="116"/>
  <c r="BA295" i="116" s="1"/>
  <c r="AZ294" i="116"/>
  <c r="AX293" i="116"/>
  <c r="AZ292" i="116"/>
  <c r="AX292" i="116"/>
  <c r="AZ291" i="116"/>
  <c r="AX290" i="116"/>
  <c r="AX289" i="116" s="1"/>
  <c r="AZ285" i="116"/>
  <c r="AX285" i="116"/>
  <c r="AZ284" i="116"/>
  <c r="AX284" i="116"/>
  <c r="AT284" i="116"/>
  <c r="AV284" i="116" s="1"/>
  <c r="AZ282" i="116"/>
  <c r="AX282" i="116"/>
  <c r="AZ281" i="116"/>
  <c r="AX281" i="116"/>
  <c r="AN279" i="116"/>
  <c r="AP279" i="116" s="1"/>
  <c r="AZ275" i="116"/>
  <c r="AZ274" i="116"/>
  <c r="AX274" i="116"/>
  <c r="AT274" i="116"/>
  <c r="AV274" i="116" s="1"/>
  <c r="AZ271" i="116"/>
  <c r="AZ270" i="116" s="1"/>
  <c r="AN269" i="116"/>
  <c r="AP269" i="116" s="1"/>
  <c r="AR269" i="116" s="1"/>
  <c r="AT269" i="116" s="1"/>
  <c r="AV269" i="116" s="1"/>
  <c r="AZ265" i="116"/>
  <c r="BA265" i="116" s="1"/>
  <c r="AN265" i="116"/>
  <c r="AK265" i="116"/>
  <c r="AI265" i="116"/>
  <c r="AG265" i="116"/>
  <c r="AE265" i="116"/>
  <c r="AC265" i="116"/>
  <c r="AA265" i="116"/>
  <c r="X265" i="116"/>
  <c r="W265" i="116"/>
  <c r="Y265" i="116" s="1"/>
  <c r="U265" i="116"/>
  <c r="T265" i="116"/>
  <c r="S265" i="116"/>
  <c r="R265" i="116"/>
  <c r="Q265" i="116"/>
  <c r="N265" i="116"/>
  <c r="M265" i="116"/>
  <c r="L265" i="116"/>
  <c r="K265" i="116"/>
  <c r="I265" i="116"/>
  <c r="H265" i="116"/>
  <c r="G265" i="116"/>
  <c r="F265" i="116"/>
  <c r="E265" i="116"/>
  <c r="AX264" i="116"/>
  <c r="AX263" i="116"/>
  <c r="AZ262" i="116"/>
  <c r="AX261" i="116"/>
  <c r="AX260" i="116" s="1"/>
  <c r="AX259" i="116" s="1"/>
  <c r="AX258" i="116" s="1"/>
  <c r="AX257" i="116" s="1"/>
  <c r="AY260" i="116"/>
  <c r="AY258" i="116"/>
  <c r="AY257" i="116" s="1"/>
  <c r="AW258" i="116"/>
  <c r="AV258" i="116"/>
  <c r="AT258" i="116"/>
  <c r="AR258" i="116"/>
  <c r="AP258" i="116"/>
  <c r="AN258" i="116"/>
  <c r="AK258" i="116"/>
  <c r="AI258" i="116"/>
  <c r="AG258" i="116"/>
  <c r="AE258" i="116"/>
  <c r="AC258" i="116"/>
  <c r="AA258" i="116"/>
  <c r="X258" i="116"/>
  <c r="W258" i="116"/>
  <c r="Y258" i="116" s="1"/>
  <c r="U258" i="116"/>
  <c r="T258" i="116"/>
  <c r="S258" i="116"/>
  <c r="R258" i="116"/>
  <c r="Q258" i="116"/>
  <c r="N258" i="116"/>
  <c r="M258" i="116"/>
  <c r="L258" i="116"/>
  <c r="K258" i="116"/>
  <c r="J258" i="116"/>
  <c r="I258" i="116"/>
  <c r="H258" i="116"/>
  <c r="G258" i="116"/>
  <c r="F258" i="116"/>
  <c r="E258" i="116" s="1"/>
  <c r="AW257" i="116"/>
  <c r="BA256" i="116"/>
  <c r="BA255" i="116"/>
  <c r="BA254" i="116"/>
  <c r="BA253" i="116"/>
  <c r="AZ252" i="116"/>
  <c r="AX251" i="116"/>
  <c r="AX250" i="116" s="1"/>
  <c r="AZ249" i="116"/>
  <c r="AZ248" i="116" s="1"/>
  <c r="AX249" i="116"/>
  <c r="AX248" i="116" s="1"/>
  <c r="AZ247" i="116"/>
  <c r="AZ246" i="116" s="1"/>
  <c r="AX247" i="116"/>
  <c r="AX246" i="116" s="1"/>
  <c r="BA244" i="116"/>
  <c r="BA243" i="116"/>
  <c r="AZ242" i="116"/>
  <c r="AX241" i="116"/>
  <c r="AY240" i="116"/>
  <c r="AY239" i="116" s="1"/>
  <c r="AY238" i="116" s="1"/>
  <c r="AY237" i="116" s="1"/>
  <c r="AX240" i="116"/>
  <c r="AW240" i="116"/>
  <c r="AW239" i="116"/>
  <c r="AW238" i="116" s="1"/>
  <c r="AW237" i="116" s="1"/>
  <c r="BA236" i="116"/>
  <c r="BA235" i="116"/>
  <c r="AZ234" i="116"/>
  <c r="AX234" i="116"/>
  <c r="AY233" i="116"/>
  <c r="AY232" i="116" s="1"/>
  <c r="AY231" i="116" s="1"/>
  <c r="AX233" i="116"/>
  <c r="AX232" i="116" s="1"/>
  <c r="AX231" i="116" s="1"/>
  <c r="AW233" i="116"/>
  <c r="AW232" i="116" s="1"/>
  <c r="AW231" i="116" s="1"/>
  <c r="AZ230" i="116"/>
  <c r="AX229" i="116"/>
  <c r="AX228" i="116" s="1"/>
  <c r="AX227" i="116" s="1"/>
  <c r="AV228" i="116"/>
  <c r="AT228" i="116"/>
  <c r="AR228" i="116"/>
  <c r="AP228" i="116"/>
  <c r="AN228" i="116"/>
  <c r="AK228" i="116"/>
  <c r="AI228" i="116"/>
  <c r="AG228" i="116"/>
  <c r="AE228" i="116"/>
  <c r="X228" i="116"/>
  <c r="W228" i="116"/>
  <c r="U228" i="116"/>
  <c r="T228" i="116"/>
  <c r="S228" i="116"/>
  <c r="R228" i="116"/>
  <c r="Q228" i="116"/>
  <c r="N228" i="116"/>
  <c r="M228" i="116"/>
  <c r="L228" i="116"/>
  <c r="K228" i="116"/>
  <c r="I228" i="116"/>
  <c r="H228" i="116"/>
  <c r="G228" i="116"/>
  <c r="F228" i="116"/>
  <c r="AX226" i="116"/>
  <c r="AX225" i="116" s="1"/>
  <c r="AZ224" i="116"/>
  <c r="AZ223" i="116" s="1"/>
  <c r="AX223" i="116"/>
  <c r="AZ222" i="116"/>
  <c r="BA222" i="116" s="1"/>
  <c r="AZ221" i="116"/>
  <c r="AX221" i="116"/>
  <c r="AX220" i="116" s="1"/>
  <c r="AX219" i="116" s="1"/>
  <c r="AZ218" i="116"/>
  <c r="AZ217" i="116" s="1"/>
  <c r="AX217" i="116"/>
  <c r="AX216" i="116" s="1"/>
  <c r="AY216" i="116"/>
  <c r="AY215" i="116" s="1"/>
  <c r="AR216" i="116"/>
  <c r="AT216" i="116" s="1"/>
  <c r="AV216" i="116" s="1"/>
  <c r="Y216" i="116"/>
  <c r="AA216" i="116" s="1"/>
  <c r="AC216" i="116" s="1"/>
  <c r="AE216" i="116" s="1"/>
  <c r="AW215" i="116"/>
  <c r="AY214" i="116"/>
  <c r="AY212" i="116" s="1"/>
  <c r="AW214" i="116"/>
  <c r="AZ212" i="116"/>
  <c r="BA212" i="116" s="1"/>
  <c r="AI212" i="116"/>
  <c r="AK212" i="116" s="1"/>
  <c r="AN212" i="116" s="1"/>
  <c r="AP212" i="116" s="1"/>
  <c r="AR212" i="116" s="1"/>
  <c r="AT212" i="116" s="1"/>
  <c r="AV212" i="116" s="1"/>
  <c r="W212" i="116"/>
  <c r="Y212" i="116" s="1"/>
  <c r="AA212" i="116" s="1"/>
  <c r="AC212" i="116" s="1"/>
  <c r="J212" i="116"/>
  <c r="E212" i="116"/>
  <c r="AX211" i="116"/>
  <c r="AX210" i="116" s="1"/>
  <c r="AZ209" i="116"/>
  <c r="AX209" i="116"/>
  <c r="AX208" i="116" s="1"/>
  <c r="AX207" i="116" s="1"/>
  <c r="AY207" i="116"/>
  <c r="AZ206" i="116"/>
  <c r="AX205" i="116"/>
  <c r="AY204" i="116"/>
  <c r="AX204" i="116"/>
  <c r="AW204" i="116"/>
  <c r="AY203" i="116"/>
  <c r="AY202" i="116" s="1"/>
  <c r="AW203" i="116"/>
  <c r="AW202" i="116" s="1"/>
  <c r="AW201" i="116" s="1"/>
  <c r="AW200" i="116" s="1"/>
  <c r="AY201" i="116"/>
  <c r="AZ199" i="116"/>
  <c r="AZ198" i="116" s="1"/>
  <c r="AX198" i="116"/>
  <c r="AY198" i="116"/>
  <c r="AW198" i="116"/>
  <c r="BA197" i="116"/>
  <c r="AV197" i="116"/>
  <c r="AT197" i="116"/>
  <c r="AR197" i="116"/>
  <c r="AP197" i="116"/>
  <c r="AN197" i="116"/>
  <c r="AK197" i="116"/>
  <c r="AI197" i="116"/>
  <c r="AG197" i="116"/>
  <c r="AE197" i="116"/>
  <c r="AC197" i="116"/>
  <c r="AA197" i="116"/>
  <c r="X197" i="116"/>
  <c r="W197" i="116"/>
  <c r="U197" i="116"/>
  <c r="T197" i="116"/>
  <c r="S197" i="116"/>
  <c r="R197" i="116"/>
  <c r="Q197" i="116"/>
  <c r="AZ196" i="116"/>
  <c r="AY194" i="116"/>
  <c r="AW194" i="116"/>
  <c r="AW193" i="116" s="1"/>
  <c r="AW191" i="116" s="1"/>
  <c r="AZ190" i="116"/>
  <c r="BA190" i="116" s="1"/>
  <c r="BA189" i="116"/>
  <c r="BA188" i="116"/>
  <c r="BA187" i="116"/>
  <c r="AX186" i="116"/>
  <c r="AY185" i="116"/>
  <c r="BA182" i="116"/>
  <c r="AZ181" i="116"/>
  <c r="AX181" i="116"/>
  <c r="AX180" i="116" s="1"/>
  <c r="AZ179" i="116"/>
  <c r="AZ178" i="116" s="1"/>
  <c r="AX178" i="116"/>
  <c r="AZ177" i="116"/>
  <c r="AX174" i="116"/>
  <c r="AZ176" i="116"/>
  <c r="AX175" i="116"/>
  <c r="AY173" i="116"/>
  <c r="AW173" i="116"/>
  <c r="AW172" i="116" s="1"/>
  <c r="AW170" i="116" s="1"/>
  <c r="AZ169" i="116"/>
  <c r="AZ167" i="116" s="1"/>
  <c r="AZ166" i="116" s="1"/>
  <c r="AY167" i="116"/>
  <c r="AY166" i="116" s="1"/>
  <c r="AW167" i="116"/>
  <c r="AW166" i="116" s="1"/>
  <c r="AZ165" i="116"/>
  <c r="AZ164" i="116" s="1"/>
  <c r="AY163" i="116"/>
  <c r="AY162" i="116" s="1"/>
  <c r="AW163" i="116"/>
  <c r="AW162" i="116" s="1"/>
  <c r="AZ159" i="116"/>
  <c r="BA159" i="116" s="1"/>
  <c r="AI159" i="116"/>
  <c r="AK159" i="116" s="1"/>
  <c r="AN159" i="116" s="1"/>
  <c r="AP159" i="116" s="1"/>
  <c r="AR159" i="116" s="1"/>
  <c r="AT159" i="116" s="1"/>
  <c r="AV159" i="116" s="1"/>
  <c r="AX158" i="116"/>
  <c r="AY157" i="116"/>
  <c r="AY156" i="116" s="1"/>
  <c r="AY155" i="116" s="1"/>
  <c r="AY154" i="116" s="1"/>
  <c r="AX157" i="116"/>
  <c r="AX156" i="116" s="1"/>
  <c r="AX155" i="116" s="1"/>
  <c r="AX154" i="116" s="1"/>
  <c r="AW157" i="116"/>
  <c r="AW156" i="116"/>
  <c r="AW155" i="116" s="1"/>
  <c r="AW154" i="116" s="1"/>
  <c r="AZ153" i="116"/>
  <c r="BA153" i="116" s="1"/>
  <c r="AX152" i="116"/>
  <c r="AX151" i="116" s="1"/>
  <c r="AZ150" i="116"/>
  <c r="BA150" i="116" s="1"/>
  <c r="AV150" i="116"/>
  <c r="AT150" i="116"/>
  <c r="AR150" i="116"/>
  <c r="AP150" i="116"/>
  <c r="AN150" i="116"/>
  <c r="AK150" i="116"/>
  <c r="AI150" i="116"/>
  <c r="AG150" i="116"/>
  <c r="AE150" i="116"/>
  <c r="AC150" i="116"/>
  <c r="AA150" i="116"/>
  <c r="X150" i="116"/>
  <c r="W150" i="116"/>
  <c r="U150" i="116"/>
  <c r="T150" i="116"/>
  <c r="S150" i="116"/>
  <c r="R150" i="116"/>
  <c r="Q150" i="116"/>
  <c r="N150" i="116"/>
  <c r="M150" i="116"/>
  <c r="L150" i="116"/>
  <c r="K150" i="116"/>
  <c r="I150" i="116"/>
  <c r="H150" i="116"/>
  <c r="G150" i="116"/>
  <c r="F150" i="116"/>
  <c r="E150" i="116" s="1"/>
  <c r="AZ149" i="116"/>
  <c r="AX148" i="116"/>
  <c r="AX147" i="116" s="1"/>
  <c r="AI148" i="116"/>
  <c r="AK148" i="116" s="1"/>
  <c r="AN148" i="116" s="1"/>
  <c r="AP148" i="116" s="1"/>
  <c r="AR148" i="116" s="1"/>
  <c r="AT148" i="116" s="1"/>
  <c r="AV148" i="116" s="1"/>
  <c r="AZ146" i="116"/>
  <c r="BA146" i="116" s="1"/>
  <c r="AV146" i="116"/>
  <c r="AP146" i="116"/>
  <c r="AR146" i="116" s="1"/>
  <c r="W146" i="116"/>
  <c r="Y146" i="116" s="1"/>
  <c r="AA146" i="116" s="1"/>
  <c r="AC146" i="116" s="1"/>
  <c r="AZ145" i="116"/>
  <c r="AX144" i="116"/>
  <c r="AX143" i="116" s="1"/>
  <c r="AI143" i="116"/>
  <c r="AK143" i="116" s="1"/>
  <c r="AN143" i="116" s="1"/>
  <c r="AP143" i="116" s="1"/>
  <c r="AR143" i="116" s="1"/>
  <c r="AT143" i="116" s="1"/>
  <c r="AV143" i="116" s="1"/>
  <c r="AZ142" i="116"/>
  <c r="AX141" i="116"/>
  <c r="AI141" i="116"/>
  <c r="AK141" i="116" s="1"/>
  <c r="AN141" i="116" s="1"/>
  <c r="AP141" i="116" s="1"/>
  <c r="AR141" i="116" s="1"/>
  <c r="AT141" i="116" s="1"/>
  <c r="AV141" i="116" s="1"/>
  <c r="AZ140" i="116"/>
  <c r="AZ139" i="116" s="1"/>
  <c r="AX139" i="116"/>
  <c r="AI140" i="116"/>
  <c r="AK140" i="116" s="1"/>
  <c r="AN140" i="116" s="1"/>
  <c r="AP140" i="116" s="1"/>
  <c r="AR140" i="116" s="1"/>
  <c r="AT140" i="116" s="1"/>
  <c r="AV140" i="116" s="1"/>
  <c r="AY138" i="116"/>
  <c r="AW138" i="116"/>
  <c r="AY137" i="116"/>
  <c r="AY136" i="116" s="1"/>
  <c r="AW137" i="116"/>
  <c r="AW136" i="116" s="1"/>
  <c r="AW135" i="116" s="1"/>
  <c r="AY135" i="116"/>
  <c r="AX130" i="116"/>
  <c r="AZ129" i="116"/>
  <c r="AZ128" i="116" s="1"/>
  <c r="AX128" i="116"/>
  <c r="AI129" i="116"/>
  <c r="AK129" i="116" s="1"/>
  <c r="AN129" i="116" s="1"/>
  <c r="AP129" i="116" s="1"/>
  <c r="AR129" i="116" s="1"/>
  <c r="AT129" i="116" s="1"/>
  <c r="AV129" i="116" s="1"/>
  <c r="AY128" i="116"/>
  <c r="AV128" i="116"/>
  <c r="AN128" i="116"/>
  <c r="AP128" i="116" s="1"/>
  <c r="AR128" i="116" s="1"/>
  <c r="AC128" i="116"/>
  <c r="Y128" i="116"/>
  <c r="AZ127" i="116"/>
  <c r="BA127" i="116" s="1"/>
  <c r="AY127" i="116"/>
  <c r="AY125" i="116" s="1"/>
  <c r="AY117" i="116" s="1"/>
  <c r="AY116" i="116" s="1"/>
  <c r="AY115" i="116" s="1"/>
  <c r="AX126" i="116"/>
  <c r="AX125" i="116"/>
  <c r="AX124" i="116" s="1"/>
  <c r="AX123" i="116" s="1"/>
  <c r="AW125" i="116"/>
  <c r="AW124" i="116"/>
  <c r="AW123" i="116" s="1"/>
  <c r="BA122" i="116"/>
  <c r="AZ121" i="116"/>
  <c r="AY121" i="116"/>
  <c r="AX121" i="116"/>
  <c r="AW121" i="116"/>
  <c r="BA120" i="116"/>
  <c r="BA119" i="116"/>
  <c r="BA118" i="116"/>
  <c r="AW117" i="116"/>
  <c r="AW116" i="116" s="1"/>
  <c r="AW115" i="116" s="1"/>
  <c r="BA113" i="116"/>
  <c r="AZ112" i="116"/>
  <c r="AY112" i="116"/>
  <c r="AY111" i="116" s="1"/>
  <c r="AX112" i="116"/>
  <c r="AX111" i="116" s="1"/>
  <c r="AX110" i="116" s="1"/>
  <c r="AW112" i="116"/>
  <c r="AW111" i="116" s="1"/>
  <c r="AW110" i="116" s="1"/>
  <c r="AZ111" i="116"/>
  <c r="AY110" i="116"/>
  <c r="BA109" i="116"/>
  <c r="AZ108" i="116"/>
  <c r="AY108" i="116"/>
  <c r="AX108" i="116"/>
  <c r="AW108" i="116"/>
  <c r="BA107" i="116"/>
  <c r="BA106" i="116"/>
  <c r="AZ105" i="116"/>
  <c r="AZ103" i="116" s="1"/>
  <c r="AX104" i="116"/>
  <c r="AY103" i="116"/>
  <c r="AX103" i="116"/>
  <c r="AW103" i="116"/>
  <c r="BA102" i="116"/>
  <c r="BA101" i="116"/>
  <c r="AZ100" i="116"/>
  <c r="AY100" i="116"/>
  <c r="AX100" i="116"/>
  <c r="AW100" i="116"/>
  <c r="BA99" i="116"/>
  <c r="AZ98" i="116"/>
  <c r="AY98" i="116"/>
  <c r="AX98" i="116"/>
  <c r="AW98" i="116"/>
  <c r="AZ97" i="116"/>
  <c r="AZ95" i="116" s="1"/>
  <c r="AX96" i="116"/>
  <c r="AY95" i="116"/>
  <c r="AX95" i="116"/>
  <c r="AX93" i="116" s="1"/>
  <c r="AX92" i="116" s="1"/>
  <c r="AX91" i="116" s="1"/>
  <c r="AW95" i="116"/>
  <c r="BA94" i="116"/>
  <c r="AW93" i="116"/>
  <c r="AW92" i="116" s="1"/>
  <c r="AW91" i="116" s="1"/>
  <c r="BA90" i="116"/>
  <c r="BA89" i="116"/>
  <c r="BA88" i="116"/>
  <c r="BA87" i="116"/>
  <c r="AZ86" i="116"/>
  <c r="AY86" i="116"/>
  <c r="AX86" i="116"/>
  <c r="AW86" i="116"/>
  <c r="BA85" i="116"/>
  <c r="BA84" i="116"/>
  <c r="AZ83" i="116"/>
  <c r="AY83" i="116"/>
  <c r="AX83" i="116"/>
  <c r="AW83" i="116"/>
  <c r="BA82" i="116"/>
  <c r="BA81" i="116"/>
  <c r="BA80" i="116"/>
  <c r="AZ79" i="116"/>
  <c r="AY79" i="116"/>
  <c r="AX79" i="116"/>
  <c r="AW79" i="116"/>
  <c r="BA77" i="116"/>
  <c r="AZ76" i="116"/>
  <c r="AY76" i="116"/>
  <c r="AX76" i="116"/>
  <c r="AW76" i="116"/>
  <c r="BA75" i="116"/>
  <c r="AZ74" i="116"/>
  <c r="AY74" i="116"/>
  <c r="AY73" i="116" s="1"/>
  <c r="AX74" i="116"/>
  <c r="AX73" i="116" s="1"/>
  <c r="AW74" i="116"/>
  <c r="AW73" i="116" s="1"/>
  <c r="AZ73" i="116"/>
  <c r="BA71" i="116"/>
  <c r="BA70" i="116"/>
  <c r="AZ69" i="116"/>
  <c r="AY69" i="116"/>
  <c r="AY68" i="116" s="1"/>
  <c r="AX69" i="116"/>
  <c r="AX68" i="116" s="1"/>
  <c r="AW69" i="116"/>
  <c r="AW68" i="116" s="1"/>
  <c r="BA67" i="116"/>
  <c r="AZ66" i="116"/>
  <c r="AY66" i="116"/>
  <c r="AY62" i="116" s="1"/>
  <c r="AX66" i="116"/>
  <c r="AX62" i="116" s="1"/>
  <c r="AW66" i="116"/>
  <c r="AW62" i="116" s="1"/>
  <c r="BA65" i="116"/>
  <c r="BA64" i="116"/>
  <c r="AZ63" i="116"/>
  <c r="AY63" i="116"/>
  <c r="AX63" i="116"/>
  <c r="AW63" i="116"/>
  <c r="AZ62" i="116"/>
  <c r="BA54" i="116"/>
  <c r="BA53" i="116"/>
  <c r="BA52" i="116"/>
  <c r="AZ51" i="116"/>
  <c r="BA51" i="116" s="1"/>
  <c r="AY51" i="116"/>
  <c r="AX50" i="116"/>
  <c r="BA50" i="116" s="1"/>
  <c r="AZ49" i="116"/>
  <c r="BA49" i="116" s="1"/>
  <c r="AX48" i="116"/>
  <c r="AX47" i="116" s="1"/>
  <c r="AY46" i="116"/>
  <c r="AW46" i="116"/>
  <c r="BA45" i="116"/>
  <c r="BA44" i="116"/>
  <c r="AZ43" i="116"/>
  <c r="AY43" i="116"/>
  <c r="AY42" i="116" s="1"/>
  <c r="AX43" i="116"/>
  <c r="AX42" i="116" s="1"/>
  <c r="AW43" i="116"/>
  <c r="AW42" i="116" s="1"/>
  <c r="AZ38" i="116"/>
  <c r="AZ37" i="116" s="1"/>
  <c r="AX37" i="116"/>
  <c r="AX36" i="116" s="1"/>
  <c r="AX35" i="116" s="1"/>
  <c r="AX21" i="116" s="1"/>
  <c r="AX20" i="116" s="1"/>
  <c r="AY36" i="116"/>
  <c r="AY35" i="116" s="1"/>
  <c r="AY21" i="116" s="1"/>
  <c r="AY20" i="116" s="1"/>
  <c r="AW36" i="116"/>
  <c r="AW35" i="116" s="1"/>
  <c r="AW21" i="116" s="1"/>
  <c r="AW20" i="116" s="1"/>
  <c r="BA34" i="116"/>
  <c r="AZ33" i="116"/>
  <c r="AY33" i="116"/>
  <c r="AY32" i="116" s="1"/>
  <c r="AX33" i="116"/>
  <c r="AX32" i="116" s="1"/>
  <c r="AW33" i="116"/>
  <c r="AW32" i="116" s="1"/>
  <c r="BA31" i="116"/>
  <c r="AZ30" i="116"/>
  <c r="AY30" i="116"/>
  <c r="AY29" i="116" s="1"/>
  <c r="AX30" i="116"/>
  <c r="AX29" i="116" s="1"/>
  <c r="AW30" i="116"/>
  <c r="AW29" i="116" s="1"/>
  <c r="AZ29" i="116"/>
  <c r="BA28" i="116"/>
  <c r="AZ27" i="116"/>
  <c r="AY27" i="116"/>
  <c r="AY26" i="116" s="1"/>
  <c r="AX27" i="116"/>
  <c r="AX26" i="116" s="1"/>
  <c r="AW27" i="116"/>
  <c r="AW26" i="116" s="1"/>
  <c r="BA25" i="116"/>
  <c r="AZ24" i="116"/>
  <c r="AY24" i="116"/>
  <c r="AY23" i="116" s="1"/>
  <c r="AX24" i="116"/>
  <c r="AX23" i="116" s="1"/>
  <c r="AW24" i="116"/>
  <c r="AW23" i="116" s="1"/>
  <c r="AZ23" i="116"/>
  <c r="AZ280" i="116" l="1"/>
  <c r="BA66" i="116"/>
  <c r="L417" i="116"/>
  <c r="BA76" i="116"/>
  <c r="AW78" i="116"/>
  <c r="AY78" i="116"/>
  <c r="E228" i="116"/>
  <c r="Y397" i="116"/>
  <c r="J418" i="116"/>
  <c r="J419" i="116"/>
  <c r="BA431" i="116"/>
  <c r="E440" i="116"/>
  <c r="AK480" i="116"/>
  <c r="AT480" i="116"/>
  <c r="X480" i="116"/>
  <c r="AK516" i="116"/>
  <c r="AK515" i="116" s="1"/>
  <c r="AK513" i="116" s="1"/>
  <c r="AK512" i="116" s="1"/>
  <c r="AX645" i="116"/>
  <c r="AN675" i="116"/>
  <c r="AN674" i="116" s="1"/>
  <c r="BA689" i="116"/>
  <c r="E753" i="116"/>
  <c r="AK520" i="116"/>
  <c r="AG520" i="116"/>
  <c r="AG707" i="116"/>
  <c r="BA820" i="116"/>
  <c r="AI827" i="116"/>
  <c r="AI822" i="116" s="1"/>
  <c r="BA837" i="116"/>
  <c r="L747" i="116"/>
  <c r="AA762" i="116"/>
  <c r="AA761" i="116" s="1"/>
  <c r="N747" i="116"/>
  <c r="G655" i="116"/>
  <c r="G652" i="116" s="1"/>
  <c r="I655" i="116"/>
  <c r="I652" i="116" s="1"/>
  <c r="E749" i="116"/>
  <c r="G752" i="116"/>
  <c r="I752" i="116"/>
  <c r="L752" i="116"/>
  <c r="N752" i="116"/>
  <c r="R752" i="116"/>
  <c r="T752" i="116"/>
  <c r="E758" i="116"/>
  <c r="J758" i="116"/>
  <c r="E762" i="116"/>
  <c r="J762" i="116"/>
  <c r="AI762" i="116"/>
  <c r="AI761" i="116" s="1"/>
  <c r="AI766" i="116"/>
  <c r="AI765" i="116" s="1"/>
  <c r="E851" i="116"/>
  <c r="Q575" i="116"/>
  <c r="Q561" i="116" s="1"/>
  <c r="S575" i="116"/>
  <c r="S561" i="116" s="1"/>
  <c r="X604" i="116"/>
  <c r="X602" i="116" s="1"/>
  <c r="X561" i="116" s="1"/>
  <c r="AK707" i="116"/>
  <c r="Y716" i="116"/>
  <c r="AX699" i="116"/>
  <c r="F752" i="116"/>
  <c r="S752" i="116"/>
  <c r="AI608" i="116"/>
  <c r="Y610" i="116"/>
  <c r="AA610" i="116" s="1"/>
  <c r="AC610" i="116" s="1"/>
  <c r="J656" i="116"/>
  <c r="BA672" i="116"/>
  <c r="T655" i="116"/>
  <c r="T652" i="116" s="1"/>
  <c r="E703" i="116"/>
  <c r="J703" i="116"/>
  <c r="BA24" i="116"/>
  <c r="AZ195" i="116"/>
  <c r="BA100" i="116"/>
  <c r="BA128" i="116"/>
  <c r="Y150" i="116"/>
  <c r="AW161" i="116"/>
  <c r="AW160" i="116" s="1"/>
  <c r="Y323" i="116"/>
  <c r="AX419" i="116"/>
  <c r="AX418" i="116"/>
  <c r="E423" i="116"/>
  <c r="AI454" i="116"/>
  <c r="AI452" i="116" s="1"/>
  <c r="E470" i="116"/>
  <c r="AR471" i="116"/>
  <c r="AR470" i="116" s="1"/>
  <c r="AR468" i="116" s="1"/>
  <c r="E480" i="116"/>
  <c r="J480" i="116"/>
  <c r="J499" i="116"/>
  <c r="W480" i="116"/>
  <c r="J516" i="116"/>
  <c r="BA538" i="116"/>
  <c r="BA541" i="116"/>
  <c r="BA559" i="116"/>
  <c r="E581" i="116"/>
  <c r="J581" i="116"/>
  <c r="AC581" i="116"/>
  <c r="AC575" i="116" s="1"/>
  <c r="R575" i="116"/>
  <c r="R561" i="116" s="1"/>
  <c r="Y605" i="116"/>
  <c r="AA605" i="116" s="1"/>
  <c r="AE604" i="116"/>
  <c r="AE602" i="116" s="1"/>
  <c r="AE561" i="116" s="1"/>
  <c r="BA606" i="116"/>
  <c r="BA608" i="116"/>
  <c r="J639" i="116"/>
  <c r="K638" i="116"/>
  <c r="AG637" i="116"/>
  <c r="I637" i="116"/>
  <c r="M752" i="116"/>
  <c r="M747" i="116"/>
  <c r="Q752" i="116"/>
  <c r="Q747" i="116"/>
  <c r="BA62" i="116"/>
  <c r="AZ61" i="116"/>
  <c r="BA86" i="116"/>
  <c r="BA98" i="116"/>
  <c r="AY93" i="116"/>
  <c r="AY92" i="116" s="1"/>
  <c r="AY91" i="116" s="1"/>
  <c r="BA108" i="116"/>
  <c r="N417" i="116"/>
  <c r="T417" i="116"/>
  <c r="U425" i="116"/>
  <c r="U423" i="116" s="1"/>
  <c r="E433" i="116"/>
  <c r="U604" i="116"/>
  <c r="U602" i="116" s="1"/>
  <c r="U561" i="116" s="1"/>
  <c r="AN767" i="116"/>
  <c r="AN766" i="116" s="1"/>
  <c r="AN765" i="116" s="1"/>
  <c r="AK766" i="116"/>
  <c r="AK765" i="116" s="1"/>
  <c r="E638" i="116"/>
  <c r="E639" i="116"/>
  <c r="AZ637" i="116"/>
  <c r="BA655" i="116"/>
  <c r="E656" i="116"/>
  <c r="H655" i="116"/>
  <c r="H652" i="116" s="1"/>
  <c r="L655" i="116"/>
  <c r="L652" i="116" s="1"/>
  <c r="R655" i="116"/>
  <c r="R652" i="116" s="1"/>
  <c r="BA657" i="116"/>
  <c r="BA665" i="116"/>
  <c r="BA667" i="116"/>
  <c r="E674" i="116"/>
  <c r="BA679" i="116"/>
  <c r="BA708" i="116"/>
  <c r="K728" i="116"/>
  <c r="BA728" i="116"/>
  <c r="AK743" i="116"/>
  <c r="BA745" i="116"/>
  <c r="BA757" i="116"/>
  <c r="K761" i="116"/>
  <c r="K752" i="116" s="1"/>
  <c r="J752" i="116" s="1"/>
  <c r="AX765" i="116"/>
  <c r="E771" i="116"/>
  <c r="J771" i="116"/>
  <c r="W778" i="116"/>
  <c r="Y778" i="116" s="1"/>
  <c r="BA777" i="116"/>
  <c r="AR783" i="116"/>
  <c r="AT783" i="116" s="1"/>
  <c r="BA800" i="116"/>
  <c r="BA807" i="116"/>
  <c r="X747" i="116"/>
  <c r="H752" i="116"/>
  <c r="AZ174" i="116"/>
  <c r="BA174" i="116" s="1"/>
  <c r="AX280" i="116"/>
  <c r="BA280" i="116" s="1"/>
  <c r="AW61" i="116"/>
  <c r="AY61" i="116"/>
  <c r="AZ157" i="116"/>
  <c r="BA157" i="116" s="1"/>
  <c r="AZ158" i="116"/>
  <c r="BA158" i="116" s="1"/>
  <c r="AZ180" i="116"/>
  <c r="BA180" i="116" s="1"/>
  <c r="AZ194" i="116"/>
  <c r="AZ193" i="116" s="1"/>
  <c r="AZ191" i="116" s="1"/>
  <c r="Y419" i="116"/>
  <c r="W418" i="116"/>
  <c r="Y418" i="116" s="1"/>
  <c r="AY72" i="116"/>
  <c r="AV417" i="118"/>
  <c r="AV416" i="118" s="1"/>
  <c r="AV415" i="118" s="1"/>
  <c r="AT416" i="118"/>
  <c r="AT415" i="118" s="1"/>
  <c r="AV452" i="118"/>
  <c r="AV451" i="118" s="1"/>
  <c r="AV448" i="118" s="1"/>
  <c r="AV441" i="118" s="1"/>
  <c r="AV431" i="118" s="1"/>
  <c r="AV425" i="118" s="1"/>
  <c r="AT451" i="118"/>
  <c r="AT448" i="118" s="1"/>
  <c r="AT441" i="118" s="1"/>
  <c r="AT431" i="118" s="1"/>
  <c r="AT425" i="118" s="1"/>
  <c r="AT421" i="118"/>
  <c r="AR420" i="118"/>
  <c r="AR419" i="118" s="1"/>
  <c r="AV225" i="118"/>
  <c r="AV223" i="118" s="1"/>
  <c r="AT223" i="118"/>
  <c r="AT293" i="118"/>
  <c r="AR291" i="118"/>
  <c r="AR290" i="118" s="1"/>
  <c r="AR289" i="118" s="1"/>
  <c r="AR278" i="118" s="1"/>
  <c r="AT409" i="118"/>
  <c r="AR408" i="118"/>
  <c r="AR407" i="118" s="1"/>
  <c r="AR406" i="118" s="1"/>
  <c r="AV219" i="118"/>
  <c r="AV218" i="118" s="1"/>
  <c r="AT218" i="118"/>
  <c r="AV277" i="118"/>
  <c r="AV265" i="118" s="1"/>
  <c r="AV263" i="118" s="1"/>
  <c r="AV262" i="118" s="1"/>
  <c r="AT265" i="118"/>
  <c r="AT263" i="118" s="1"/>
  <c r="AT262" i="118" s="1"/>
  <c r="BC419" i="118"/>
  <c r="BB401" i="118"/>
  <c r="BC401" i="118" s="1"/>
  <c r="AT382" i="118"/>
  <c r="AT380" i="118" s="1"/>
  <c r="AT377" i="118" s="1"/>
  <c r="AT376" i="118" s="1"/>
  <c r="AV390" i="118"/>
  <c r="AV382" i="118" s="1"/>
  <c r="AV380" i="118" s="1"/>
  <c r="AV377" i="118" s="1"/>
  <c r="AV376" i="118" s="1"/>
  <c r="BB261" i="118"/>
  <c r="BC261" i="118" s="1"/>
  <c r="AP261" i="118"/>
  <c r="BC377" i="118"/>
  <c r="BB376" i="118"/>
  <c r="BC376" i="118" s="1"/>
  <c r="AV555" i="118"/>
  <c r="AV552" i="118" s="1"/>
  <c r="AV544" i="118" s="1"/>
  <c r="AT552" i="118"/>
  <c r="AT544" i="118" s="1"/>
  <c r="AP401" i="118"/>
  <c r="AT437" i="118"/>
  <c r="AR435" i="118"/>
  <c r="Y376" i="118"/>
  <c r="AZ358" i="116"/>
  <c r="AZ357" i="116" s="1"/>
  <c r="AR428" i="116"/>
  <c r="AP427" i="116"/>
  <c r="AR432" i="116"/>
  <c r="AP431" i="116"/>
  <c r="AP425" i="116" s="1"/>
  <c r="AP423" i="116" s="1"/>
  <c r="BA33" i="116"/>
  <c r="AW41" i="116"/>
  <c r="AW40" i="116" s="1"/>
  <c r="AW39" i="116" s="1"/>
  <c r="AX78" i="116"/>
  <c r="BA112" i="116"/>
  <c r="AX117" i="116"/>
  <c r="AX116" i="116" s="1"/>
  <c r="AX115" i="116" s="1"/>
  <c r="J150" i="116"/>
  <c r="AY161" i="116"/>
  <c r="AY160" i="116" s="1"/>
  <c r="AY114" i="116" s="1"/>
  <c r="AY172" i="116"/>
  <c r="AY170" i="116" s="1"/>
  <c r="AY193" i="116"/>
  <c r="AY191" i="116" s="1"/>
  <c r="Y197" i="116"/>
  <c r="AZ211" i="116"/>
  <c r="BA211" i="116" s="1"/>
  <c r="J228" i="116"/>
  <c r="J265" i="116"/>
  <c r="BA285" i="116"/>
  <c r="E418" i="116"/>
  <c r="E419" i="116"/>
  <c r="X417" i="116"/>
  <c r="M417" i="116"/>
  <c r="Q417" i="116"/>
  <c r="S417" i="116"/>
  <c r="AN427" i="116"/>
  <c r="AN425" i="116" s="1"/>
  <c r="AN423" i="116" s="1"/>
  <c r="Y431" i="116"/>
  <c r="AG425" i="116"/>
  <c r="AG423" i="116" s="1"/>
  <c r="AG417" i="116" s="1"/>
  <c r="AK425" i="116"/>
  <c r="AK423" i="116" s="1"/>
  <c r="AK417" i="116" s="1"/>
  <c r="Y442" i="116"/>
  <c r="AA442" i="116" s="1"/>
  <c r="W441" i="116"/>
  <c r="AN609" i="116"/>
  <c r="AN608" i="116" s="1"/>
  <c r="AK608" i="116"/>
  <c r="BA30" i="116"/>
  <c r="BA43" i="116"/>
  <c r="AY41" i="116"/>
  <c r="AY40" i="116" s="1"/>
  <c r="AY39" i="116" s="1"/>
  <c r="BA74" i="116"/>
  <c r="BA121" i="116"/>
  <c r="F468" i="116"/>
  <c r="AX470" i="116"/>
  <c r="AX469" i="116" s="1"/>
  <c r="E499" i="116"/>
  <c r="Y499" i="116"/>
  <c r="Y500" i="116"/>
  <c r="AI480" i="116"/>
  <c r="AI417" i="116" s="1"/>
  <c r="AN480" i="116"/>
  <c r="AR480" i="116"/>
  <c r="AV480" i="116"/>
  <c r="K513" i="116"/>
  <c r="K512" i="116" s="1"/>
  <c r="U513" i="116"/>
  <c r="U512" i="116" s="1"/>
  <c r="Y521" i="116"/>
  <c r="BA521" i="116"/>
  <c r="AZ532" i="116"/>
  <c r="BA532" i="116" s="1"/>
  <c r="BA540" i="116"/>
  <c r="Y537" i="116"/>
  <c r="F575" i="116"/>
  <c r="Y575" i="116"/>
  <c r="Y581" i="116"/>
  <c r="BA581" i="116"/>
  <c r="Y582" i="116"/>
  <c r="AA582" i="116" s="1"/>
  <c r="BA582" i="116"/>
  <c r="Y584" i="116"/>
  <c r="AA584" i="116" s="1"/>
  <c r="BA588" i="116"/>
  <c r="AG604" i="116"/>
  <c r="AG602" i="116" s="1"/>
  <c r="BA610" i="116"/>
  <c r="Y613" i="116"/>
  <c r="AA613" i="116" s="1"/>
  <c r="AC613" i="116" s="1"/>
  <c r="BA614" i="116"/>
  <c r="BA617" i="116"/>
  <c r="BA624" i="116"/>
  <c r="BA629" i="116"/>
  <c r="AI641" i="116"/>
  <c r="AI639" i="116" s="1"/>
  <c r="AI638" i="116" s="1"/>
  <c r="BA642" i="116"/>
  <c r="BA649" i="116"/>
  <c r="F655" i="116"/>
  <c r="BA658" i="116"/>
  <c r="AX671" i="116"/>
  <c r="BA671" i="116" s="1"/>
  <c r="AI707" i="116"/>
  <c r="AN707" i="116"/>
  <c r="W715" i="116"/>
  <c r="W707" i="116" s="1"/>
  <c r="AC716" i="116"/>
  <c r="AC715" i="116" s="1"/>
  <c r="E727" i="116"/>
  <c r="AX727" i="116"/>
  <c r="BA727" i="116" s="1"/>
  <c r="E728" i="116"/>
  <c r="E731" i="116"/>
  <c r="W733" i="116"/>
  <c r="AA733" i="116"/>
  <c r="AA731" i="116" s="1"/>
  <c r="AA728" i="116" s="1"/>
  <c r="AA727" i="116" s="1"/>
  <c r="AI733" i="116"/>
  <c r="AI731" i="116" s="1"/>
  <c r="AI728" i="116" s="1"/>
  <c r="AI727" i="116" s="1"/>
  <c r="AX730" i="116"/>
  <c r="BA736" i="116"/>
  <c r="BA743" i="116"/>
  <c r="F748" i="116"/>
  <c r="BA750" i="116"/>
  <c r="AZ749" i="116"/>
  <c r="BA758" i="116"/>
  <c r="Y515" i="116"/>
  <c r="AI520" i="116"/>
  <c r="AN520" i="116"/>
  <c r="AR520" i="116"/>
  <c r="AV520" i="116"/>
  <c r="AG561" i="116"/>
  <c r="BA627" i="116"/>
  <c r="J638" i="116"/>
  <c r="BA638" i="116"/>
  <c r="AX661" i="116"/>
  <c r="X655" i="116"/>
  <c r="X652" i="116" s="1"/>
  <c r="AC733" i="116"/>
  <c r="AC731" i="116" s="1"/>
  <c r="AC728" i="116" s="1"/>
  <c r="AC727" i="116" s="1"/>
  <c r="J749" i="116"/>
  <c r="K748" i="116"/>
  <c r="AK755" i="116"/>
  <c r="AI754" i="116"/>
  <c r="AI753" i="116" s="1"/>
  <c r="AI752" i="116" s="1"/>
  <c r="AT760" i="116"/>
  <c r="AR759" i="116"/>
  <c r="AR758" i="116" s="1"/>
  <c r="AR757" i="116" s="1"/>
  <c r="AN814" i="116"/>
  <c r="AK812" i="116"/>
  <c r="Y750" i="116"/>
  <c r="J753" i="116"/>
  <c r="Y753" i="116"/>
  <c r="BA759" i="116"/>
  <c r="E761" i="116"/>
  <c r="Y762" i="116"/>
  <c r="BA766" i="116"/>
  <c r="AP767" i="116"/>
  <c r="AR767" i="116" s="1"/>
  <c r="AC770" i="116"/>
  <c r="Y771" i="116"/>
  <c r="AA771" i="116" s="1"/>
  <c r="AC771" i="116" s="1"/>
  <c r="Y775" i="116"/>
  <c r="AA774" i="116"/>
  <c r="AE774" i="116"/>
  <c r="AE771" i="116" s="1"/>
  <c r="AI774" i="116"/>
  <c r="AI771" i="116" s="1"/>
  <c r="J784" i="116"/>
  <c r="BA801" i="116"/>
  <c r="E804" i="116"/>
  <c r="Y804" i="116"/>
  <c r="W811" i="116"/>
  <c r="Y811" i="116" s="1"/>
  <c r="BA811" i="116"/>
  <c r="BA829" i="116"/>
  <c r="BA833" i="116"/>
  <c r="F843" i="116"/>
  <c r="Y851" i="116"/>
  <c r="W904" i="116"/>
  <c r="Y904" i="116" s="1"/>
  <c r="W747" i="116"/>
  <c r="AG747" i="116"/>
  <c r="AC774" i="116"/>
  <c r="AG774" i="116"/>
  <c r="AG771" i="116" s="1"/>
  <c r="AX774" i="116"/>
  <c r="AX273" i="116"/>
  <c r="AX269" i="116" s="1"/>
  <c r="AX268" i="116" s="1"/>
  <c r="AX267" i="116" s="1"/>
  <c r="AX266" i="116" s="1"/>
  <c r="AX334" i="116"/>
  <c r="AX333" i="116" s="1"/>
  <c r="AZ168" i="116"/>
  <c r="AZ48" i="116"/>
  <c r="AZ47" i="116" s="1"/>
  <c r="AZ41" i="116" s="1"/>
  <c r="AZ40" i="116" s="1"/>
  <c r="AZ152" i="116"/>
  <c r="AZ151" i="116" s="1"/>
  <c r="BA151" i="116" s="1"/>
  <c r="BA169" i="116"/>
  <c r="AZ273" i="116"/>
  <c r="AZ269" i="116" s="1"/>
  <c r="AX283" i="116"/>
  <c r="BA360" i="116"/>
  <c r="AZ363" i="116"/>
  <c r="AZ362" i="116" s="1"/>
  <c r="BA362" i="116" s="1"/>
  <c r="AZ380" i="116"/>
  <c r="AZ379" i="116" s="1"/>
  <c r="BA379" i="116" s="1"/>
  <c r="AZ598" i="116"/>
  <c r="BA622" i="116"/>
  <c r="AZ125" i="116"/>
  <c r="AZ117" i="116" s="1"/>
  <c r="BA117" i="116" s="1"/>
  <c r="BA275" i="116"/>
  <c r="BA499" i="116"/>
  <c r="BA502" i="116"/>
  <c r="AX571" i="116"/>
  <c r="AX569" i="116" s="1"/>
  <c r="AX562" i="116" s="1"/>
  <c r="AZ596" i="116"/>
  <c r="BA282" i="116"/>
  <c r="BA292" i="116"/>
  <c r="AX873" i="116"/>
  <c r="AX862" i="116" s="1"/>
  <c r="AX861" i="116" s="1"/>
  <c r="BA344" i="116"/>
  <c r="BA439" i="116"/>
  <c r="AZ571" i="116"/>
  <c r="AZ569" i="116" s="1"/>
  <c r="BA29" i="116"/>
  <c r="AZ126" i="116"/>
  <c r="BA126" i="116" s="1"/>
  <c r="AZ163" i="116"/>
  <c r="AZ162" i="116" s="1"/>
  <c r="AZ161" i="116" s="1"/>
  <c r="AX215" i="116"/>
  <c r="AX214" i="116" s="1"/>
  <c r="AX213" i="116" s="1"/>
  <c r="AX427" i="116"/>
  <c r="AX424" i="116" s="1"/>
  <c r="AX423" i="116" s="1"/>
  <c r="AX880" i="116"/>
  <c r="AX879" i="116" s="1"/>
  <c r="BA23" i="116"/>
  <c r="BA27" i="116"/>
  <c r="AW72" i="116"/>
  <c r="AW60" i="116" s="1"/>
  <c r="AW59" i="116" s="1"/>
  <c r="AW58" i="116" s="1"/>
  <c r="AW114" i="116"/>
  <c r="AZ186" i="116"/>
  <c r="AZ185" i="116" s="1"/>
  <c r="AX245" i="116"/>
  <c r="AX239" i="116" s="1"/>
  <c r="AX238" i="116" s="1"/>
  <c r="AX237" i="116" s="1"/>
  <c r="AX498" i="116"/>
  <c r="AX497" i="116" s="1"/>
  <c r="AX480" i="116" s="1"/>
  <c r="AZ510" i="116"/>
  <c r="BA510" i="116" s="1"/>
  <c r="BA580" i="116"/>
  <c r="BA621" i="116"/>
  <c r="BA876" i="116"/>
  <c r="AX554" i="116"/>
  <c r="AX543" i="116" s="1"/>
  <c r="AX537" i="116" s="1"/>
  <c r="BA471" i="116"/>
  <c r="AX453" i="116"/>
  <c r="AX452" i="116" s="1"/>
  <c r="AX185" i="116"/>
  <c r="AX184" i="116" s="1"/>
  <c r="AX183" i="116" s="1"/>
  <c r="AX22" i="116"/>
  <c r="AW22" i="116"/>
  <c r="AY22" i="116"/>
  <c r="BA37" i="116"/>
  <c r="AY60" i="116"/>
  <c r="AY59" i="116" s="1"/>
  <c r="AY58" i="116" s="1"/>
  <c r="BA139" i="116"/>
  <c r="AX138" i="116"/>
  <c r="AX137" i="116" s="1"/>
  <c r="AX136" i="116" s="1"/>
  <c r="AX135" i="116" s="1"/>
  <c r="AX376" i="116"/>
  <c r="BA377" i="116"/>
  <c r="AX46" i="116"/>
  <c r="AX41" i="116"/>
  <c r="AX40" i="116" s="1"/>
  <c r="AX39" i="116" s="1"/>
  <c r="AX288" i="116"/>
  <c r="AX286" i="116"/>
  <c r="AX287" i="116"/>
  <c r="AX385" i="116"/>
  <c r="AX384" i="116" s="1"/>
  <c r="AX383" i="116"/>
  <c r="BA69" i="116"/>
  <c r="AZ68" i="116"/>
  <c r="BA68" i="116" s="1"/>
  <c r="AX72" i="116"/>
  <c r="BA111" i="116"/>
  <c r="AZ110" i="116"/>
  <c r="BA110" i="116" s="1"/>
  <c r="BA140" i="116"/>
  <c r="AX164" i="116"/>
  <c r="AX163" i="116"/>
  <c r="BA165" i="116"/>
  <c r="BA176" i="116"/>
  <c r="AZ175" i="116"/>
  <c r="BA175" i="116" s="1"/>
  <c r="AY200" i="116"/>
  <c r="BA224" i="116"/>
  <c r="BA242" i="116"/>
  <c r="AZ241" i="116"/>
  <c r="BA249" i="116"/>
  <c r="BA271" i="116"/>
  <c r="AR279" i="116"/>
  <c r="AP265" i="116"/>
  <c r="BA291" i="116"/>
  <c r="BA294" i="116"/>
  <c r="AZ293" i="116"/>
  <c r="BA293" i="116" s="1"/>
  <c r="BA303" i="116"/>
  <c r="AZ302" i="116"/>
  <c r="BA318" i="116"/>
  <c r="AZ316" i="116"/>
  <c r="BA332" i="116"/>
  <c r="BA370" i="116"/>
  <c r="AZ369" i="116"/>
  <c r="BA378" i="116"/>
  <c r="BA388" i="116"/>
  <c r="AX397" i="116"/>
  <c r="AX396" i="116" s="1"/>
  <c r="AX395" i="116" s="1"/>
  <c r="J425" i="116"/>
  <c r="K423" i="116"/>
  <c r="AC428" i="116"/>
  <c r="AA427" i="116"/>
  <c r="BA436" i="116"/>
  <c r="AZ435" i="116"/>
  <c r="BA435" i="116" s="1"/>
  <c r="BA461" i="116"/>
  <c r="AZ460" i="116"/>
  <c r="BA460" i="116" s="1"/>
  <c r="BA474" i="116"/>
  <c r="BA477" i="116"/>
  <c r="AZ476" i="116"/>
  <c r="BA38" i="116"/>
  <c r="BA79" i="116"/>
  <c r="AZ78" i="116"/>
  <c r="BA95" i="116"/>
  <c r="BA97" i="116"/>
  <c r="AZ96" i="116"/>
  <c r="BA96" i="116" s="1"/>
  <c r="BA142" i="116"/>
  <c r="AZ141" i="116"/>
  <c r="AX168" i="116"/>
  <c r="AX167" i="116"/>
  <c r="BA178" i="116"/>
  <c r="BA199" i="116"/>
  <c r="AX203" i="116"/>
  <c r="AX202" i="116" s="1"/>
  <c r="AX201" i="116" s="1"/>
  <c r="BA206" i="116"/>
  <c r="AZ205" i="116"/>
  <c r="BA218" i="116"/>
  <c r="BA234" i="116"/>
  <c r="AZ233" i="116"/>
  <c r="BA247" i="116"/>
  <c r="AX308" i="116"/>
  <c r="AX305" i="116" s="1"/>
  <c r="AX304" i="116" s="1"/>
  <c r="AK324" i="116"/>
  <c r="AI323" i="116"/>
  <c r="BA328" i="116"/>
  <c r="AZ327" i="116"/>
  <c r="BA338" i="116"/>
  <c r="BA347" i="116"/>
  <c r="AZ346" i="116"/>
  <c r="BA376" i="116"/>
  <c r="BA382" i="116"/>
  <c r="BA394" i="116"/>
  <c r="AZ393" i="116"/>
  <c r="U417" i="116"/>
  <c r="BA430" i="116"/>
  <c r="AC432" i="116"/>
  <c r="AA431" i="116"/>
  <c r="BA440" i="116"/>
  <c r="AX438" i="116"/>
  <c r="AX433" i="116" s="1"/>
  <c r="AP442" i="116"/>
  <c r="AN441" i="116"/>
  <c r="AN440" i="116" s="1"/>
  <c r="AN433" i="116" s="1"/>
  <c r="AN417" i="116" s="1"/>
  <c r="BA447" i="116"/>
  <c r="AZ441" i="116"/>
  <c r="BA472" i="116"/>
  <c r="Y495" i="116"/>
  <c r="AA495" i="116" s="1"/>
  <c r="W494" i="116"/>
  <c r="Y494" i="116" s="1"/>
  <c r="AZ26" i="116"/>
  <c r="BA26" i="116" s="1"/>
  <c r="AZ32" i="116"/>
  <c r="BA32" i="116" s="1"/>
  <c r="AZ36" i="116"/>
  <c r="AZ42" i="116"/>
  <c r="BA42" i="116" s="1"/>
  <c r="AX61" i="116"/>
  <c r="BA61" i="116" s="1"/>
  <c r="BA63" i="116"/>
  <c r="BA73" i="116"/>
  <c r="BA83" i="116"/>
  <c r="AZ93" i="116"/>
  <c r="BA103" i="116"/>
  <c r="BA105" i="116"/>
  <c r="AZ104" i="116"/>
  <c r="BA104" i="116" s="1"/>
  <c r="AY124" i="116"/>
  <c r="AY123" i="116" s="1"/>
  <c r="BA129" i="116"/>
  <c r="BA145" i="116"/>
  <c r="AZ144" i="116"/>
  <c r="BA149" i="116"/>
  <c r="AZ148" i="116"/>
  <c r="BA164" i="116"/>
  <c r="BA177" i="116"/>
  <c r="AX173" i="116"/>
  <c r="AX172" i="116" s="1"/>
  <c r="AX171" i="116" s="1"/>
  <c r="AX170" i="116" s="1"/>
  <c r="BA179" i="116"/>
  <c r="BA181" i="116"/>
  <c r="AX195" i="116"/>
  <c r="AX194" i="116"/>
  <c r="BA196" i="116"/>
  <c r="BA198" i="116"/>
  <c r="BA209" i="116"/>
  <c r="AZ208" i="116"/>
  <c r="BA217" i="116"/>
  <c r="AZ216" i="116"/>
  <c r="BA221" i="116"/>
  <c r="AZ220" i="116"/>
  <c r="BA223" i="116"/>
  <c r="Y228" i="116"/>
  <c r="AA228" i="116" s="1"/>
  <c r="AC228" i="116" s="1"/>
  <c r="BA230" i="116"/>
  <c r="AZ229" i="116"/>
  <c r="BA246" i="116"/>
  <c r="AZ245" i="116"/>
  <c r="BA248" i="116"/>
  <c r="BA252" i="116"/>
  <c r="AZ251" i="116"/>
  <c r="BA262" i="116"/>
  <c r="AZ261" i="116"/>
  <c r="AZ264" i="116"/>
  <c r="BA270" i="116"/>
  <c r="BA274" i="116"/>
  <c r="BA281" i="116"/>
  <c r="BA284" i="116"/>
  <c r="AZ283" i="116"/>
  <c r="AZ290" i="116"/>
  <c r="Y301" i="116"/>
  <c r="AI301" i="116"/>
  <c r="AN303" i="116"/>
  <c r="BA307" i="116"/>
  <c r="AZ306" i="116"/>
  <c r="BA309" i="116"/>
  <c r="AZ308" i="116"/>
  <c r="AC324" i="116"/>
  <c r="BA324" i="116"/>
  <c r="AZ323" i="116"/>
  <c r="BA331" i="116"/>
  <c r="AZ330" i="116"/>
  <c r="BA330" i="116" s="1"/>
  <c r="BA335" i="116"/>
  <c r="AZ334" i="116"/>
  <c r="BA337" i="116"/>
  <c r="BA348" i="116"/>
  <c r="BA352" i="116"/>
  <c r="AZ351" i="116"/>
  <c r="AX358" i="116"/>
  <c r="AX357" i="116" s="1"/>
  <c r="BA359" i="116"/>
  <c r="BA371" i="116"/>
  <c r="Y381" i="116"/>
  <c r="AA381" i="116" s="1"/>
  <c r="W380" i="116"/>
  <c r="Y380" i="116" s="1"/>
  <c r="BA387" i="116"/>
  <c r="AZ386" i="116"/>
  <c r="BA400" i="116"/>
  <c r="AZ399" i="116"/>
  <c r="BA402" i="116"/>
  <c r="AZ401" i="116"/>
  <c r="BA401" i="116" s="1"/>
  <c r="BA404" i="116"/>
  <c r="AZ403" i="116"/>
  <c r="BA403" i="116" s="1"/>
  <c r="F417" i="116"/>
  <c r="Y421" i="116"/>
  <c r="AA421" i="116"/>
  <c r="AA419" i="116" s="1"/>
  <c r="AA418" i="116" s="1"/>
  <c r="BA421" i="116"/>
  <c r="AZ419" i="116"/>
  <c r="AC422" i="116"/>
  <c r="AR422" i="116"/>
  <c r="AP421" i="116"/>
  <c r="AP419" i="116" s="1"/>
  <c r="AP418" i="116" s="1"/>
  <c r="BA422" i="116"/>
  <c r="G417" i="116"/>
  <c r="I417" i="116"/>
  <c r="W425" i="116"/>
  <c r="Y427" i="116"/>
  <c r="BA429" i="116"/>
  <c r="AZ427" i="116"/>
  <c r="BA451" i="116"/>
  <c r="AZ450" i="116"/>
  <c r="AZ455" i="116"/>
  <c r="BA466" i="116"/>
  <c r="AZ465" i="116"/>
  <c r="E468" i="116"/>
  <c r="J470" i="116"/>
  <c r="K468" i="116"/>
  <c r="J468" i="116" s="1"/>
  <c r="AZ470" i="116"/>
  <c r="Y472" i="116"/>
  <c r="AA472" i="116" s="1"/>
  <c r="W471" i="116"/>
  <c r="AV472" i="116"/>
  <c r="AV471" i="116" s="1"/>
  <c r="AV470" i="116" s="1"/>
  <c r="AV468" i="116" s="1"/>
  <c r="AT471" i="116"/>
  <c r="AT470" i="116" s="1"/>
  <c r="AT468" i="116" s="1"/>
  <c r="BA473" i="116"/>
  <c r="BA478" i="116"/>
  <c r="Y480" i="116"/>
  <c r="AT501" i="116"/>
  <c r="AR500" i="116"/>
  <c r="Y510" i="116"/>
  <c r="Y511" i="116"/>
  <c r="J512" i="116"/>
  <c r="J513" i="116"/>
  <c r="E516" i="116"/>
  <c r="F513" i="116"/>
  <c r="Y513" i="116"/>
  <c r="W512" i="116"/>
  <c r="Y512" i="116" s="1"/>
  <c r="Y516" i="116"/>
  <c r="AC517" i="116"/>
  <c r="AA516" i="116"/>
  <c r="AA515" i="116" s="1"/>
  <c r="AA513" i="116" s="1"/>
  <c r="AA512" i="116" s="1"/>
  <c r="AX530" i="116"/>
  <c r="AX529" i="116" s="1"/>
  <c r="AX520" i="116" s="1"/>
  <c r="BA533" i="116"/>
  <c r="BA536" i="116"/>
  <c r="AZ535" i="116"/>
  <c r="I914" i="116"/>
  <c r="AV568" i="116"/>
  <c r="AV567" i="116" s="1"/>
  <c r="AV563" i="116" s="1"/>
  <c r="AV562" i="116" s="1"/>
  <c r="AT567" i="116"/>
  <c r="AT563" i="116" s="1"/>
  <c r="AT562" i="116" s="1"/>
  <c r="BA573" i="116"/>
  <c r="E575" i="116"/>
  <c r="F561" i="116"/>
  <c r="AN586" i="116"/>
  <c r="AK581" i="116"/>
  <c r="AK575" i="116" s="1"/>
  <c r="AP609" i="116"/>
  <c r="AC501" i="116"/>
  <c r="AA500" i="116"/>
  <c r="BA501" i="116"/>
  <c r="AZ500" i="116"/>
  <c r="AP517" i="116"/>
  <c r="AN516" i="116"/>
  <c r="AN515" i="116" s="1"/>
  <c r="AN513" i="116" s="1"/>
  <c r="AN512" i="116" s="1"/>
  <c r="BA517" i="116"/>
  <c r="AZ516" i="116"/>
  <c r="Y543" i="116"/>
  <c r="BA556" i="116"/>
  <c r="AZ555" i="116"/>
  <c r="BA558" i="116"/>
  <c r="AZ557" i="116"/>
  <c r="BA557" i="116" s="1"/>
  <c r="BA572" i="116"/>
  <c r="BA574" i="116"/>
  <c r="AC605" i="116"/>
  <c r="AP615" i="116"/>
  <c r="AN625" i="116"/>
  <c r="AP625" i="116" s="1"/>
  <c r="AR625" i="116" s="1"/>
  <c r="AT625" i="116" s="1"/>
  <c r="AV625" i="116" s="1"/>
  <c r="AK613" i="116"/>
  <c r="AK604" i="116" s="1"/>
  <c r="AK602" i="116" s="1"/>
  <c r="K575" i="116"/>
  <c r="AX576" i="116"/>
  <c r="BA576" i="116" s="1"/>
  <c r="AZ579" i="116"/>
  <c r="BA579" i="116" s="1"/>
  <c r="AZ587" i="116"/>
  <c r="BA587" i="116" s="1"/>
  <c r="AX596" i="116"/>
  <c r="AX598" i="116"/>
  <c r="W604" i="116"/>
  <c r="AT605" i="116"/>
  <c r="AX605" i="116"/>
  <c r="BA605" i="116" s="1"/>
  <c r="AI613" i="116"/>
  <c r="AZ613" i="116"/>
  <c r="BA613" i="116" s="1"/>
  <c r="AX616" i="116"/>
  <c r="BA616" i="116" s="1"/>
  <c r="AZ619" i="116"/>
  <c r="AX620" i="116"/>
  <c r="AX619" i="116" s="1"/>
  <c r="AX602" i="116" s="1"/>
  <c r="BA626" i="116"/>
  <c r="F637" i="116"/>
  <c r="H637" i="116"/>
  <c r="H914" i="116" s="1"/>
  <c r="N637" i="116"/>
  <c r="N914" i="116" s="1"/>
  <c r="T637" i="116"/>
  <c r="T914" i="116" s="1"/>
  <c r="AX637" i="116"/>
  <c r="BA637" i="116" s="1"/>
  <c r="AR649" i="116"/>
  <c r="F652" i="116"/>
  <c r="Y659" i="116"/>
  <c r="AA659" i="116" s="1"/>
  <c r="W657" i="116"/>
  <c r="J674" i="116"/>
  <c r="K655" i="116"/>
  <c r="M655" i="116"/>
  <c r="Q655" i="116"/>
  <c r="S655" i="116"/>
  <c r="U655" i="116"/>
  <c r="AC676" i="116"/>
  <c r="AA675" i="116"/>
  <c r="AA674" i="116" s="1"/>
  <c r="BA677" i="116"/>
  <c r="BA700" i="116"/>
  <c r="AZ699" i="116"/>
  <c r="BA699" i="116" s="1"/>
  <c r="AC713" i="116"/>
  <c r="AA712" i="116"/>
  <c r="AA711" i="116" s="1"/>
  <c r="AA707" i="116" s="1"/>
  <c r="AR904" i="116"/>
  <c r="AT746" i="116"/>
  <c r="BA754" i="116"/>
  <c r="AZ753" i="116"/>
  <c r="BA762" i="116"/>
  <c r="AZ761" i="116"/>
  <c r="BA761" i="116" s="1"/>
  <c r="AN763" i="116"/>
  <c r="AK762" i="116"/>
  <c r="AK761" i="116" s="1"/>
  <c r="BA647" i="116"/>
  <c r="AZ646" i="116"/>
  <c r="Y651" i="116"/>
  <c r="AA651" i="116" s="1"/>
  <c r="W641" i="116"/>
  <c r="AN651" i="116"/>
  <c r="AK641" i="116"/>
  <c r="AK639" i="116" s="1"/>
  <c r="AK638" i="116" s="1"/>
  <c r="BA653" i="116"/>
  <c r="AZ652" i="116"/>
  <c r="AP659" i="116"/>
  <c r="BA663" i="116"/>
  <c r="AK667" i="116"/>
  <c r="AN667" i="116" s="1"/>
  <c r="AP667" i="116" s="1"/>
  <c r="AR667" i="116" s="1"/>
  <c r="AT667" i="116" s="1"/>
  <c r="AV667" i="116" s="1"/>
  <c r="AI657" i="116"/>
  <c r="AI656" i="116" s="1"/>
  <c r="AI655" i="116" s="1"/>
  <c r="AP675" i="116"/>
  <c r="AP674" i="116" s="1"/>
  <c r="AR676" i="116"/>
  <c r="BA686" i="116"/>
  <c r="AZ685" i="116"/>
  <c r="BA685" i="116" s="1"/>
  <c r="U707" i="116"/>
  <c r="X707" i="116"/>
  <c r="X637" i="116" s="1"/>
  <c r="AT717" i="116"/>
  <c r="BA734" i="116"/>
  <c r="AN738" i="116"/>
  <c r="AK733" i="116"/>
  <c r="AK731" i="116" s="1"/>
  <c r="AK728" i="116" s="1"/>
  <c r="AK727" i="116" s="1"/>
  <c r="AP751" i="116"/>
  <c r="AN750" i="116"/>
  <c r="AN749" i="116" s="1"/>
  <c r="AN748" i="116" s="1"/>
  <c r="Y760" i="116"/>
  <c r="AA760" i="116" s="1"/>
  <c r="W759" i="116"/>
  <c r="AE779" i="116"/>
  <c r="AE778" i="116" s="1"/>
  <c r="AC778" i="116"/>
  <c r="AR782" i="116"/>
  <c r="AR775" i="116" s="1"/>
  <c r="AA904" i="116"/>
  <c r="AC905" i="116"/>
  <c r="BA913" i="116"/>
  <c r="BA662" i="116"/>
  <c r="AZ661" i="116"/>
  <c r="BA661" i="116" s="1"/>
  <c r="BA668" i="116"/>
  <c r="Y674" i="116"/>
  <c r="Y675" i="116"/>
  <c r="BA675" i="116"/>
  <c r="BA676" i="116"/>
  <c r="BA683" i="116"/>
  <c r="AZ682" i="116"/>
  <c r="BA696" i="116"/>
  <c r="AZ693" i="116"/>
  <c r="BA701" i="116"/>
  <c r="Y703" i="116"/>
  <c r="AA703" i="116" s="1"/>
  <c r="AC703" i="116" s="1"/>
  <c r="Y705" i="116"/>
  <c r="AA705" i="116" s="1"/>
  <c r="AC705" i="116" s="1"/>
  <c r="Y711" i="116"/>
  <c r="Y712" i="116"/>
  <c r="Y715" i="116"/>
  <c r="AR718" i="116"/>
  <c r="AT718" i="116" s="1"/>
  <c r="AV718" i="116" s="1"/>
  <c r="AP716" i="116"/>
  <c r="AP715" i="116" s="1"/>
  <c r="AP707" i="116" s="1"/>
  <c r="BA733" i="116"/>
  <c r="AZ730" i="116"/>
  <c r="BA730" i="116" s="1"/>
  <c r="BA737" i="116"/>
  <c r="BA741" i="116"/>
  <c r="AZ740" i="116"/>
  <c r="AP744" i="116"/>
  <c r="AN743" i="116"/>
  <c r="AE751" i="116"/>
  <c r="AE750" i="116" s="1"/>
  <c r="AE749" i="116" s="1"/>
  <c r="AE748" i="116" s="1"/>
  <c r="AC750" i="116"/>
  <c r="AC749" i="116" s="1"/>
  <c r="AC748" i="116" s="1"/>
  <c r="AT759" i="116"/>
  <c r="AT758" i="116" s="1"/>
  <c r="AT757" i="116" s="1"/>
  <c r="AV760" i="116"/>
  <c r="AV759" i="116" s="1"/>
  <c r="AV758" i="116" s="1"/>
  <c r="AV757" i="116" s="1"/>
  <c r="J761" i="116"/>
  <c r="Y747" i="116"/>
  <c r="Y765" i="116"/>
  <c r="AA765" i="116" s="1"/>
  <c r="AC765" i="116" s="1"/>
  <c r="BA841" i="116"/>
  <c r="AZ840" i="116"/>
  <c r="BA840" i="116" s="1"/>
  <c r="E843" i="116"/>
  <c r="Y748" i="116"/>
  <c r="Y749" i="116"/>
  <c r="Y754" i="116"/>
  <c r="Y761" i="116"/>
  <c r="AP766" i="116"/>
  <c r="AP765" i="116" s="1"/>
  <c r="AE770" i="116"/>
  <c r="AE768" i="116" s="1"/>
  <c r="AE765" i="116" s="1"/>
  <c r="AC768" i="116"/>
  <c r="BA771" i="116"/>
  <c r="AZ770" i="116"/>
  <c r="BA775" i="116"/>
  <c r="BA824" i="116"/>
  <c r="AZ823" i="116"/>
  <c r="AN832" i="116"/>
  <c r="AK827" i="116"/>
  <c r="AK822" i="116" s="1"/>
  <c r="AK774" i="116" s="1"/>
  <c r="AK771" i="116" s="1"/>
  <c r="BA847" i="116"/>
  <c r="BA854" i="116"/>
  <c r="AZ853" i="116"/>
  <c r="BA882" i="116"/>
  <c r="AZ881" i="116"/>
  <c r="BA884" i="116"/>
  <c r="AZ883" i="116"/>
  <c r="BA883" i="116" s="1"/>
  <c r="BA886" i="116"/>
  <c r="BA897" i="116"/>
  <c r="AT770" i="116"/>
  <c r="AR768" i="116"/>
  <c r="BA772" i="116"/>
  <c r="BA778" i="116"/>
  <c r="AA778" i="116"/>
  <c r="AK779" i="116"/>
  <c r="AI778" i="116"/>
  <c r="Y784" i="116"/>
  <c r="BA804" i="116"/>
  <c r="BA808" i="116"/>
  <c r="AN821" i="116"/>
  <c r="AK820" i="116"/>
  <c r="AK811" i="116" s="1"/>
  <c r="BA844" i="116"/>
  <c r="AZ843" i="116"/>
  <c r="BA843" i="116" s="1"/>
  <c r="BA846" i="116"/>
  <c r="BA850" i="116"/>
  <c r="AZ849" i="116"/>
  <c r="BA849" i="116" s="1"/>
  <c r="J851" i="116"/>
  <c r="K843" i="116"/>
  <c r="J843" i="116" s="1"/>
  <c r="BA874" i="116"/>
  <c r="AZ873" i="116"/>
  <c r="BA911" i="116"/>
  <c r="AZ910" i="116"/>
  <c r="BA912" i="116"/>
  <c r="BA855" i="116"/>
  <c r="BA864" i="116"/>
  <c r="AZ863" i="116"/>
  <c r="BA875" i="116"/>
  <c r="BA877" i="116"/>
  <c r="BA887" i="116"/>
  <c r="BA892" i="116"/>
  <c r="AZ891" i="116"/>
  <c r="BA896" i="116"/>
  <c r="AZ895" i="116"/>
  <c r="AX902" i="116"/>
  <c r="AX901" i="116" s="1"/>
  <c r="BA906" i="116"/>
  <c r="AZ904" i="116"/>
  <c r="BA908" i="116"/>
  <c r="AZ907" i="116"/>
  <c r="BA907" i="116" s="1"/>
  <c r="AX96" i="112"/>
  <c r="AX480" i="112"/>
  <c r="AX479" i="112" s="1"/>
  <c r="AX481" i="112"/>
  <c r="AX172" i="112"/>
  <c r="AX174" i="112"/>
  <c r="A174" i="112"/>
  <c r="AX171" i="112"/>
  <c r="P37" i="108"/>
  <c r="AZ192" i="116" l="1"/>
  <c r="BA498" i="116"/>
  <c r="BA195" i="116"/>
  <c r="AR401" i="118"/>
  <c r="AR261" i="118"/>
  <c r="AV214" i="118"/>
  <c r="AV205" i="118" s="1"/>
  <c r="AV163" i="118" s="1"/>
  <c r="AA604" i="116"/>
  <c r="AA602" i="116" s="1"/>
  <c r="G637" i="116"/>
  <c r="G914" i="116" s="1"/>
  <c r="AZ156" i="116"/>
  <c r="AZ155" i="116" s="1"/>
  <c r="BA245" i="116"/>
  <c r="AZ210" i="116"/>
  <c r="BA210" i="116" s="1"/>
  <c r="BA152" i="116"/>
  <c r="E752" i="116"/>
  <c r="AI747" i="116"/>
  <c r="E652" i="116"/>
  <c r="AI604" i="116"/>
  <c r="AI602" i="116" s="1"/>
  <c r="AI561" i="116" s="1"/>
  <c r="E655" i="116"/>
  <c r="AC604" i="116"/>
  <c r="AC602" i="116" s="1"/>
  <c r="AC561" i="116" s="1"/>
  <c r="X914" i="116"/>
  <c r="E637" i="116"/>
  <c r="AX468" i="116"/>
  <c r="AX417" i="116"/>
  <c r="AX297" i="116"/>
  <c r="AX296" i="116" s="1"/>
  <c r="AZ116" i="116"/>
  <c r="BA116" i="116" s="1"/>
  <c r="AZ173" i="116"/>
  <c r="BA173" i="116" s="1"/>
  <c r="AW19" i="116"/>
  <c r="AG914" i="116"/>
  <c r="R637" i="116"/>
  <c r="R914" i="116" s="1"/>
  <c r="J728" i="116"/>
  <c r="K727" i="116"/>
  <c r="J727" i="116" s="1"/>
  <c r="L637" i="116"/>
  <c r="L914" i="116" s="1"/>
  <c r="BA596" i="116"/>
  <c r="BA47" i="116"/>
  <c r="AX279" i="116"/>
  <c r="AX278" i="116" s="1"/>
  <c r="AX277" i="116" s="1"/>
  <c r="AX276" i="116" s="1"/>
  <c r="BA380" i="116"/>
  <c r="BA363" i="116"/>
  <c r="BA308" i="116"/>
  <c r="AV409" i="118"/>
  <c r="AV408" i="118" s="1"/>
  <c r="AV407" i="118" s="1"/>
  <c r="AV406" i="118" s="1"/>
  <c r="AT408" i="118"/>
  <c r="AT407" i="118" s="1"/>
  <c r="AT406" i="118" s="1"/>
  <c r="AV293" i="118"/>
  <c r="AV291" i="118" s="1"/>
  <c r="AV290" i="118" s="1"/>
  <c r="AV289" i="118" s="1"/>
  <c r="AV278" i="118" s="1"/>
  <c r="AT291" i="118"/>
  <c r="AT290" i="118" s="1"/>
  <c r="AT289" i="118" s="1"/>
  <c r="AT278" i="118" s="1"/>
  <c r="AT420" i="118"/>
  <c r="AT419" i="118" s="1"/>
  <c r="AV421" i="118"/>
  <c r="AV420" i="118" s="1"/>
  <c r="AV419" i="118" s="1"/>
  <c r="AV437" i="118"/>
  <c r="AV435" i="118" s="1"/>
  <c r="AT435" i="118"/>
  <c r="AV261" i="118"/>
  <c r="AT214" i="118"/>
  <c r="AT205" i="118" s="1"/>
  <c r="AT163" i="118" s="1"/>
  <c r="BA185" i="116"/>
  <c r="BA569" i="116"/>
  <c r="AZ593" i="116"/>
  <c r="AZ575" i="116" s="1"/>
  <c r="BA749" i="116"/>
  <c r="AZ748" i="116"/>
  <c r="BA748" i="116" s="1"/>
  <c r="E748" i="116"/>
  <c r="F747" i="116"/>
  <c r="E747" i="116" s="1"/>
  <c r="Y733" i="116"/>
  <c r="W731" i="116"/>
  <c r="Y441" i="116"/>
  <c r="W440" i="116"/>
  <c r="AN812" i="116"/>
  <c r="AP814" i="116"/>
  <c r="AK754" i="116"/>
  <c r="AK753" i="116" s="1"/>
  <c r="AK752" i="116" s="1"/>
  <c r="AK747" i="116" s="1"/>
  <c r="AN755" i="116"/>
  <c r="J748" i="116"/>
  <c r="K747" i="116"/>
  <c r="J747" i="116" s="1"/>
  <c r="AA581" i="116"/>
  <c r="AA575" i="116" s="1"/>
  <c r="AA561" i="116" s="1"/>
  <c r="AA441" i="116"/>
  <c r="AA440" i="116" s="1"/>
  <c r="AA433" i="116" s="1"/>
  <c r="AC442" i="116"/>
  <c r="AC441" i="116" s="1"/>
  <c r="AC440" i="116" s="1"/>
  <c r="AC433" i="116" s="1"/>
  <c r="AR431" i="116"/>
  <c r="AT432" i="116"/>
  <c r="AR427" i="116"/>
  <c r="AR425" i="116" s="1"/>
  <c r="AR423" i="116" s="1"/>
  <c r="AT428" i="116"/>
  <c r="AZ184" i="116"/>
  <c r="AZ183" i="116" s="1"/>
  <c r="BA183" i="116" s="1"/>
  <c r="AX200" i="116"/>
  <c r="BA873" i="116"/>
  <c r="AZ562" i="116"/>
  <c r="BA562" i="116" s="1"/>
  <c r="BA273" i="116"/>
  <c r="AZ124" i="116"/>
  <c r="AZ123" i="116" s="1"/>
  <c r="BA123" i="116" s="1"/>
  <c r="BA48" i="116"/>
  <c r="BA571" i="116"/>
  <c r="BA125" i="116"/>
  <c r="AZ46" i="116"/>
  <c r="BA46" i="116" s="1"/>
  <c r="BA168" i="116"/>
  <c r="AY19" i="116"/>
  <c r="AX860" i="116"/>
  <c r="BA186" i="116"/>
  <c r="AX320" i="116"/>
  <c r="AX319" i="116" s="1"/>
  <c r="AZ903" i="116"/>
  <c r="BA904" i="116"/>
  <c r="BA863" i="116"/>
  <c r="AZ862" i="116"/>
  <c r="BA910" i="116"/>
  <c r="AZ909" i="116"/>
  <c r="BA909" i="116" s="1"/>
  <c r="AK778" i="116"/>
  <c r="AN779" i="116"/>
  <c r="BA823" i="116"/>
  <c r="AZ822" i="116"/>
  <c r="BA770" i="116"/>
  <c r="AZ768" i="116"/>
  <c r="AR766" i="116"/>
  <c r="AR765" i="116" s="1"/>
  <c r="AT767" i="116"/>
  <c r="AC747" i="116"/>
  <c r="AZ739" i="116"/>
  <c r="BA739" i="116" s="1"/>
  <c r="BA740" i="116"/>
  <c r="AT782" i="116"/>
  <c r="AT775" i="116" s="1"/>
  <c r="AV783" i="116"/>
  <c r="AV782" i="116" s="1"/>
  <c r="AV775" i="116" s="1"/>
  <c r="Y759" i="116"/>
  <c r="W758" i="116"/>
  <c r="AA747" i="116"/>
  <c r="AP738" i="116"/>
  <c r="AN733" i="116"/>
  <c r="AN731" i="116" s="1"/>
  <c r="AN728" i="116" s="1"/>
  <c r="AN727" i="116" s="1"/>
  <c r="AR716" i="116"/>
  <c r="AR715" i="116" s="1"/>
  <c r="AR707" i="116" s="1"/>
  <c r="AT676" i="116"/>
  <c r="AR675" i="116"/>
  <c r="AR674" i="116" s="1"/>
  <c r="AI652" i="116"/>
  <c r="AI637" i="116"/>
  <c r="AI914" i="116" s="1"/>
  <c r="AN657" i="116"/>
  <c r="AN656" i="116" s="1"/>
  <c r="AN655" i="116" s="1"/>
  <c r="AN652" i="116" s="1"/>
  <c r="AP651" i="116"/>
  <c r="AN641" i="116"/>
  <c r="AN639" i="116" s="1"/>
  <c r="AN638" i="116" s="1"/>
  <c r="AN637" i="116" s="1"/>
  <c r="AC651" i="116"/>
  <c r="AA641" i="116"/>
  <c r="AA639" i="116" s="1"/>
  <c r="AA638" i="116" s="1"/>
  <c r="AP763" i="116"/>
  <c r="AN762" i="116"/>
  <c r="AN761" i="116" s="1"/>
  <c r="AE713" i="116"/>
  <c r="AE712" i="116" s="1"/>
  <c r="AE711" i="116" s="1"/>
  <c r="AE707" i="116" s="1"/>
  <c r="AC712" i="116"/>
  <c r="AC711" i="116" s="1"/>
  <c r="AC707" i="116" s="1"/>
  <c r="AE676" i="116"/>
  <c r="AE675" i="116" s="1"/>
  <c r="AE674" i="116" s="1"/>
  <c r="AC675" i="116"/>
  <c r="AC674" i="116" s="1"/>
  <c r="S652" i="116"/>
  <c r="S637" i="116"/>
  <c r="S914" i="116" s="1"/>
  <c r="M652" i="116"/>
  <c r="M637" i="116"/>
  <c r="M914" i="116" s="1"/>
  <c r="AC659" i="116"/>
  <c r="AA657" i="116"/>
  <c r="AA656" i="116" s="1"/>
  <c r="AA655" i="116" s="1"/>
  <c r="AX593" i="116"/>
  <c r="K561" i="116"/>
  <c r="J575" i="116"/>
  <c r="AP613" i="116"/>
  <c r="AR615" i="116"/>
  <c r="AZ515" i="116"/>
  <c r="BA516" i="116"/>
  <c r="AE501" i="116"/>
  <c r="AE500" i="116" s="1"/>
  <c r="AC500" i="116"/>
  <c r="AP608" i="116"/>
  <c r="AR609" i="116"/>
  <c r="BA598" i="116"/>
  <c r="AN581" i="116"/>
  <c r="AN575" i="116" s="1"/>
  <c r="AP586" i="116"/>
  <c r="E561" i="116"/>
  <c r="AE517" i="116"/>
  <c r="AE516" i="116" s="1"/>
  <c r="AE515" i="116" s="1"/>
  <c r="AE513" i="116" s="1"/>
  <c r="AE512" i="116" s="1"/>
  <c r="AC516" i="116"/>
  <c r="AC515" i="116" s="1"/>
  <c r="AC513" i="116" s="1"/>
  <c r="AC512" i="116" s="1"/>
  <c r="F512" i="116"/>
  <c r="E512" i="116" s="1"/>
  <c r="E513" i="116"/>
  <c r="AV501" i="116"/>
  <c r="AV500" i="116" s="1"/>
  <c r="AT500" i="116"/>
  <c r="Y471" i="116"/>
  <c r="W470" i="116"/>
  <c r="BA470" i="116"/>
  <c r="AZ469" i="116"/>
  <c r="BA465" i="116"/>
  <c r="AZ464" i="116"/>
  <c r="BA455" i="116"/>
  <c r="AZ453" i="116"/>
  <c r="BA427" i="116"/>
  <c r="AZ424" i="116"/>
  <c r="AR421" i="116"/>
  <c r="AR419" i="116" s="1"/>
  <c r="AR418" i="116" s="1"/>
  <c r="AT422" i="116"/>
  <c r="AC421" i="116"/>
  <c r="AC419" i="116" s="1"/>
  <c r="AC418" i="116" s="1"/>
  <c r="BA399" i="116"/>
  <c r="AZ398" i="116"/>
  <c r="AZ383" i="116"/>
  <c r="BA383" i="116" s="1"/>
  <c r="BA386" i="116"/>
  <c r="AZ385" i="116"/>
  <c r="BA351" i="116"/>
  <c r="AZ350" i="116"/>
  <c r="BA350" i="116" s="1"/>
  <c r="BA334" i="116"/>
  <c r="AZ333" i="116"/>
  <c r="AZ322" i="116"/>
  <c r="BA323" i="116"/>
  <c r="AE324" i="116"/>
  <c r="AE323" i="116" s="1"/>
  <c r="AC323" i="116"/>
  <c r="BA306" i="116"/>
  <c r="AZ305" i="116"/>
  <c r="AP303" i="116"/>
  <c r="AN301" i="116"/>
  <c r="AZ279" i="116"/>
  <c r="BA283" i="116"/>
  <c r="AZ268" i="116"/>
  <c r="BA269" i="116"/>
  <c r="BA261" i="116"/>
  <c r="AZ260" i="116"/>
  <c r="BA251" i="116"/>
  <c r="AZ250" i="116"/>
  <c r="BA250" i="116" s="1"/>
  <c r="BA184" i="116"/>
  <c r="BA93" i="116"/>
  <c r="AZ92" i="116"/>
  <c r="BA36" i="116"/>
  <c r="AZ35" i="116"/>
  <c r="AC495" i="116"/>
  <c r="AA494" i="116"/>
  <c r="BA441" i="116"/>
  <c r="AZ438" i="116"/>
  <c r="AZ373" i="116"/>
  <c r="BA358" i="116"/>
  <c r="AZ326" i="116"/>
  <c r="BA326" i="116" s="1"/>
  <c r="BA327" i="116"/>
  <c r="AZ204" i="116"/>
  <c r="BA205" i="116"/>
  <c r="AX166" i="116"/>
  <c r="BA166" i="116" s="1"/>
  <c r="BA167" i="116"/>
  <c r="AZ72" i="116"/>
  <c r="BA78" i="116"/>
  <c r="BA476" i="116"/>
  <c r="AZ475" i="116"/>
  <c r="BA475" i="116" s="1"/>
  <c r="AE428" i="116"/>
  <c r="AE427" i="116" s="1"/>
  <c r="AC427" i="116"/>
  <c r="BA241" i="116"/>
  <c r="AZ240" i="116"/>
  <c r="AX60" i="116"/>
  <c r="AX59" i="116" s="1"/>
  <c r="AX58" i="116" s="1"/>
  <c r="BA41" i="116"/>
  <c r="AX373" i="116"/>
  <c r="AX375" i="116"/>
  <c r="AX374" i="116" s="1"/>
  <c r="AZ894" i="116"/>
  <c r="BA895" i="116"/>
  <c r="BA891" i="116"/>
  <c r="AZ890" i="116"/>
  <c r="AN820" i="116"/>
  <c r="AN811" i="116" s="1"/>
  <c r="AP821" i="116"/>
  <c r="AT768" i="116"/>
  <c r="AV770" i="116"/>
  <c r="AV768" i="116" s="1"/>
  <c r="BA881" i="116"/>
  <c r="AZ880" i="116"/>
  <c r="BA853" i="116"/>
  <c r="AZ852" i="116"/>
  <c r="BA852" i="116" s="1"/>
  <c r="AN827" i="116"/>
  <c r="AN822" i="116" s="1"/>
  <c r="AN774" i="116" s="1"/>
  <c r="AN771" i="116" s="1"/>
  <c r="AP832" i="116"/>
  <c r="AE747" i="116"/>
  <c r="AP743" i="116"/>
  <c r="AR744" i="116"/>
  <c r="BA693" i="116"/>
  <c r="AZ692" i="116"/>
  <c r="BA682" i="116"/>
  <c r="AZ681" i="116"/>
  <c r="BA681" i="116" s="1"/>
  <c r="AE905" i="116"/>
  <c r="AE904" i="116" s="1"/>
  <c r="AC904" i="116"/>
  <c r="AC760" i="116"/>
  <c r="AA759" i="116"/>
  <c r="AA758" i="116" s="1"/>
  <c r="AA757" i="116" s="1"/>
  <c r="AP750" i="116"/>
  <c r="AP749" i="116" s="1"/>
  <c r="AP748" i="116" s="1"/>
  <c r="AR751" i="116"/>
  <c r="AT716" i="116"/>
  <c r="AT715" i="116" s="1"/>
  <c r="AT707" i="116" s="1"/>
  <c r="AV717" i="116"/>
  <c r="AV716" i="116" s="1"/>
  <c r="AV715" i="116" s="1"/>
  <c r="AV707" i="116" s="1"/>
  <c r="AR659" i="116"/>
  <c r="AP657" i="116"/>
  <c r="AP656" i="116" s="1"/>
  <c r="AP655" i="116" s="1"/>
  <c r="AP652" i="116" s="1"/>
  <c r="AZ651" i="116"/>
  <c r="BA651" i="116" s="1"/>
  <c r="BA652" i="116"/>
  <c r="Y641" i="116"/>
  <c r="W639" i="116"/>
  <c r="BA646" i="116"/>
  <c r="AZ645" i="116"/>
  <c r="BA645" i="116" s="1"/>
  <c r="BA753" i="116"/>
  <c r="AZ752" i="116"/>
  <c r="BA752" i="116" s="1"/>
  <c r="AV746" i="116"/>
  <c r="AV904" i="116" s="1"/>
  <c r="AT904" i="116"/>
  <c r="Y707" i="116"/>
  <c r="U652" i="116"/>
  <c r="U637" i="116"/>
  <c r="U914" i="116" s="1"/>
  <c r="Q652" i="116"/>
  <c r="Q637" i="116"/>
  <c r="Q914" i="116" s="1"/>
  <c r="K652" i="116"/>
  <c r="J655" i="116"/>
  <c r="K637" i="116"/>
  <c r="Y657" i="116"/>
  <c r="W656" i="116"/>
  <c r="AK657" i="116"/>
  <c r="AK656" i="116" s="1"/>
  <c r="AK655" i="116" s="1"/>
  <c r="AK652" i="116" s="1"/>
  <c r="BA619" i="116"/>
  <c r="AZ602" i="116"/>
  <c r="BA602" i="116" s="1"/>
  <c r="W602" i="116"/>
  <c r="Y604" i="116"/>
  <c r="BA620" i="116"/>
  <c r="AN613" i="116"/>
  <c r="AN604" i="116" s="1"/>
  <c r="AN602" i="116" s="1"/>
  <c r="BA555" i="116"/>
  <c r="AZ554" i="116"/>
  <c r="AP516" i="116"/>
  <c r="AP515" i="116" s="1"/>
  <c r="AP513" i="116" s="1"/>
  <c r="AP512" i="116" s="1"/>
  <c r="AR517" i="116"/>
  <c r="BA500" i="116"/>
  <c r="AZ497" i="116"/>
  <c r="AK561" i="116"/>
  <c r="AZ530" i="116"/>
  <c r="BA535" i="116"/>
  <c r="AC472" i="116"/>
  <c r="AC471" i="116" s="1"/>
  <c r="AC470" i="116" s="1"/>
  <c r="AC468" i="116" s="1"/>
  <c r="AA471" i="116"/>
  <c r="AA470" i="116" s="1"/>
  <c r="AA468" i="116" s="1"/>
  <c r="BA450" i="116"/>
  <c r="AZ449" i="116"/>
  <c r="Y425" i="116"/>
  <c r="W423" i="116"/>
  <c r="AZ418" i="116"/>
  <c r="BA419" i="116"/>
  <c r="E417" i="116"/>
  <c r="AC381" i="116"/>
  <c r="AA380" i="116"/>
  <c r="BA290" i="116"/>
  <c r="AZ289" i="116"/>
  <c r="BA264" i="116"/>
  <c r="AZ263" i="116"/>
  <c r="BA263" i="116" s="1"/>
  <c r="BA229" i="116"/>
  <c r="AZ228" i="116"/>
  <c r="BA220" i="116"/>
  <c r="AZ219" i="116"/>
  <c r="BA219" i="116" s="1"/>
  <c r="BA216" i="116"/>
  <c r="BA208" i="116"/>
  <c r="AZ207" i="116"/>
  <c r="BA207" i="116" s="1"/>
  <c r="BA194" i="116"/>
  <c r="AX193" i="116"/>
  <c r="BA156" i="116"/>
  <c r="AZ147" i="116"/>
  <c r="BA147" i="116" s="1"/>
  <c r="BA148" i="116"/>
  <c r="BA144" i="116"/>
  <c r="AZ143" i="116"/>
  <c r="BA143" i="116" s="1"/>
  <c r="AZ39" i="116"/>
  <c r="BA39" i="116" s="1"/>
  <c r="BA40" i="116"/>
  <c r="AZ22" i="116"/>
  <c r="BA22" i="116" s="1"/>
  <c r="AR442" i="116"/>
  <c r="AP441" i="116"/>
  <c r="AP440" i="116" s="1"/>
  <c r="AP433" i="116" s="1"/>
  <c r="AP417" i="116" s="1"/>
  <c r="AE432" i="116"/>
  <c r="AE431" i="116" s="1"/>
  <c r="AC431" i="116"/>
  <c r="BA393" i="116"/>
  <c r="AZ392" i="116"/>
  <c r="AZ375" i="116"/>
  <c r="BA357" i="116"/>
  <c r="BA346" i="116"/>
  <c r="AN324" i="116"/>
  <c r="AK323" i="116"/>
  <c r="AZ232" i="116"/>
  <c r="BA233" i="116"/>
  <c r="AZ160" i="116"/>
  <c r="BA141" i="116"/>
  <c r="AZ138" i="116"/>
  <c r="AA425" i="116"/>
  <c r="AA423" i="116" s="1"/>
  <c r="K417" i="116"/>
  <c r="J417" i="116" s="1"/>
  <c r="J423" i="116"/>
  <c r="BA369" i="116"/>
  <c r="AZ368" i="116"/>
  <c r="BA316" i="116"/>
  <c r="AZ315" i="116"/>
  <c r="BA302" i="116"/>
  <c r="AZ301" i="116"/>
  <c r="AT279" i="116"/>
  <c r="AR265" i="116"/>
  <c r="AX162" i="116"/>
  <c r="BA163" i="116"/>
  <c r="R37" i="40"/>
  <c r="AX42" i="112"/>
  <c r="AX297" i="112"/>
  <c r="AX332" i="112"/>
  <c r="AX331" i="112" s="1"/>
  <c r="AX232" i="112"/>
  <c r="AX230" i="112"/>
  <c r="AW592" i="112"/>
  <c r="AU592" i="112"/>
  <c r="AS592" i="112"/>
  <c r="AQ592" i="112"/>
  <c r="AO592" i="112"/>
  <c r="AM592" i="112"/>
  <c r="AL592" i="112"/>
  <c r="AJ592" i="112"/>
  <c r="AH592" i="112"/>
  <c r="AF592" i="112"/>
  <c r="AD592" i="112"/>
  <c r="AB592" i="112"/>
  <c r="Z592" i="112"/>
  <c r="V592" i="112"/>
  <c r="P592" i="112"/>
  <c r="BC591" i="112"/>
  <c r="AP591" i="112"/>
  <c r="AR591" i="112" s="1"/>
  <c r="AT591" i="112" s="1"/>
  <c r="AV591" i="112" s="1"/>
  <c r="AI591" i="112"/>
  <c r="AK591" i="112" s="1"/>
  <c r="BC590" i="112"/>
  <c r="BB590" i="112"/>
  <c r="AY590" i="112"/>
  <c r="AY587" i="112" s="1"/>
  <c r="AX590" i="112"/>
  <c r="AV590" i="112"/>
  <c r="AV587" i="112" s="1"/>
  <c r="AT590" i="112"/>
  <c r="AR590" i="112"/>
  <c r="AR587" i="112" s="1"/>
  <c r="AP590" i="112"/>
  <c r="AN590" i="112"/>
  <c r="AN587" i="112" s="1"/>
  <c r="AK590" i="112"/>
  <c r="AI590" i="112"/>
  <c r="AI587" i="112" s="1"/>
  <c r="BB589" i="112"/>
  <c r="AX589" i="112"/>
  <c r="AX588" i="112" s="1"/>
  <c r="AX587" i="112" s="1"/>
  <c r="AT587" i="112"/>
  <c r="AP587" i="112"/>
  <c r="AK587" i="112"/>
  <c r="BC586" i="112"/>
  <c r="BB585" i="112"/>
  <c r="AX585" i="112"/>
  <c r="BC584" i="112"/>
  <c r="BC583" i="112"/>
  <c r="AT583" i="112"/>
  <c r="AV583" i="112" s="1"/>
  <c r="AV582" i="112" s="1"/>
  <c r="W583" i="112"/>
  <c r="J583" i="112"/>
  <c r="E583" i="112"/>
  <c r="BB582" i="112"/>
  <c r="AY582" i="112"/>
  <c r="AX582" i="112"/>
  <c r="AT582" i="112"/>
  <c r="AR582" i="112"/>
  <c r="AP582" i="112"/>
  <c r="AN582" i="112"/>
  <c r="AK582" i="112"/>
  <c r="AI582" i="112"/>
  <c r="AG582" i="112"/>
  <c r="X582" i="112"/>
  <c r="U582" i="112"/>
  <c r="J582" i="112"/>
  <c r="E582" i="112"/>
  <c r="AX581" i="112"/>
  <c r="AY579" i="112"/>
  <c r="BC578" i="112"/>
  <c r="AN578" i="112"/>
  <c r="AP578" i="112" s="1"/>
  <c r="AR578" i="112" s="1"/>
  <c r="AT578" i="112" s="1"/>
  <c r="AV578" i="112" s="1"/>
  <c r="BB577" i="112"/>
  <c r="AY577" i="112"/>
  <c r="AX577" i="112"/>
  <c r="AI577" i="112"/>
  <c r="Y577" i="112"/>
  <c r="AA577" i="112" s="1"/>
  <c r="J577" i="112"/>
  <c r="E577" i="112"/>
  <c r="BC576" i="112"/>
  <c r="BC575" i="112"/>
  <c r="AY575" i="112"/>
  <c r="BC574" i="112"/>
  <c r="AY574" i="112"/>
  <c r="AY566" i="112" s="1"/>
  <c r="AG574" i="112"/>
  <c r="AE574" i="112"/>
  <c r="AE566" i="112" s="1"/>
  <c r="X574" i="112"/>
  <c r="W574" i="112"/>
  <c r="W566" i="112" s="1"/>
  <c r="U574" i="112"/>
  <c r="T574" i="112"/>
  <c r="T566" i="112" s="1"/>
  <c r="S574" i="112"/>
  <c r="R574" i="112"/>
  <c r="R566" i="112" s="1"/>
  <c r="Q574" i="112"/>
  <c r="N574" i="112"/>
  <c r="N566" i="112" s="1"/>
  <c r="M574" i="112"/>
  <c r="L574" i="112"/>
  <c r="L566" i="112" s="1"/>
  <c r="K574" i="112"/>
  <c r="I574" i="112"/>
  <c r="I566" i="112" s="1"/>
  <c r="H574" i="112"/>
  <c r="H566" i="112" s="1"/>
  <c r="G574" i="112"/>
  <c r="G566" i="112" s="1"/>
  <c r="F574" i="112"/>
  <c r="BB573" i="112"/>
  <c r="AX573" i="112"/>
  <c r="AX572" i="112" s="1"/>
  <c r="BB572" i="112"/>
  <c r="BC571" i="112"/>
  <c r="BB570" i="112"/>
  <c r="AX570" i="112"/>
  <c r="AX569" i="112" s="1"/>
  <c r="AX568" i="112" s="1"/>
  <c r="AX567" i="112" s="1"/>
  <c r="AX566" i="112" s="1"/>
  <c r="AG566" i="112"/>
  <c r="X566" i="112"/>
  <c r="U566" i="112"/>
  <c r="S566" i="112"/>
  <c r="Q566" i="112"/>
  <c r="M566" i="112"/>
  <c r="K566" i="112"/>
  <c r="BC565" i="112"/>
  <c r="BC564" i="112"/>
  <c r="BC563" i="112"/>
  <c r="BC562" i="112"/>
  <c r="BB561" i="112"/>
  <c r="AX561" i="112"/>
  <c r="AX560" i="112" s="1"/>
  <c r="BB560" i="112"/>
  <c r="BC559" i="112"/>
  <c r="BC558" i="112"/>
  <c r="BC557" i="112"/>
  <c r="AY557" i="112"/>
  <c r="BC556" i="112"/>
  <c r="BC555" i="112"/>
  <c r="BC554" i="112"/>
  <c r="BB553" i="112"/>
  <c r="AX553" i="112"/>
  <c r="AY552" i="112"/>
  <c r="AY546" i="112" s="1"/>
  <c r="AY522" i="112" s="1"/>
  <c r="AX552" i="112"/>
  <c r="AI552" i="112"/>
  <c r="AK552" i="112" s="1"/>
  <c r="AN552" i="112" s="1"/>
  <c r="AP552" i="112" s="1"/>
  <c r="AR552" i="112" s="1"/>
  <c r="AT552" i="112" s="1"/>
  <c r="AV552" i="112" s="1"/>
  <c r="BC551" i="112"/>
  <c r="BC550" i="112"/>
  <c r="BB549" i="112"/>
  <c r="AX549" i="112"/>
  <c r="AX548" i="112" s="1"/>
  <c r="BC546" i="112"/>
  <c r="BC545" i="112"/>
  <c r="BB544" i="112"/>
  <c r="AX544" i="112"/>
  <c r="BC543" i="112"/>
  <c r="BB542" i="112"/>
  <c r="AX542" i="112"/>
  <c r="AX541" i="112" s="1"/>
  <c r="AX540" i="112" s="1"/>
  <c r="BC539" i="112"/>
  <c r="BB538" i="112"/>
  <c r="AX538" i="112"/>
  <c r="AX537" i="112" s="1"/>
  <c r="BC536" i="112"/>
  <c r="BB535" i="112"/>
  <c r="BC535" i="112" s="1"/>
  <c r="AX535" i="112"/>
  <c r="BC534" i="112"/>
  <c r="BB533" i="112"/>
  <c r="AX533" i="112"/>
  <c r="AX532" i="112" s="1"/>
  <c r="BC531" i="112"/>
  <c r="BB530" i="112"/>
  <c r="AX530" i="112"/>
  <c r="BC529" i="112"/>
  <c r="BB528" i="112"/>
  <c r="AX528" i="112"/>
  <c r="BB525" i="112"/>
  <c r="AX525" i="112"/>
  <c r="AX524" i="112" s="1"/>
  <c r="BB524" i="112"/>
  <c r="AV522" i="112"/>
  <c r="AT522" i="112"/>
  <c r="AR522" i="112"/>
  <c r="AP522" i="112"/>
  <c r="AN522" i="112"/>
  <c r="AK522" i="112"/>
  <c r="AI522" i="112"/>
  <c r="AG522" i="112"/>
  <c r="BC521" i="112"/>
  <c r="AI521" i="112"/>
  <c r="AK521" i="112" s="1"/>
  <c r="Y521" i="112"/>
  <c r="BB520" i="112"/>
  <c r="AY520" i="112"/>
  <c r="AX520" i="112"/>
  <c r="AV520" i="112"/>
  <c r="AT520" i="112"/>
  <c r="AT511" i="112" s="1"/>
  <c r="AG520" i="112"/>
  <c r="AG511" i="112" s="1"/>
  <c r="AE520" i="112"/>
  <c r="AC520" i="112"/>
  <c r="AC511" i="112" s="1"/>
  <c r="AA520" i="112"/>
  <c r="AA511" i="112" s="1"/>
  <c r="X520" i="112"/>
  <c r="W520" i="112"/>
  <c r="W511" i="112" s="1"/>
  <c r="U520" i="112"/>
  <c r="U511" i="112" s="1"/>
  <c r="BC519" i="112"/>
  <c r="BC518" i="112"/>
  <c r="BC517" i="112"/>
  <c r="BB516" i="112"/>
  <c r="AX516" i="112"/>
  <c r="BB515" i="112"/>
  <c r="AY515" i="112"/>
  <c r="AX515" i="112"/>
  <c r="BC514" i="112"/>
  <c r="AI514" i="112"/>
  <c r="AK514" i="112" s="1"/>
  <c r="Y514" i="112"/>
  <c r="BB513" i="112"/>
  <c r="AX513" i="112"/>
  <c r="AX512" i="112" s="1"/>
  <c r="AV512" i="112"/>
  <c r="AT512" i="112"/>
  <c r="AI512" i="112"/>
  <c r="AG512" i="112"/>
  <c r="AE512" i="112"/>
  <c r="AC512" i="112"/>
  <c r="AA512" i="112"/>
  <c r="X512" i="112"/>
  <c r="W512" i="112"/>
  <c r="Y512" i="112" s="1"/>
  <c r="U512" i="112"/>
  <c r="AV511" i="112"/>
  <c r="AE511" i="112"/>
  <c r="X511" i="112"/>
  <c r="BC510" i="112"/>
  <c r="BC509" i="112"/>
  <c r="BC508" i="112"/>
  <c r="BB507" i="112"/>
  <c r="BB506" i="112" s="1"/>
  <c r="AY507" i="112"/>
  <c r="AX507" i="112"/>
  <c r="AX506" i="112" s="1"/>
  <c r="AX505" i="112" s="1"/>
  <c r="AX504" i="112" s="1"/>
  <c r="AV503" i="112"/>
  <c r="AT503" i="112"/>
  <c r="AR503" i="112"/>
  <c r="AP503" i="112"/>
  <c r="AN503" i="112"/>
  <c r="AK503" i="112"/>
  <c r="AI503" i="112"/>
  <c r="AG503" i="112"/>
  <c r="AE503" i="112"/>
  <c r="AC503" i="112"/>
  <c r="AA503" i="112"/>
  <c r="X503" i="112"/>
  <c r="Y503" i="112" s="1"/>
  <c r="W503" i="112"/>
  <c r="U503" i="112"/>
  <c r="T503" i="112"/>
  <c r="S503" i="112"/>
  <c r="R503" i="112"/>
  <c r="Q503" i="112"/>
  <c r="N503" i="112"/>
  <c r="M503" i="112"/>
  <c r="L503" i="112"/>
  <c r="K503" i="112"/>
  <c r="J503" i="112" s="1"/>
  <c r="I503" i="112"/>
  <c r="H503" i="112"/>
  <c r="G503" i="112"/>
  <c r="F503" i="112"/>
  <c r="BC502" i="112"/>
  <c r="BB501" i="112"/>
  <c r="AX501" i="112"/>
  <c r="AX500" i="112" s="1"/>
  <c r="BB500" i="112"/>
  <c r="BC499" i="112"/>
  <c r="BC498" i="112"/>
  <c r="BB497" i="112"/>
  <c r="AX497" i="112"/>
  <c r="AX496" i="112" s="1"/>
  <c r="BB496" i="112"/>
  <c r="BC495" i="112"/>
  <c r="BC494" i="112"/>
  <c r="BB493" i="112"/>
  <c r="AX493" i="112"/>
  <c r="AX492" i="112" s="1"/>
  <c r="BB492" i="112"/>
  <c r="BC491" i="112"/>
  <c r="BB490" i="112"/>
  <c r="AX490" i="112"/>
  <c r="AX489" i="112" s="1"/>
  <c r="BB486" i="112"/>
  <c r="AX486" i="112"/>
  <c r="AX485" i="112" s="1"/>
  <c r="BB485" i="112"/>
  <c r="BC482" i="112"/>
  <c r="BC481" i="112"/>
  <c r="BB480" i="112"/>
  <c r="BB479" i="112"/>
  <c r="BC478" i="112"/>
  <c r="Y478" i="112"/>
  <c r="AA478" i="112" s="1"/>
  <c r="AC478" i="112" s="1"/>
  <c r="T478" i="112"/>
  <c r="S478" i="112"/>
  <c r="R478" i="112"/>
  <c r="Q478" i="112"/>
  <c r="BB477" i="112"/>
  <c r="AY477" i="112"/>
  <c r="AX477" i="112"/>
  <c r="AV477" i="112"/>
  <c r="AT477" i="112"/>
  <c r="AR477" i="112"/>
  <c r="AP477" i="112"/>
  <c r="AN477" i="112"/>
  <c r="AK477" i="112"/>
  <c r="AI477" i="112"/>
  <c r="AG477" i="112"/>
  <c r="X477" i="112"/>
  <c r="W477" i="112"/>
  <c r="U477" i="112"/>
  <c r="T477" i="112"/>
  <c r="S477" i="112"/>
  <c r="R477" i="112"/>
  <c r="Q477" i="112"/>
  <c r="BC476" i="112"/>
  <c r="AI476" i="112"/>
  <c r="AK476" i="112" s="1"/>
  <c r="W476" i="112"/>
  <c r="Y476" i="112" s="1"/>
  <c r="AA476" i="112" s="1"/>
  <c r="AC476" i="112" s="1"/>
  <c r="AE476" i="112" s="1"/>
  <c r="BB475" i="112"/>
  <c r="AY475" i="112"/>
  <c r="AX475" i="112"/>
  <c r="AG475" i="112"/>
  <c r="X475" i="112"/>
  <c r="W475" i="112"/>
  <c r="U475" i="112"/>
  <c r="BC474" i="112"/>
  <c r="AI474" i="112"/>
  <c r="W474" i="112"/>
  <c r="Y474" i="112" s="1"/>
  <c r="AA474" i="112" s="1"/>
  <c r="BB473" i="112"/>
  <c r="AY473" i="112"/>
  <c r="AY470" i="112" s="1"/>
  <c r="AX473" i="112"/>
  <c r="AX470" i="112" s="1"/>
  <c r="AG473" i="112"/>
  <c r="X473" i="112"/>
  <c r="U473" i="112"/>
  <c r="BC472" i="112"/>
  <c r="Y472" i="112"/>
  <c r="AA472" i="112" s="1"/>
  <c r="BC471" i="112"/>
  <c r="AV471" i="112"/>
  <c r="AT471" i="112"/>
  <c r="AR471" i="112"/>
  <c r="AP471" i="112"/>
  <c r="AN471" i="112"/>
  <c r="AK471" i="112"/>
  <c r="AI471" i="112"/>
  <c r="AG471" i="112"/>
  <c r="X471" i="112"/>
  <c r="X470" i="112" s="1"/>
  <c r="X463" i="112" s="1"/>
  <c r="W471" i="112"/>
  <c r="U471" i="112"/>
  <c r="U470" i="112" s="1"/>
  <c r="U463" i="112" s="1"/>
  <c r="J471" i="112"/>
  <c r="E471" i="112"/>
  <c r="T470" i="112"/>
  <c r="S470" i="112"/>
  <c r="S463" i="112" s="1"/>
  <c r="R470" i="112"/>
  <c r="Q470" i="112"/>
  <c r="Q463" i="112" s="1"/>
  <c r="O470" i="112"/>
  <c r="N470" i="112"/>
  <c r="N463" i="112" s="1"/>
  <c r="M470" i="112"/>
  <c r="L470" i="112"/>
  <c r="L463" i="112" s="1"/>
  <c r="K470" i="112"/>
  <c r="I470" i="112"/>
  <c r="H470" i="112"/>
  <c r="H463" i="112" s="1"/>
  <c r="G470" i="112"/>
  <c r="G463" i="112" s="1"/>
  <c r="F470" i="112"/>
  <c r="BC469" i="112"/>
  <c r="BC468" i="112"/>
  <c r="BB467" i="112"/>
  <c r="AY467" i="112"/>
  <c r="AX467" i="112"/>
  <c r="BC466" i="112"/>
  <c r="BB465" i="112"/>
  <c r="AX465" i="112"/>
  <c r="BC464" i="112"/>
  <c r="AY464" i="112"/>
  <c r="M463" i="112"/>
  <c r="K463" i="112"/>
  <c r="I463" i="112"/>
  <c r="BC462" i="112"/>
  <c r="AN462" i="112"/>
  <c r="BC461" i="112"/>
  <c r="AY461" i="112"/>
  <c r="AY454" i="112" s="1"/>
  <c r="BC460" i="112"/>
  <c r="AN460" i="112"/>
  <c r="W460" i="112"/>
  <c r="Y460" i="112" s="1"/>
  <c r="AA460" i="112" s="1"/>
  <c r="AC460" i="112" s="1"/>
  <c r="BC459" i="112"/>
  <c r="AI459" i="112"/>
  <c r="AK459" i="112" s="1"/>
  <c r="AN459" i="112" s="1"/>
  <c r="AP459" i="112" s="1"/>
  <c r="AR459" i="112" s="1"/>
  <c r="AT459" i="112" s="1"/>
  <c r="AV459" i="112" s="1"/>
  <c r="BC458" i="112"/>
  <c r="AI458" i="112"/>
  <c r="AK458" i="112" s="1"/>
  <c r="W458" i="112"/>
  <c r="Y458" i="112" s="1"/>
  <c r="AA458" i="112" s="1"/>
  <c r="BB457" i="112"/>
  <c r="BB456" i="112" s="1"/>
  <c r="AY457" i="112"/>
  <c r="AX457" i="112"/>
  <c r="AX456" i="112" s="1"/>
  <c r="AX455" i="112" s="1"/>
  <c r="AX454" i="112" s="1"/>
  <c r="AI457" i="112"/>
  <c r="AG457" i="112"/>
  <c r="X457" i="112"/>
  <c r="J457" i="112"/>
  <c r="E457" i="112"/>
  <c r="AK454" i="112"/>
  <c r="AI454" i="112"/>
  <c r="AG454" i="112"/>
  <c r="AE454" i="112"/>
  <c r="AC454" i="112"/>
  <c r="AA454" i="112"/>
  <c r="X454" i="112"/>
  <c r="W454" i="112"/>
  <c r="U454" i="112"/>
  <c r="T454" i="112"/>
  <c r="S454" i="112"/>
  <c r="R454" i="112"/>
  <c r="Q454" i="112"/>
  <c r="N454" i="112"/>
  <c r="M454" i="112"/>
  <c r="L454" i="112"/>
  <c r="K454" i="112"/>
  <c r="I454" i="112"/>
  <c r="H454" i="112"/>
  <c r="G454" i="112"/>
  <c r="F454" i="112"/>
  <c r="BC452" i="112"/>
  <c r="BB451" i="112"/>
  <c r="AX451" i="112"/>
  <c r="AX450" i="112" s="1"/>
  <c r="BB450" i="112"/>
  <c r="BC449" i="112"/>
  <c r="BB448" i="112"/>
  <c r="AX448" i="112"/>
  <c r="AY447" i="112"/>
  <c r="AX447" i="112"/>
  <c r="X447" i="112"/>
  <c r="W447" i="112"/>
  <c r="U447" i="112"/>
  <c r="T447" i="112"/>
  <c r="S447" i="112"/>
  <c r="R447" i="112"/>
  <c r="Q447" i="112"/>
  <c r="N447" i="112"/>
  <c r="M447" i="112"/>
  <c r="L447" i="112"/>
  <c r="K447" i="112"/>
  <c r="I447" i="112"/>
  <c r="H447" i="112"/>
  <c r="G447" i="112"/>
  <c r="F447" i="112"/>
  <c r="AX446" i="112"/>
  <c r="AX444" i="112" s="1"/>
  <c r="AR446" i="112"/>
  <c r="AT446" i="112" s="1"/>
  <c r="AT444" i="112" s="1"/>
  <c r="Y446" i="112"/>
  <c r="AA446" i="112" s="1"/>
  <c r="AC446" i="112" s="1"/>
  <c r="BC445" i="112"/>
  <c r="AI445" i="112"/>
  <c r="AK445" i="112" s="1"/>
  <c r="AK444" i="112" s="1"/>
  <c r="AY444" i="112"/>
  <c r="AP444" i="112"/>
  <c r="AN444" i="112"/>
  <c r="AI444" i="112"/>
  <c r="AG444" i="112"/>
  <c r="AG441" i="112" s="1"/>
  <c r="BC443" i="112"/>
  <c r="AI443" i="112"/>
  <c r="BB442" i="112"/>
  <c r="AY442" i="112"/>
  <c r="AX442" i="112"/>
  <c r="X441" i="112"/>
  <c r="Y441" i="112" s="1"/>
  <c r="AA441" i="112" s="1"/>
  <c r="AC441" i="112" s="1"/>
  <c r="W441" i="112"/>
  <c r="U441" i="112"/>
  <c r="BC440" i="112"/>
  <c r="AR440" i="112"/>
  <c r="AT440" i="112" s="1"/>
  <c r="AV440" i="112" s="1"/>
  <c r="AN440" i="112"/>
  <c r="AP440" i="112" s="1"/>
  <c r="BC439" i="112"/>
  <c r="AI439" i="112"/>
  <c r="AK439" i="112" s="1"/>
  <c r="Y439" i="112"/>
  <c r="AA439" i="112" s="1"/>
  <c r="AC439" i="112" s="1"/>
  <c r="AC438" i="112" s="1"/>
  <c r="AC437" i="112" s="1"/>
  <c r="J439" i="112"/>
  <c r="E439" i="112"/>
  <c r="BB438" i="112"/>
  <c r="AY438" i="112"/>
  <c r="AY437" i="112" s="1"/>
  <c r="AX438" i="112"/>
  <c r="AI438" i="112"/>
  <c r="AI437" i="112" s="1"/>
  <c r="AG438" i="112"/>
  <c r="AG437" i="112" s="1"/>
  <c r="AE438" i="112"/>
  <c r="AE437" i="112" s="1"/>
  <c r="X438" i="112"/>
  <c r="X437" i="112" s="1"/>
  <c r="W438" i="112"/>
  <c r="U438" i="112"/>
  <c r="U437" i="112" s="1"/>
  <c r="T438" i="112"/>
  <c r="T437" i="112" s="1"/>
  <c r="S438" i="112"/>
  <c r="S437" i="112" s="1"/>
  <c r="R438" i="112"/>
  <c r="R437" i="112" s="1"/>
  <c r="Q438" i="112"/>
  <c r="Q437" i="112" s="1"/>
  <c r="N438" i="112"/>
  <c r="N437" i="112" s="1"/>
  <c r="M438" i="112"/>
  <c r="M437" i="112" s="1"/>
  <c r="L438" i="112"/>
  <c r="L437" i="112" s="1"/>
  <c r="K438" i="112"/>
  <c r="I438" i="112"/>
  <c r="I437" i="112" s="1"/>
  <c r="H438" i="112"/>
  <c r="H437" i="112" s="1"/>
  <c r="G438" i="112"/>
  <c r="G437" i="112" s="1"/>
  <c r="F438" i="112"/>
  <c r="AX437" i="112"/>
  <c r="BC436" i="112"/>
  <c r="AP436" i="112"/>
  <c r="AR436" i="112" s="1"/>
  <c r="AI436" i="112"/>
  <c r="W436" i="112"/>
  <c r="BB435" i="112"/>
  <c r="BB434" i="112" s="1"/>
  <c r="AY435" i="112"/>
  <c r="AY434" i="112" s="1"/>
  <c r="AY433" i="112" s="1"/>
  <c r="AX435" i="112"/>
  <c r="AN435" i="112"/>
  <c r="AN434" i="112" s="1"/>
  <c r="AN433" i="112" s="1"/>
  <c r="AG435" i="112"/>
  <c r="AG434" i="112" s="1"/>
  <c r="AG433" i="112" s="1"/>
  <c r="X435" i="112"/>
  <c r="X434" i="112" s="1"/>
  <c r="X433" i="112" s="1"/>
  <c r="U435" i="112"/>
  <c r="U434" i="112" s="1"/>
  <c r="U433" i="112" s="1"/>
  <c r="J435" i="112"/>
  <c r="E435" i="112"/>
  <c r="T434" i="112"/>
  <c r="S434" i="112"/>
  <c r="R434" i="112"/>
  <c r="Q434" i="112"/>
  <c r="N434" i="112"/>
  <c r="M434" i="112"/>
  <c r="L434" i="112"/>
  <c r="K434" i="112"/>
  <c r="I434" i="112"/>
  <c r="H434" i="112"/>
  <c r="G434" i="112"/>
  <c r="F434" i="112"/>
  <c r="BC432" i="112"/>
  <c r="AR432" i="112"/>
  <c r="AT432" i="112" s="1"/>
  <c r="AV432" i="112" s="1"/>
  <c r="AC432" i="112"/>
  <c r="AC430" i="112" s="1"/>
  <c r="AC429" i="112" s="1"/>
  <c r="AC428" i="112" s="1"/>
  <c r="Y432" i="112"/>
  <c r="BC431" i="112"/>
  <c r="AI431" i="112"/>
  <c r="BB430" i="112"/>
  <c r="BB429" i="112" s="1"/>
  <c r="AY430" i="112"/>
  <c r="AY429" i="112" s="1"/>
  <c r="AY428" i="112" s="1"/>
  <c r="AX430" i="112"/>
  <c r="AX429" i="112" s="1"/>
  <c r="AX428" i="112" s="1"/>
  <c r="AG430" i="112"/>
  <c r="AG429" i="112" s="1"/>
  <c r="AG428" i="112" s="1"/>
  <c r="AE430" i="112"/>
  <c r="AE429" i="112" s="1"/>
  <c r="AE428" i="112" s="1"/>
  <c r="AA430" i="112"/>
  <c r="AA429" i="112" s="1"/>
  <c r="AA428" i="112" s="1"/>
  <c r="X430" i="112"/>
  <c r="W430" i="112"/>
  <c r="W429" i="112" s="1"/>
  <c r="U430" i="112"/>
  <c r="U429" i="112" s="1"/>
  <c r="U428" i="112" s="1"/>
  <c r="J430" i="112"/>
  <c r="E430" i="112"/>
  <c r="T429" i="112"/>
  <c r="S429" i="112"/>
  <c r="R429" i="112"/>
  <c r="Q429" i="112"/>
  <c r="N429" i="112"/>
  <c r="M429" i="112"/>
  <c r="L429" i="112"/>
  <c r="K429" i="112"/>
  <c r="I429" i="112"/>
  <c r="H429" i="112"/>
  <c r="G429" i="112"/>
  <c r="F429" i="112"/>
  <c r="BB428" i="112"/>
  <c r="W428" i="112"/>
  <c r="BC427" i="112"/>
  <c r="AN427" i="112"/>
  <c r="AP427" i="112" s="1"/>
  <c r="Y427" i="112"/>
  <c r="AA427" i="112" s="1"/>
  <c r="BB426" i="112"/>
  <c r="BB425" i="112" s="1"/>
  <c r="AY426" i="112"/>
  <c r="AY425" i="112" s="1"/>
  <c r="AY424" i="112" s="1"/>
  <c r="AX426" i="112"/>
  <c r="AX425" i="112" s="1"/>
  <c r="AX424" i="112" s="1"/>
  <c r="AK426" i="112"/>
  <c r="AI426" i="112"/>
  <c r="AI425" i="112" s="1"/>
  <c r="AI424" i="112" s="1"/>
  <c r="AG426" i="112"/>
  <c r="AG425" i="112" s="1"/>
  <c r="AG424" i="112" s="1"/>
  <c r="X426" i="112"/>
  <c r="W426" i="112"/>
  <c r="W425" i="112" s="1"/>
  <c r="U426" i="112"/>
  <c r="U425" i="112" s="1"/>
  <c r="J426" i="112"/>
  <c r="E426" i="112"/>
  <c r="AK425" i="112"/>
  <c r="AK424" i="112" s="1"/>
  <c r="T425" i="112"/>
  <c r="T424" i="112" s="1"/>
  <c r="S425" i="112"/>
  <c r="S424" i="112" s="1"/>
  <c r="R425" i="112"/>
  <c r="R424" i="112" s="1"/>
  <c r="Q425" i="112"/>
  <c r="N425" i="112"/>
  <c r="N424" i="112" s="1"/>
  <c r="M425" i="112"/>
  <c r="M424" i="112" s="1"/>
  <c r="L425" i="112"/>
  <c r="L424" i="112" s="1"/>
  <c r="K425" i="112"/>
  <c r="I425" i="112"/>
  <c r="I424" i="112" s="1"/>
  <c r="H425" i="112"/>
  <c r="H424" i="112" s="1"/>
  <c r="G425" i="112"/>
  <c r="G424" i="112" s="1"/>
  <c r="F425" i="112"/>
  <c r="U424" i="112"/>
  <c r="Q424" i="112"/>
  <c r="K424" i="112"/>
  <c r="BC422" i="112"/>
  <c r="BB421" i="112"/>
  <c r="AX421" i="112"/>
  <c r="AX418" i="112" s="1"/>
  <c r="BC420" i="112"/>
  <c r="BC419" i="112"/>
  <c r="AY419" i="112"/>
  <c r="AX417" i="112"/>
  <c r="BC416" i="112"/>
  <c r="BB415" i="112"/>
  <c r="AX415" i="112"/>
  <c r="AX414" i="112" s="1"/>
  <c r="BB414" i="112"/>
  <c r="AR414" i="112"/>
  <c r="AT414" i="112" s="1"/>
  <c r="AV414" i="112" s="1"/>
  <c r="Y414" i="112"/>
  <c r="AA414" i="112" s="1"/>
  <c r="AC414" i="112" s="1"/>
  <c r="AE414" i="112" s="1"/>
  <c r="AE404" i="112" s="1"/>
  <c r="AE402" i="112" s="1"/>
  <c r="AE399" i="112" s="1"/>
  <c r="AE398" i="112" s="1"/>
  <c r="AY413" i="112"/>
  <c r="AN413" i="112"/>
  <c r="AP413" i="112" s="1"/>
  <c r="AR413" i="112" s="1"/>
  <c r="AT413" i="112" s="1"/>
  <c r="AV413" i="112" s="1"/>
  <c r="AI413" i="112"/>
  <c r="AK413" i="112" s="1"/>
  <c r="AX412" i="112"/>
  <c r="BC412" i="112" s="1"/>
  <c r="AI412" i="112"/>
  <c r="W412" i="112"/>
  <c r="Y412" i="112" s="1"/>
  <c r="AA412" i="112" s="1"/>
  <c r="AC412" i="112" s="1"/>
  <c r="J412" i="112"/>
  <c r="E412" i="112"/>
  <c r="BB411" i="112"/>
  <c r="AX411" i="112"/>
  <c r="AX410" i="112" s="1"/>
  <c r="AY410" i="112" s="1"/>
  <c r="AY404" i="112" s="1"/>
  <c r="AY402" i="112" s="1"/>
  <c r="AY399" i="112" s="1"/>
  <c r="AY398" i="112" s="1"/>
  <c r="BC409" i="112"/>
  <c r="BB408" i="112"/>
  <c r="AX408" i="112"/>
  <c r="AX407" i="112" s="1"/>
  <c r="BC406" i="112"/>
  <c r="AV406" i="112"/>
  <c r="AR406" i="112"/>
  <c r="AN406" i="112"/>
  <c r="W406" i="112"/>
  <c r="BB405" i="112"/>
  <c r="AX405" i="112"/>
  <c r="AX404" i="112" s="1"/>
  <c r="AG404" i="112"/>
  <c r="AG402" i="112" s="1"/>
  <c r="AG399" i="112" s="1"/>
  <c r="AG398" i="112" s="1"/>
  <c r="X404" i="112"/>
  <c r="X402" i="112" s="1"/>
  <c r="X399" i="112" s="1"/>
  <c r="X398" i="112" s="1"/>
  <c r="U404" i="112"/>
  <c r="U402" i="112" s="1"/>
  <c r="U399" i="112" s="1"/>
  <c r="U398" i="112" s="1"/>
  <c r="J404" i="112"/>
  <c r="E404" i="112"/>
  <c r="BC403" i="112"/>
  <c r="BC402" i="112"/>
  <c r="T402" i="112"/>
  <c r="T399" i="112" s="1"/>
  <c r="T398" i="112" s="1"/>
  <c r="S402" i="112"/>
  <c r="S399" i="112" s="1"/>
  <c r="S398" i="112" s="1"/>
  <c r="R402" i="112"/>
  <c r="R399" i="112" s="1"/>
  <c r="R398" i="112" s="1"/>
  <c r="Q402" i="112"/>
  <c r="Q399" i="112" s="1"/>
  <c r="N402" i="112"/>
  <c r="M402" i="112"/>
  <c r="M399" i="112" s="1"/>
  <c r="M398" i="112" s="1"/>
  <c r="L402" i="112"/>
  <c r="L399" i="112" s="1"/>
  <c r="L398" i="112" s="1"/>
  <c r="K402" i="112"/>
  <c r="I402" i="112"/>
  <c r="I399" i="112" s="1"/>
  <c r="I398" i="112" s="1"/>
  <c r="H402" i="112"/>
  <c r="H399" i="112" s="1"/>
  <c r="H398" i="112" s="1"/>
  <c r="G402" i="112"/>
  <c r="G399" i="112" s="1"/>
  <c r="G398" i="112" s="1"/>
  <c r="F402" i="112"/>
  <c r="N399" i="112"/>
  <c r="N398" i="112" s="1"/>
  <c r="F399" i="112"/>
  <c r="Q398" i="112"/>
  <c r="BC397" i="112"/>
  <c r="AN397" i="112"/>
  <c r="BC396" i="112"/>
  <c r="AY396" i="112"/>
  <c r="BC395" i="112"/>
  <c r="W395" i="112"/>
  <c r="Y395" i="112" s="1"/>
  <c r="AA395" i="112" s="1"/>
  <c r="AC395" i="112" s="1"/>
  <c r="AE395" i="112" s="1"/>
  <c r="BC394" i="112"/>
  <c r="BC393" i="112"/>
  <c r="AY393" i="112"/>
  <c r="BC392" i="112"/>
  <c r="AY392" i="112"/>
  <c r="BC391" i="112"/>
  <c r="AP391" i="112"/>
  <c r="AR391" i="112" s="1"/>
  <c r="AT391" i="112" s="1"/>
  <c r="AV391" i="112" s="1"/>
  <c r="BC390" i="112"/>
  <c r="AC390" i="112"/>
  <c r="AE390" i="112" s="1"/>
  <c r="AE387" i="112" s="1"/>
  <c r="AE386" i="112" s="1"/>
  <c r="BC389" i="112"/>
  <c r="AP389" i="112"/>
  <c r="AR389" i="112" s="1"/>
  <c r="AT389" i="112" s="1"/>
  <c r="AV389" i="112" s="1"/>
  <c r="AC389" i="112"/>
  <c r="AC387" i="112" s="1"/>
  <c r="AC386" i="112" s="1"/>
  <c r="Y389" i="112"/>
  <c r="BC388" i="112"/>
  <c r="AP388" i="112"/>
  <c r="Y388" i="112"/>
  <c r="BC387" i="112"/>
  <c r="AY387" i="112"/>
  <c r="AY386" i="112" s="1"/>
  <c r="AN387" i="112"/>
  <c r="AN386" i="112" s="1"/>
  <c r="AK387" i="112"/>
  <c r="AI387" i="112"/>
  <c r="AI386" i="112" s="1"/>
  <c r="AG387" i="112"/>
  <c r="AG386" i="112" s="1"/>
  <c r="AA387" i="112"/>
  <c r="AA386" i="112" s="1"/>
  <c r="X387" i="112"/>
  <c r="X386" i="112" s="1"/>
  <c r="W387" i="112"/>
  <c r="U387" i="112"/>
  <c r="U386" i="112" s="1"/>
  <c r="BC386" i="112"/>
  <c r="AK386" i="112"/>
  <c r="W386" i="112"/>
  <c r="T386" i="112"/>
  <c r="T378" i="112" s="1"/>
  <c r="S386" i="112"/>
  <c r="S378" i="112" s="1"/>
  <c r="R386" i="112"/>
  <c r="R378" i="112" s="1"/>
  <c r="Q386" i="112"/>
  <c r="BC385" i="112"/>
  <c r="BC384" i="112"/>
  <c r="Y384" i="112"/>
  <c r="AA384" i="112" s="1"/>
  <c r="BC383" i="112"/>
  <c r="AY383" i="112"/>
  <c r="AV383" i="112"/>
  <c r="AV382" i="112" s="1"/>
  <c r="AT383" i="112"/>
  <c r="AT382" i="112" s="1"/>
  <c r="AR383" i="112"/>
  <c r="AR382" i="112" s="1"/>
  <c r="AP383" i="112"/>
  <c r="AN383" i="112"/>
  <c r="AN382" i="112" s="1"/>
  <c r="AK383" i="112"/>
  <c r="AK382" i="112" s="1"/>
  <c r="AK378" i="112" s="1"/>
  <c r="AI383" i="112"/>
  <c r="AI382" i="112" s="1"/>
  <c r="AG383" i="112"/>
  <c r="X383" i="112"/>
  <c r="W383" i="112"/>
  <c r="U383" i="112"/>
  <c r="U382" i="112" s="1"/>
  <c r="BC382" i="112"/>
  <c r="AY382" i="112"/>
  <c r="AP382" i="112"/>
  <c r="AG382" i="112"/>
  <c r="X382" i="112"/>
  <c r="W382" i="112"/>
  <c r="BC381" i="112"/>
  <c r="BC380" i="112"/>
  <c r="BB379" i="112"/>
  <c r="AX379" i="112"/>
  <c r="BC378" i="112"/>
  <c r="W378" i="112"/>
  <c r="Q378" i="112"/>
  <c r="BC377" i="112"/>
  <c r="Y377" i="112"/>
  <c r="AA377" i="112" s="1"/>
  <c r="AC377" i="112" s="1"/>
  <c r="BC376" i="112"/>
  <c r="AV376" i="112"/>
  <c r="AV374" i="112" s="1"/>
  <c r="AT376" i="112"/>
  <c r="AT374" i="112" s="1"/>
  <c r="AR376" i="112"/>
  <c r="AP376" i="112"/>
  <c r="AP374" i="112" s="1"/>
  <c r="AN376" i="112"/>
  <c r="AN374" i="112" s="1"/>
  <c r="AK376" i="112"/>
  <c r="AK374" i="112" s="1"/>
  <c r="AI376" i="112"/>
  <c r="AG376" i="112"/>
  <c r="AG374" i="112" s="1"/>
  <c r="AE376" i="112"/>
  <c r="AE374" i="112" s="1"/>
  <c r="X376" i="112"/>
  <c r="X374" i="112" s="1"/>
  <c r="W376" i="112"/>
  <c r="W374" i="112" s="1"/>
  <c r="U376" i="112"/>
  <c r="U374" i="112" s="1"/>
  <c r="J376" i="112"/>
  <c r="E376" i="112"/>
  <c r="BC375" i="112"/>
  <c r="BC374" i="112"/>
  <c r="AY374" i="112"/>
  <c r="AR374" i="112"/>
  <c r="AI374" i="112"/>
  <c r="T374" i="112"/>
  <c r="S374" i="112"/>
  <c r="R374" i="112"/>
  <c r="Q374" i="112"/>
  <c r="N374" i="112"/>
  <c r="M374" i="112"/>
  <c r="L374" i="112"/>
  <c r="K374" i="112"/>
  <c r="I374" i="112"/>
  <c r="H374" i="112"/>
  <c r="G374" i="112"/>
  <c r="F374" i="112"/>
  <c r="BC373" i="112"/>
  <c r="BB372" i="112"/>
  <c r="AX372" i="112"/>
  <c r="BB371" i="112"/>
  <c r="AX371" i="112"/>
  <c r="BC369" i="112"/>
  <c r="BC368" i="112"/>
  <c r="BB367" i="112"/>
  <c r="AX367" i="112"/>
  <c r="BC366" i="112"/>
  <c r="BB365" i="112"/>
  <c r="AX365" i="112"/>
  <c r="BC364" i="112"/>
  <c r="BC363" i="112"/>
  <c r="BC362" i="112"/>
  <c r="BB361" i="112"/>
  <c r="AX361" i="112"/>
  <c r="BC357" i="112"/>
  <c r="BB356" i="112"/>
  <c r="AX356" i="112"/>
  <c r="BC354" i="112"/>
  <c r="BB353" i="112"/>
  <c r="AX353" i="112"/>
  <c r="AX352" i="112" s="1"/>
  <c r="BC351" i="112"/>
  <c r="AI351" i="112"/>
  <c r="AK351" i="112" s="1"/>
  <c r="AN351" i="112" s="1"/>
  <c r="AP351" i="112" s="1"/>
  <c r="AR351" i="112" s="1"/>
  <c r="AT351" i="112" s="1"/>
  <c r="AV351" i="112" s="1"/>
  <c r="BB350" i="112"/>
  <c r="AX350" i="112"/>
  <c r="AX349" i="112" s="1"/>
  <c r="AX348" i="112" s="1"/>
  <c r="AX347" i="112" s="1"/>
  <c r="AX346" i="112" s="1"/>
  <c r="BC345" i="112"/>
  <c r="BB344" i="112"/>
  <c r="AX344" i="112"/>
  <c r="BC343" i="112"/>
  <c r="BB342" i="112"/>
  <c r="AX342" i="112"/>
  <c r="BC341" i="112"/>
  <c r="BB340" i="112"/>
  <c r="AX340" i="112"/>
  <c r="AT338" i="112"/>
  <c r="AV338" i="112" s="1"/>
  <c r="BC337" i="112"/>
  <c r="AN337" i="112"/>
  <c r="AP337" i="112" s="1"/>
  <c r="AR337" i="112" s="1"/>
  <c r="AT337" i="112" s="1"/>
  <c r="AV337" i="112" s="1"/>
  <c r="Y337" i="112"/>
  <c r="AA337" i="112" s="1"/>
  <c r="AC337" i="112" s="1"/>
  <c r="AE337" i="112" s="1"/>
  <c r="J337" i="112"/>
  <c r="E337" i="112"/>
  <c r="BB336" i="112"/>
  <c r="AX336" i="112"/>
  <c r="AX335" i="112" s="1"/>
  <c r="AX334" i="112" s="1"/>
  <c r="BB335" i="112"/>
  <c r="AN335" i="112"/>
  <c r="Y335" i="112"/>
  <c r="AA335" i="112" s="1"/>
  <c r="AY334" i="112"/>
  <c r="AK334" i="112"/>
  <c r="AK330" i="112" s="1"/>
  <c r="AI334" i="112"/>
  <c r="AG334" i="112"/>
  <c r="AG330" i="112" s="1"/>
  <c r="X334" i="112"/>
  <c r="W334" i="112"/>
  <c r="W330" i="112" s="1"/>
  <c r="U334" i="112"/>
  <c r="U330" i="112" s="1"/>
  <c r="BC333" i="112"/>
  <c r="BB332" i="112"/>
  <c r="BC330" i="112"/>
  <c r="AY330" i="112"/>
  <c r="AI330" i="112"/>
  <c r="X330" i="112"/>
  <c r="T330" i="112"/>
  <c r="S330" i="112"/>
  <c r="R330" i="112"/>
  <c r="Q330" i="112"/>
  <c r="N330" i="112"/>
  <c r="M330" i="112"/>
  <c r="L330" i="112"/>
  <c r="K330" i="112"/>
  <c r="J330" i="112"/>
  <c r="I330" i="112"/>
  <c r="H330" i="112"/>
  <c r="G330" i="112"/>
  <c r="F330" i="112"/>
  <c r="E330" i="112" s="1"/>
  <c r="BC329" i="112"/>
  <c r="BB328" i="112"/>
  <c r="BB327" i="112" s="1"/>
  <c r="AX328" i="112"/>
  <c r="AX327" i="112" s="1"/>
  <c r="AI328" i="112"/>
  <c r="AK328" i="112" s="1"/>
  <c r="AN328" i="112" s="1"/>
  <c r="AP328" i="112" s="1"/>
  <c r="AR328" i="112" s="1"/>
  <c r="AT328" i="112" s="1"/>
  <c r="AV328" i="112" s="1"/>
  <c r="BC326" i="112"/>
  <c r="AV326" i="112"/>
  <c r="AP326" i="112"/>
  <c r="AR326" i="112" s="1"/>
  <c r="W326" i="112"/>
  <c r="Y326" i="112" s="1"/>
  <c r="AA326" i="112" s="1"/>
  <c r="AC326" i="112" s="1"/>
  <c r="BC325" i="112"/>
  <c r="BB324" i="112"/>
  <c r="AX324" i="112"/>
  <c r="AX323" i="112" s="1"/>
  <c r="AK323" i="112"/>
  <c r="AN323" i="112" s="1"/>
  <c r="AP323" i="112" s="1"/>
  <c r="AR323" i="112" s="1"/>
  <c r="AT323" i="112" s="1"/>
  <c r="AV323" i="112" s="1"/>
  <c r="AI323" i="112"/>
  <c r="BC322" i="112"/>
  <c r="BB321" i="112"/>
  <c r="AX321" i="112"/>
  <c r="AI321" i="112"/>
  <c r="AK321" i="112" s="1"/>
  <c r="AN321" i="112" s="1"/>
  <c r="AP321" i="112" s="1"/>
  <c r="AR321" i="112" s="1"/>
  <c r="AT321" i="112" s="1"/>
  <c r="AV321" i="112" s="1"/>
  <c r="BC320" i="112"/>
  <c r="AI320" i="112"/>
  <c r="AK320" i="112" s="1"/>
  <c r="AN320" i="112" s="1"/>
  <c r="AP320" i="112" s="1"/>
  <c r="AR320" i="112" s="1"/>
  <c r="AT320" i="112" s="1"/>
  <c r="AV320" i="112" s="1"/>
  <c r="BB319" i="112"/>
  <c r="AX319" i="112"/>
  <c r="BC315" i="112"/>
  <c r="AI315" i="112"/>
  <c r="Y315" i="112"/>
  <c r="AA315" i="112" s="1"/>
  <c r="W315" i="112"/>
  <c r="BB314" i="112"/>
  <c r="AX314" i="112"/>
  <c r="BB313" i="112"/>
  <c r="AY313" i="112"/>
  <c r="AY312" i="112" s="1"/>
  <c r="AX313" i="112"/>
  <c r="AG313" i="112"/>
  <c r="AG312" i="112" s="1"/>
  <c r="X313" i="112"/>
  <c r="X312" i="112" s="1"/>
  <c r="U313" i="112"/>
  <c r="U312" i="112" s="1"/>
  <c r="J313" i="112"/>
  <c r="E313" i="112"/>
  <c r="BC312" i="112"/>
  <c r="T312" i="112"/>
  <c r="S312" i="112"/>
  <c r="R312" i="112"/>
  <c r="Q312" i="112"/>
  <c r="Q311" i="112" s="1"/>
  <c r="Q300" i="112" s="1"/>
  <c r="N312" i="112"/>
  <c r="M312" i="112"/>
  <c r="M311" i="112" s="1"/>
  <c r="M300" i="112" s="1"/>
  <c r="L312" i="112"/>
  <c r="L311" i="112" s="1"/>
  <c r="L300" i="112" s="1"/>
  <c r="K312" i="112"/>
  <c r="I312" i="112"/>
  <c r="I311" i="112" s="1"/>
  <c r="H312" i="112"/>
  <c r="G312" i="112"/>
  <c r="G311" i="112" s="1"/>
  <c r="G300" i="112" s="1"/>
  <c r="F312" i="112"/>
  <c r="R311" i="112"/>
  <c r="R300" i="112" s="1"/>
  <c r="BC310" i="112"/>
  <c r="BB309" i="112"/>
  <c r="AX309" i="112"/>
  <c r="BC308" i="112"/>
  <c r="BB307" i="112"/>
  <c r="AX307" i="112"/>
  <c r="BC305" i="112"/>
  <c r="BB304" i="112"/>
  <c r="AX304" i="112"/>
  <c r="AX302" i="112"/>
  <c r="BC302" i="112" s="1"/>
  <c r="BB301" i="112"/>
  <c r="AX301" i="112"/>
  <c r="AX300" i="112" s="1"/>
  <c r="AX299" i="112" s="1"/>
  <c r="BB300" i="112"/>
  <c r="AY300" i="112"/>
  <c r="AI299" i="112"/>
  <c r="AK299" i="112" s="1"/>
  <c r="W299" i="112"/>
  <c r="Y299" i="112" s="1"/>
  <c r="AA299" i="112" s="1"/>
  <c r="J299" i="112"/>
  <c r="E299" i="112"/>
  <c r="BC296" i="112"/>
  <c r="AI296" i="112"/>
  <c r="BB295" i="112"/>
  <c r="AX295" i="112"/>
  <c r="AV295" i="112"/>
  <c r="AN295" i="112"/>
  <c r="AP295" i="112" s="1"/>
  <c r="AR295" i="112" s="1"/>
  <c r="AC295" i="112"/>
  <c r="Y295" i="112"/>
  <c r="BC294" i="112"/>
  <c r="BB293" i="112"/>
  <c r="AX293" i="112"/>
  <c r="AX292" i="112"/>
  <c r="AX291" i="112" s="1"/>
  <c r="BC289" i="112"/>
  <c r="BB288" i="112"/>
  <c r="AX288" i="112"/>
  <c r="BC287" i="112"/>
  <c r="AY287" i="112"/>
  <c r="AG287" i="112"/>
  <c r="AG285" i="112" s="1"/>
  <c r="AG284" i="112" s="1"/>
  <c r="X287" i="112"/>
  <c r="W287" i="112"/>
  <c r="W285" i="112" s="1"/>
  <c r="U287" i="112"/>
  <c r="J287" i="112"/>
  <c r="E287" i="112"/>
  <c r="BC286" i="112"/>
  <c r="BC285" i="112"/>
  <c r="AY285" i="112"/>
  <c r="AY284" i="112" s="1"/>
  <c r="X285" i="112"/>
  <c r="X284" i="112" s="1"/>
  <c r="U285" i="112"/>
  <c r="U284" i="112" s="1"/>
  <c r="T285" i="112"/>
  <c r="T284" i="112" s="1"/>
  <c r="S285" i="112"/>
  <c r="S284" i="112" s="1"/>
  <c r="R285" i="112"/>
  <c r="R284" i="112" s="1"/>
  <c r="Q285" i="112"/>
  <c r="N285" i="112"/>
  <c r="N284" i="112" s="1"/>
  <c r="M285" i="112"/>
  <c r="M284" i="112" s="1"/>
  <c r="L285" i="112"/>
  <c r="L284" i="112" s="1"/>
  <c r="K285" i="112"/>
  <c r="K284" i="112" s="1"/>
  <c r="I285" i="112"/>
  <c r="I284" i="112" s="1"/>
  <c r="H285" i="112"/>
  <c r="H284" i="112" s="1"/>
  <c r="G285" i="112"/>
  <c r="F285" i="112"/>
  <c r="Q284" i="112"/>
  <c r="Q283" i="112" s="1"/>
  <c r="G284" i="112"/>
  <c r="BC282" i="112"/>
  <c r="BB281" i="112"/>
  <c r="AX281" i="112"/>
  <c r="AX280" i="112" s="1"/>
  <c r="AT280" i="112"/>
  <c r="AV280" i="112" s="1"/>
  <c r="BB277" i="112"/>
  <c r="AX277" i="112"/>
  <c r="BB274" i="112"/>
  <c r="AX274" i="112"/>
  <c r="AX273" i="112" s="1"/>
  <c r="AX272" i="112" s="1"/>
  <c r="BB273" i="112"/>
  <c r="BB272" i="112" s="1"/>
  <c r="BC271" i="112"/>
  <c r="BC270" i="112"/>
  <c r="AT270" i="112"/>
  <c r="AV270" i="112" s="1"/>
  <c r="BB269" i="112"/>
  <c r="AX269" i="112"/>
  <c r="BC268" i="112"/>
  <c r="BC267" i="112"/>
  <c r="BB266" i="112"/>
  <c r="AX266" i="112"/>
  <c r="BB265" i="112"/>
  <c r="AY265" i="112"/>
  <c r="AN265" i="112"/>
  <c r="AP265" i="112" s="1"/>
  <c r="AR265" i="112" s="1"/>
  <c r="AT265" i="112" s="1"/>
  <c r="AV265" i="112" s="1"/>
  <c r="AI264" i="112"/>
  <c r="AK264" i="112" s="1"/>
  <c r="AN264" i="112" s="1"/>
  <c r="AP264" i="112" s="1"/>
  <c r="AR264" i="112" s="1"/>
  <c r="AT264" i="112" s="1"/>
  <c r="AV264" i="112" s="1"/>
  <c r="BC263" i="112"/>
  <c r="BC262" i="112"/>
  <c r="AT262" i="112"/>
  <c r="AV262" i="112" s="1"/>
  <c r="BB261" i="112"/>
  <c r="AX261" i="112"/>
  <c r="BC260" i="112"/>
  <c r="BB259" i="112"/>
  <c r="AX259" i="112"/>
  <c r="AN258" i="112"/>
  <c r="AP258" i="112" s="1"/>
  <c r="AR258" i="112" s="1"/>
  <c r="AT258" i="112" s="1"/>
  <c r="AV258" i="112" s="1"/>
  <c r="AI257" i="112"/>
  <c r="AK257" i="112" s="1"/>
  <c r="AN257" i="112" s="1"/>
  <c r="AP257" i="112" s="1"/>
  <c r="AR257" i="112" s="1"/>
  <c r="AT257" i="112" s="1"/>
  <c r="AV257" i="112" s="1"/>
  <c r="BC255" i="112"/>
  <c r="BB254" i="112"/>
  <c r="AX254" i="112"/>
  <c r="BC253" i="112"/>
  <c r="BB252" i="112"/>
  <c r="AX252" i="112"/>
  <c r="BC250" i="112"/>
  <c r="BB249" i="112"/>
  <c r="AX249" i="112"/>
  <c r="AX248" i="112" s="1"/>
  <c r="BB248" i="112"/>
  <c r="BC247" i="112"/>
  <c r="AI247" i="112"/>
  <c r="AK247" i="112" s="1"/>
  <c r="Y247" i="112"/>
  <c r="AA247" i="112" s="1"/>
  <c r="AC247" i="112" s="1"/>
  <c r="BB246" i="112"/>
  <c r="AX246" i="112"/>
  <c r="AY245" i="112"/>
  <c r="AX245" i="112"/>
  <c r="AI245" i="112"/>
  <c r="AG245" i="112"/>
  <c r="AE245" i="112"/>
  <c r="X245" i="112"/>
  <c r="W245" i="112"/>
  <c r="U245" i="112"/>
  <c r="BC244" i="112"/>
  <c r="AN244" i="112"/>
  <c r="AN242" i="112" s="1"/>
  <c r="BC243" i="112"/>
  <c r="Y243" i="112"/>
  <c r="AA243" i="112" s="1"/>
  <c r="AC243" i="112" s="1"/>
  <c r="BB242" i="112"/>
  <c r="AY242" i="112"/>
  <c r="AX242" i="112"/>
  <c r="AV242" i="112"/>
  <c r="AT242" i="112"/>
  <c r="AR242" i="112"/>
  <c r="AP242" i="112"/>
  <c r="AK242" i="112"/>
  <c r="AI242" i="112"/>
  <c r="AG242" i="112"/>
  <c r="AE242" i="112"/>
  <c r="X242" i="112"/>
  <c r="W242" i="112"/>
  <c r="U242" i="112"/>
  <c r="BC241" i="112"/>
  <c r="AI241" i="112"/>
  <c r="AK241" i="112" s="1"/>
  <c r="BB240" i="112"/>
  <c r="AY240" i="112"/>
  <c r="AX240" i="112"/>
  <c r="BC239" i="112"/>
  <c r="AT239" i="112"/>
  <c r="AV239" i="112" s="1"/>
  <c r="AV237" i="112" s="1"/>
  <c r="Y239" i="112"/>
  <c r="AA239" i="112" s="1"/>
  <c r="AC239" i="112" s="1"/>
  <c r="BB238" i="112"/>
  <c r="AX238" i="112"/>
  <c r="AY237" i="112"/>
  <c r="AX237" i="112"/>
  <c r="AR237" i="112"/>
  <c r="AP237" i="112"/>
  <c r="AN237" i="112"/>
  <c r="AK237" i="112"/>
  <c r="AI237" i="112"/>
  <c r="AG237" i="112"/>
  <c r="AE237" i="112"/>
  <c r="AE236" i="112" s="1"/>
  <c r="AE227" i="112" s="1"/>
  <c r="X237" i="112"/>
  <c r="X236" i="112" s="1"/>
  <c r="X227" i="112" s="1"/>
  <c r="W237" i="112"/>
  <c r="U237" i="112"/>
  <c r="U236" i="112" s="1"/>
  <c r="U227" i="112" s="1"/>
  <c r="BC236" i="112"/>
  <c r="AG236" i="112"/>
  <c r="AG227" i="112" s="1"/>
  <c r="T236" i="112"/>
  <c r="S236" i="112"/>
  <c r="R236" i="112"/>
  <c r="Q236" i="112"/>
  <c r="BC231" i="112"/>
  <c r="BB230" i="112"/>
  <c r="BB229" i="112" s="1"/>
  <c r="BC226" i="112"/>
  <c r="BC225" i="112"/>
  <c r="BB224" i="112"/>
  <c r="AX224" i="112"/>
  <c r="BC223" i="112"/>
  <c r="BB222" i="112"/>
  <c r="AX222" i="112"/>
  <c r="BB220" i="112"/>
  <c r="AX220" i="112"/>
  <c r="AI219" i="112"/>
  <c r="AK219" i="112" s="1"/>
  <c r="AN219" i="112" s="1"/>
  <c r="AP219" i="112" s="1"/>
  <c r="AR219" i="112" s="1"/>
  <c r="AT219" i="112" s="1"/>
  <c r="AV219" i="112" s="1"/>
  <c r="BC218" i="112"/>
  <c r="BB217" i="112"/>
  <c r="AX217" i="112"/>
  <c r="AX216" i="112" s="1"/>
  <c r="BB216" i="112"/>
  <c r="AX215" i="112"/>
  <c r="AI215" i="112"/>
  <c r="AK215" i="112" s="1"/>
  <c r="AN215" i="112" s="1"/>
  <c r="AP215" i="112" s="1"/>
  <c r="AR215" i="112" s="1"/>
  <c r="AT215" i="112" s="1"/>
  <c r="AV215" i="112" s="1"/>
  <c r="BC214" i="112"/>
  <c r="AY214" i="112"/>
  <c r="BB213" i="112"/>
  <c r="AX213" i="112"/>
  <c r="AX212" i="112" s="1"/>
  <c r="AX211" i="112" s="1"/>
  <c r="BB212" i="112"/>
  <c r="AY211" i="112"/>
  <c r="AI211" i="112"/>
  <c r="AK211" i="112" s="1"/>
  <c r="AN211" i="112" s="1"/>
  <c r="BC210" i="112"/>
  <c r="Y210" i="112"/>
  <c r="AA210" i="112" s="1"/>
  <c r="AC210" i="112" s="1"/>
  <c r="AC209" i="112" s="1"/>
  <c r="BC209" i="112"/>
  <c r="AV209" i="112"/>
  <c r="AT209" i="112"/>
  <c r="AR209" i="112"/>
  <c r="AP209" i="112"/>
  <c r="AN209" i="112"/>
  <c r="AK209" i="112"/>
  <c r="AI209" i="112"/>
  <c r="AG209" i="112"/>
  <c r="AE209" i="112"/>
  <c r="X209" i="112"/>
  <c r="Y209" i="112" s="1"/>
  <c r="AA209" i="112" s="1"/>
  <c r="W209" i="112"/>
  <c r="U209" i="112"/>
  <c r="U206" i="112" s="1"/>
  <c r="U200" i="112" s="1"/>
  <c r="U185" i="112" s="1"/>
  <c r="BC208" i="112"/>
  <c r="Y208" i="112"/>
  <c r="AA208" i="112" s="1"/>
  <c r="AC208" i="112" s="1"/>
  <c r="AC207" i="112" s="1"/>
  <c r="BB207" i="112"/>
  <c r="AY207" i="112"/>
  <c r="AX207" i="112"/>
  <c r="AV207" i="112"/>
  <c r="AT207" i="112"/>
  <c r="AR207" i="112"/>
  <c r="AP207" i="112"/>
  <c r="AN207" i="112"/>
  <c r="AK207" i="112"/>
  <c r="AI207" i="112"/>
  <c r="AG207" i="112"/>
  <c r="AE207" i="112"/>
  <c r="X207" i="112"/>
  <c r="W207" i="112"/>
  <c r="W206" i="112" s="1"/>
  <c r="U207" i="112"/>
  <c r="AE206" i="112"/>
  <c r="AE200" i="112" s="1"/>
  <c r="AE185" i="112" s="1"/>
  <c r="T206" i="112"/>
  <c r="S206" i="112"/>
  <c r="R206" i="112"/>
  <c r="Q206" i="112"/>
  <c r="N206" i="112"/>
  <c r="M206" i="112"/>
  <c r="M200" i="112" s="1"/>
  <c r="M185" i="112" s="1"/>
  <c r="L206" i="112"/>
  <c r="L200" i="112" s="1"/>
  <c r="L185" i="112" s="1"/>
  <c r="K206" i="112"/>
  <c r="I206" i="112"/>
  <c r="I200" i="112" s="1"/>
  <c r="I185" i="112" s="1"/>
  <c r="H206" i="112"/>
  <c r="H200" i="112" s="1"/>
  <c r="H185" i="112" s="1"/>
  <c r="G206" i="112"/>
  <c r="G200" i="112" s="1"/>
  <c r="G185" i="112" s="1"/>
  <c r="F206" i="112"/>
  <c r="E206" i="112" s="1"/>
  <c r="BC205" i="112"/>
  <c r="BB204" i="112"/>
  <c r="AY204" i="112"/>
  <c r="AX204" i="112"/>
  <c r="BC203" i="112"/>
  <c r="BB202" i="112"/>
  <c r="BB201" i="112" s="1"/>
  <c r="AY202" i="112"/>
  <c r="AY201" i="112" s="1"/>
  <c r="AX202" i="112"/>
  <c r="AX201" i="112" s="1"/>
  <c r="N200" i="112"/>
  <c r="N185" i="112" s="1"/>
  <c r="F200" i="112"/>
  <c r="BC199" i="112"/>
  <c r="BB198" i="112"/>
  <c r="AX198" i="112"/>
  <c r="BC197" i="112"/>
  <c r="BC196" i="112"/>
  <c r="BB195" i="112"/>
  <c r="AX195" i="112"/>
  <c r="AX193" i="112" s="1"/>
  <c r="AX186" i="112" s="1"/>
  <c r="BC194" i="112"/>
  <c r="AY194" i="112"/>
  <c r="BB193" i="112"/>
  <c r="BC192" i="112"/>
  <c r="AT192" i="112"/>
  <c r="AV192" i="112" s="1"/>
  <c r="AV191" i="112" s="1"/>
  <c r="AV187" i="112" s="1"/>
  <c r="AV186" i="112" s="1"/>
  <c r="BB191" i="112"/>
  <c r="BB187" i="112" s="1"/>
  <c r="AY191" i="112"/>
  <c r="AX191" i="112"/>
  <c r="AX187" i="112" s="1"/>
  <c r="AT191" i="112"/>
  <c r="AT187" i="112" s="1"/>
  <c r="AT186" i="112" s="1"/>
  <c r="BC190" i="112"/>
  <c r="BC189" i="112"/>
  <c r="BB188" i="112"/>
  <c r="AY188" i="112"/>
  <c r="AX188" i="112"/>
  <c r="AY187" i="112"/>
  <c r="BC184" i="112"/>
  <c r="BB183" i="112"/>
  <c r="AX183" i="112"/>
  <c r="BC182" i="112"/>
  <c r="BB181" i="112"/>
  <c r="AX181" i="112"/>
  <c r="BC180" i="112"/>
  <c r="BB179" i="112"/>
  <c r="AX179" i="112"/>
  <c r="BC175" i="112"/>
  <c r="BC173" i="112"/>
  <c r="AY173" i="112"/>
  <c r="BB172" i="112"/>
  <c r="BC171" i="112"/>
  <c r="BB170" i="112"/>
  <c r="AX170" i="112"/>
  <c r="BC169" i="112"/>
  <c r="BB168" i="112"/>
  <c r="BC168" i="112" s="1"/>
  <c r="AX168" i="112"/>
  <c r="BB167" i="112"/>
  <c r="BC165" i="112"/>
  <c r="AR165" i="112"/>
  <c r="AT165" i="112" s="1"/>
  <c r="AT163" i="112" s="1"/>
  <c r="AP165" i="112"/>
  <c r="AK165" i="112"/>
  <c r="AK163" i="112" s="1"/>
  <c r="AY163" i="112"/>
  <c r="AP163" i="112"/>
  <c r="AN163" i="112"/>
  <c r="BC162" i="112"/>
  <c r="AN162" i="112"/>
  <c r="AP162" i="112" s="1"/>
  <c r="AR162" i="112" s="1"/>
  <c r="AT162" i="112" s="1"/>
  <c r="AV162" i="112" s="1"/>
  <c r="BC161" i="112"/>
  <c r="AK161" i="112"/>
  <c r="AN161" i="112" s="1"/>
  <c r="AP161" i="112" s="1"/>
  <c r="AR161" i="112" s="1"/>
  <c r="AE161" i="112"/>
  <c r="AE160" i="112" s="1"/>
  <c r="AE159" i="112" s="1"/>
  <c r="AE158" i="112" s="1"/>
  <c r="AE139" i="112" s="1"/>
  <c r="Y161" i="112"/>
  <c r="BB160" i="112"/>
  <c r="AY160" i="112"/>
  <c r="AX160" i="112"/>
  <c r="AX159" i="112" s="1"/>
  <c r="AK160" i="112"/>
  <c r="AI160" i="112"/>
  <c r="AG160" i="112"/>
  <c r="AG159" i="112" s="1"/>
  <c r="AG158" i="112" s="1"/>
  <c r="AG139" i="112" s="1"/>
  <c r="AC160" i="112"/>
  <c r="AC159" i="112" s="1"/>
  <c r="AC158" i="112" s="1"/>
  <c r="AC139" i="112" s="1"/>
  <c r="AA160" i="112"/>
  <c r="X160" i="112"/>
  <c r="W160" i="112"/>
  <c r="W159" i="112" s="1"/>
  <c r="W158" i="112" s="1"/>
  <c r="U160" i="112"/>
  <c r="U159" i="112" s="1"/>
  <c r="U158" i="112" s="1"/>
  <c r="U139" i="112" s="1"/>
  <c r="AY159" i="112"/>
  <c r="AI159" i="112"/>
  <c r="AI158" i="112" s="1"/>
  <c r="AI139" i="112" s="1"/>
  <c r="AA159" i="112"/>
  <c r="AA158" i="112" s="1"/>
  <c r="AA139" i="112" s="1"/>
  <c r="X159" i="112"/>
  <c r="X158" i="112" s="1"/>
  <c r="X139" i="112" s="1"/>
  <c r="T159" i="112"/>
  <c r="S159" i="112"/>
  <c r="S158" i="112" s="1"/>
  <c r="S139" i="112" s="1"/>
  <c r="R159" i="112"/>
  <c r="R158" i="112" s="1"/>
  <c r="R139" i="112" s="1"/>
  <c r="Q159" i="112"/>
  <c r="Q158" i="112" s="1"/>
  <c r="Q139" i="112" s="1"/>
  <c r="T158" i="112"/>
  <c r="T139" i="112" s="1"/>
  <c r="BC157" i="112"/>
  <c r="BB156" i="112"/>
  <c r="AX156" i="112"/>
  <c r="BB155" i="112"/>
  <c r="AX155" i="112"/>
  <c r="BB154" i="112"/>
  <c r="AY154" i="112"/>
  <c r="BB153" i="112"/>
  <c r="AY153" i="112"/>
  <c r="BC152" i="112"/>
  <c r="AT152" i="112"/>
  <c r="AV152" i="112" s="1"/>
  <c r="AV151" i="112" s="1"/>
  <c r="AV150" i="112" s="1"/>
  <c r="AN152" i="112"/>
  <c r="AN151" i="112" s="1"/>
  <c r="AN150" i="112" s="1"/>
  <c r="BB151" i="112"/>
  <c r="AY151" i="112"/>
  <c r="AX151" i="112"/>
  <c r="AX150" i="112" s="1"/>
  <c r="AR151" i="112"/>
  <c r="AR150" i="112" s="1"/>
  <c r="AP151" i="112"/>
  <c r="AP150" i="112" s="1"/>
  <c r="AY150" i="112"/>
  <c r="BC149" i="112"/>
  <c r="BB148" i="112"/>
  <c r="AY148" i="112"/>
  <c r="AY147" i="112" s="1"/>
  <c r="AX148" i="112"/>
  <c r="AX147" i="112" s="1"/>
  <c r="AV148" i="112"/>
  <c r="AT148" i="112"/>
  <c r="AT147" i="112" s="1"/>
  <c r="AV147" i="112"/>
  <c r="BC146" i="112"/>
  <c r="AV146" i="112"/>
  <c r="BB145" i="112"/>
  <c r="BB144" i="112" s="1"/>
  <c r="AY145" i="112"/>
  <c r="AY144" i="112" s="1"/>
  <c r="AX145" i="112"/>
  <c r="BC145" i="112" s="1"/>
  <c r="AV145" i="112"/>
  <c r="AV144" i="112" s="1"/>
  <c r="AT145" i="112"/>
  <c r="AT144" i="112" s="1"/>
  <c r="BC144" i="112"/>
  <c r="AX144" i="112"/>
  <c r="BC143" i="112"/>
  <c r="BB142" i="112"/>
  <c r="AY142" i="112"/>
  <c r="AY141" i="112" s="1"/>
  <c r="AX142" i="112"/>
  <c r="AV142" i="112"/>
  <c r="AV141" i="112" s="1"/>
  <c r="AT142" i="112"/>
  <c r="BB141" i="112"/>
  <c r="AX141" i="112"/>
  <c r="AX140" i="112" s="1"/>
  <c r="AT141" i="112"/>
  <c r="BC138" i="112"/>
  <c r="BB137" i="112"/>
  <c r="AX137" i="112"/>
  <c r="BC136" i="112"/>
  <c r="BC135" i="112"/>
  <c r="BB134" i="112"/>
  <c r="AY134" i="112"/>
  <c r="AX134" i="112"/>
  <c r="AX133" i="112" s="1"/>
  <c r="AV134" i="112"/>
  <c r="AT134" i="112"/>
  <c r="AT131" i="112" s="1"/>
  <c r="AR134" i="112"/>
  <c r="AR131" i="112" s="1"/>
  <c r="AP134" i="112"/>
  <c r="AP131" i="112" s="1"/>
  <c r="AN134" i="112"/>
  <c r="AK134" i="112"/>
  <c r="AK131" i="112" s="1"/>
  <c r="AI134" i="112"/>
  <c r="AI131" i="112" s="1"/>
  <c r="AG134" i="112"/>
  <c r="AG131" i="112" s="1"/>
  <c r="AY131" i="112"/>
  <c r="AV131" i="112"/>
  <c r="AN131" i="112"/>
  <c r="BC130" i="112"/>
  <c r="AT130" i="112"/>
  <c r="AV130" i="112" s="1"/>
  <c r="BC129" i="112"/>
  <c r="AV129" i="112"/>
  <c r="AK129" i="112"/>
  <c r="AN129" i="112" s="1"/>
  <c r="AP129" i="112" s="1"/>
  <c r="AR129" i="112" s="1"/>
  <c r="BB128" i="112"/>
  <c r="AV128" i="112"/>
  <c r="AX128" i="112" s="1"/>
  <c r="AY128" i="112" s="1"/>
  <c r="AK128" i="112"/>
  <c r="BC127" i="112"/>
  <c r="AK127" i="112"/>
  <c r="BC126" i="112"/>
  <c r="AK126" i="112"/>
  <c r="AE126" i="112"/>
  <c r="AE125" i="112" s="1"/>
  <c r="AE124" i="112" s="1"/>
  <c r="AE123" i="112" s="1"/>
  <c r="AE122" i="112" s="1"/>
  <c r="Y126" i="112"/>
  <c r="BB125" i="112"/>
  <c r="AY125" i="112"/>
  <c r="AY124" i="112" s="1"/>
  <c r="AY123" i="112" s="1"/>
  <c r="AX125" i="112"/>
  <c r="AX124" i="112" s="1"/>
  <c r="AX123" i="112" s="1"/>
  <c r="AI125" i="112"/>
  <c r="AI124" i="112" s="1"/>
  <c r="AI123" i="112" s="1"/>
  <c r="AG125" i="112"/>
  <c r="AG124" i="112" s="1"/>
  <c r="AG123" i="112" s="1"/>
  <c r="AC125" i="112"/>
  <c r="AA125" i="112"/>
  <c r="AA124" i="112" s="1"/>
  <c r="AA123" i="112" s="1"/>
  <c r="AA122" i="112" s="1"/>
  <c r="X125" i="112"/>
  <c r="W125" i="112"/>
  <c r="U125" i="112"/>
  <c r="U124" i="112" s="1"/>
  <c r="U123" i="112" s="1"/>
  <c r="U122" i="112" s="1"/>
  <c r="AC124" i="112"/>
  <c r="AC123" i="112" s="1"/>
  <c r="AC122" i="112" s="1"/>
  <c r="W124" i="112"/>
  <c r="W123" i="112" s="1"/>
  <c r="T124" i="112"/>
  <c r="T123" i="112" s="1"/>
  <c r="T122" i="112" s="1"/>
  <c r="S124" i="112"/>
  <c r="S123" i="112" s="1"/>
  <c r="S122" i="112" s="1"/>
  <c r="R124" i="112"/>
  <c r="R123" i="112" s="1"/>
  <c r="R122" i="112" s="1"/>
  <c r="AD123" i="112"/>
  <c r="AY122" i="112"/>
  <c r="BC121" i="112"/>
  <c r="BC120" i="112"/>
  <c r="BC119" i="112"/>
  <c r="AK119" i="112"/>
  <c r="AN119" i="112" s="1"/>
  <c r="AN118" i="112" s="1"/>
  <c r="AN117" i="112" s="1"/>
  <c r="AN115" i="112" s="1"/>
  <c r="AN114" i="112" s="1"/>
  <c r="Y119" i="112"/>
  <c r="AA119" i="112" s="1"/>
  <c r="AA118" i="112" s="1"/>
  <c r="AA117" i="112" s="1"/>
  <c r="AA115" i="112" s="1"/>
  <c r="AA114" i="112" s="1"/>
  <c r="J119" i="112"/>
  <c r="E119" i="112"/>
  <c r="BB118" i="112"/>
  <c r="AY118" i="112"/>
  <c r="AX118" i="112"/>
  <c r="AX117" i="112" s="1"/>
  <c r="AX115" i="112" s="1"/>
  <c r="AX114" i="112" s="1"/>
  <c r="AI118" i="112"/>
  <c r="AG118" i="112"/>
  <c r="AG117" i="112" s="1"/>
  <c r="AG115" i="112" s="1"/>
  <c r="AG114" i="112" s="1"/>
  <c r="X118" i="112"/>
  <c r="X117" i="112" s="1"/>
  <c r="W118" i="112"/>
  <c r="U118" i="112"/>
  <c r="U115" i="112" s="1"/>
  <c r="U114" i="112" s="1"/>
  <c r="T118" i="112"/>
  <c r="T115" i="112" s="1"/>
  <c r="T114" i="112" s="1"/>
  <c r="S118" i="112"/>
  <c r="S115" i="112" s="1"/>
  <c r="S114" i="112" s="1"/>
  <c r="R118" i="112"/>
  <c r="R115" i="112" s="1"/>
  <c r="R114" i="112" s="1"/>
  <c r="Q118" i="112"/>
  <c r="Q115" i="112" s="1"/>
  <c r="Q114" i="112" s="1"/>
  <c r="N118" i="112"/>
  <c r="N115" i="112" s="1"/>
  <c r="M118" i="112"/>
  <c r="M115" i="112" s="1"/>
  <c r="M114" i="112" s="1"/>
  <c r="L118" i="112"/>
  <c r="L115" i="112" s="1"/>
  <c r="L114" i="112" s="1"/>
  <c r="K118" i="112"/>
  <c r="I118" i="112"/>
  <c r="H118" i="112"/>
  <c r="H115" i="112" s="1"/>
  <c r="G118" i="112"/>
  <c r="G115" i="112" s="1"/>
  <c r="G114" i="112" s="1"/>
  <c r="F118" i="112"/>
  <c r="AY117" i="112"/>
  <c r="AY115" i="112" s="1"/>
  <c r="AY114" i="112" s="1"/>
  <c r="AI117" i="112"/>
  <c r="AI115" i="112" s="1"/>
  <c r="AI114" i="112" s="1"/>
  <c r="BC116" i="112"/>
  <c r="X115" i="112"/>
  <c r="X114" i="112" s="1"/>
  <c r="I115" i="112"/>
  <c r="I114" i="112" s="1"/>
  <c r="N114" i="112"/>
  <c r="H114" i="112"/>
  <c r="BC113" i="112"/>
  <c r="AY113" i="112"/>
  <c r="AV113" i="112"/>
  <c r="AT113" i="112"/>
  <c r="AR113" i="112"/>
  <c r="AP113" i="112"/>
  <c r="AN113" i="112"/>
  <c r="AK113" i="112"/>
  <c r="AI113" i="112"/>
  <c r="AG113" i="112"/>
  <c r="AE113" i="112"/>
  <c r="AC113" i="112"/>
  <c r="AA113" i="112"/>
  <c r="X113" i="112"/>
  <c r="X112" i="112" s="1"/>
  <c r="W113" i="112"/>
  <c r="U113" i="112"/>
  <c r="U112" i="112" s="1"/>
  <c r="J113" i="112"/>
  <c r="E113" i="112"/>
  <c r="BB112" i="112"/>
  <c r="AY112" i="112"/>
  <c r="AX112" i="112"/>
  <c r="AV112" i="112"/>
  <c r="AT112" i="112"/>
  <c r="AR112" i="112"/>
  <c r="AP112" i="112"/>
  <c r="AN112" i="112"/>
  <c r="AK112" i="112"/>
  <c r="AI112" i="112"/>
  <c r="AG112" i="112"/>
  <c r="AE112" i="112"/>
  <c r="AC112" i="112"/>
  <c r="AA112" i="112"/>
  <c r="T112" i="112"/>
  <c r="S112" i="112"/>
  <c r="R112" i="112"/>
  <c r="Q112" i="112"/>
  <c r="N112" i="112"/>
  <c r="M112" i="112"/>
  <c r="L112" i="112"/>
  <c r="K112" i="112"/>
  <c r="J112" i="112" s="1"/>
  <c r="I112" i="112"/>
  <c r="H112" i="112"/>
  <c r="G112" i="112"/>
  <c r="F112" i="112"/>
  <c r="BC111" i="112"/>
  <c r="BB110" i="112"/>
  <c r="AY110" i="112"/>
  <c r="AX110" i="112"/>
  <c r="BC109" i="112"/>
  <c r="BC108" i="112"/>
  <c r="BC107" i="112"/>
  <c r="AP107" i="112"/>
  <c r="AR107" i="112" s="1"/>
  <c r="Y107" i="112"/>
  <c r="AA107" i="112" s="1"/>
  <c r="BC106" i="112"/>
  <c r="AY106" i="112"/>
  <c r="AN106" i="112"/>
  <c r="AK106" i="112"/>
  <c r="AI106" i="112"/>
  <c r="AG106" i="112"/>
  <c r="X106" i="112"/>
  <c r="W106" i="112"/>
  <c r="U106" i="112"/>
  <c r="T106" i="112"/>
  <c r="S106" i="112"/>
  <c r="R106" i="112"/>
  <c r="Q106" i="112"/>
  <c r="BC105" i="112"/>
  <c r="BC104" i="112"/>
  <c r="BC103" i="112"/>
  <c r="AP103" i="112"/>
  <c r="AR103" i="112" s="1"/>
  <c r="Y103" i="112"/>
  <c r="AA103" i="112" s="1"/>
  <c r="BB102" i="112"/>
  <c r="AX102" i="112"/>
  <c r="AP102" i="112"/>
  <c r="AN102" i="112"/>
  <c r="AK102" i="112"/>
  <c r="AI102" i="112"/>
  <c r="AG102" i="112"/>
  <c r="X102" i="112"/>
  <c r="W102" i="112"/>
  <c r="U102" i="112"/>
  <c r="T102" i="112"/>
  <c r="S102" i="112"/>
  <c r="R102" i="112"/>
  <c r="Q102" i="112"/>
  <c r="BC101" i="112"/>
  <c r="AY101" i="112"/>
  <c r="AV101" i="112"/>
  <c r="AT101" i="112"/>
  <c r="AR101" i="112"/>
  <c r="AP101" i="112"/>
  <c r="AN101" i="112"/>
  <c r="AK101" i="112"/>
  <c r="AI101" i="112"/>
  <c r="AG101" i="112"/>
  <c r="AG81" i="112" s="1"/>
  <c r="AE101" i="112"/>
  <c r="AC101" i="112"/>
  <c r="AA101" i="112"/>
  <c r="X101" i="112"/>
  <c r="W101" i="112"/>
  <c r="U101" i="112"/>
  <c r="T101" i="112"/>
  <c r="S101" i="112"/>
  <c r="R101" i="112"/>
  <c r="Q101" i="112"/>
  <c r="N101" i="112"/>
  <c r="N81" i="112" s="1"/>
  <c r="M101" i="112"/>
  <c r="L101" i="112"/>
  <c r="K101" i="112"/>
  <c r="I101" i="112"/>
  <c r="H101" i="112"/>
  <c r="G101" i="112"/>
  <c r="F101" i="112"/>
  <c r="BB100" i="112"/>
  <c r="AX100" i="112"/>
  <c r="BC98" i="112"/>
  <c r="BC97" i="112"/>
  <c r="W97" i="112"/>
  <c r="Y97" i="112" s="1"/>
  <c r="AA97" i="112" s="1"/>
  <c r="BB96" i="112"/>
  <c r="AV96" i="112"/>
  <c r="AT96" i="112"/>
  <c r="AR96" i="112"/>
  <c r="AP96" i="112"/>
  <c r="AN96" i="112"/>
  <c r="AK96" i="112"/>
  <c r="AI96" i="112"/>
  <c r="AG96" i="112"/>
  <c r="X96" i="112"/>
  <c r="U96" i="112"/>
  <c r="J96" i="112"/>
  <c r="E96" i="112"/>
  <c r="AX95" i="112"/>
  <c r="BC94" i="112"/>
  <c r="AN94" i="112"/>
  <c r="AP94" i="112" s="1"/>
  <c r="AR94" i="112" s="1"/>
  <c r="AT94" i="112" s="1"/>
  <c r="AV94" i="112" s="1"/>
  <c r="Y94" i="112"/>
  <c r="AA94" i="112" s="1"/>
  <c r="AC94" i="112" s="1"/>
  <c r="AE94" i="112" s="1"/>
  <c r="BB93" i="112"/>
  <c r="AX93" i="112"/>
  <c r="AX92" i="112" s="1"/>
  <c r="BC90" i="112"/>
  <c r="BB89" i="112"/>
  <c r="AX89" i="112"/>
  <c r="AX88" i="112" s="1"/>
  <c r="AX87" i="112" s="1"/>
  <c r="BC86" i="112"/>
  <c r="AN86" i="112"/>
  <c r="AP86" i="112" s="1"/>
  <c r="AR86" i="112" s="1"/>
  <c r="AT86" i="112" s="1"/>
  <c r="AV86" i="112" s="1"/>
  <c r="Y86" i="112"/>
  <c r="AA86" i="112" s="1"/>
  <c r="AC86" i="112" s="1"/>
  <c r="AE86" i="112" s="1"/>
  <c r="BB84" i="112"/>
  <c r="AX83" i="112"/>
  <c r="AX82" i="112" s="1"/>
  <c r="BB83" i="112"/>
  <c r="F81" i="112"/>
  <c r="BC80" i="112"/>
  <c r="BB79" i="112"/>
  <c r="AX79" i="112"/>
  <c r="AX78" i="112" s="1"/>
  <c r="AX77" i="112" s="1"/>
  <c r="AX76" i="112" s="1"/>
  <c r="BC75" i="112"/>
  <c r="BB74" i="112"/>
  <c r="AX74" i="112"/>
  <c r="BC73" i="112"/>
  <c r="AR73" i="112"/>
  <c r="AT73" i="112" s="1"/>
  <c r="AT72" i="112" s="1"/>
  <c r="AK73" i="112"/>
  <c r="AK72" i="112" s="1"/>
  <c r="AK71" i="112" s="1"/>
  <c r="AK69" i="112" s="1"/>
  <c r="W73" i="112"/>
  <c r="W72" i="112" s="1"/>
  <c r="W71" i="112" s="1"/>
  <c r="BB72" i="112"/>
  <c r="BB71" i="112" s="1"/>
  <c r="AY72" i="112"/>
  <c r="AY71" i="112" s="1"/>
  <c r="AY69" i="112" s="1"/>
  <c r="AX72" i="112"/>
  <c r="AR72" i="112"/>
  <c r="AR71" i="112" s="1"/>
  <c r="AR69" i="112" s="1"/>
  <c r="AP72" i="112"/>
  <c r="AP71" i="112" s="1"/>
  <c r="AP69" i="112" s="1"/>
  <c r="AN72" i="112"/>
  <c r="AN71" i="112" s="1"/>
  <c r="AN69" i="112" s="1"/>
  <c r="AI72" i="112"/>
  <c r="AI71" i="112" s="1"/>
  <c r="AI69" i="112" s="1"/>
  <c r="AG72" i="112"/>
  <c r="AG71" i="112" s="1"/>
  <c r="AG69" i="112" s="1"/>
  <c r="AE72" i="112"/>
  <c r="AE71" i="112" s="1"/>
  <c r="AE69" i="112" s="1"/>
  <c r="X72" i="112"/>
  <c r="X71" i="112" s="1"/>
  <c r="X69" i="112" s="1"/>
  <c r="U72" i="112"/>
  <c r="U71" i="112" s="1"/>
  <c r="U69" i="112" s="1"/>
  <c r="J72" i="112"/>
  <c r="E72" i="112"/>
  <c r="AT71" i="112"/>
  <c r="AT69" i="112" s="1"/>
  <c r="T71" i="112"/>
  <c r="S71" i="112"/>
  <c r="S69" i="112" s="1"/>
  <c r="R71" i="112"/>
  <c r="Q71" i="112"/>
  <c r="Q69" i="112" s="1"/>
  <c r="N71" i="112"/>
  <c r="M71" i="112"/>
  <c r="M69" i="112" s="1"/>
  <c r="L71" i="112"/>
  <c r="K71" i="112"/>
  <c r="K69" i="112" s="1"/>
  <c r="I71" i="112"/>
  <c r="H71" i="112"/>
  <c r="H69" i="112" s="1"/>
  <c r="G71" i="112"/>
  <c r="G69" i="112" s="1"/>
  <c r="F71" i="112"/>
  <c r="F69" i="112" s="1"/>
  <c r="T69" i="112"/>
  <c r="R69" i="112"/>
  <c r="N69" i="112"/>
  <c r="L69" i="112"/>
  <c r="I69" i="112"/>
  <c r="BC68" i="112"/>
  <c r="BC67" i="112"/>
  <c r="BB66" i="112"/>
  <c r="AX66" i="112"/>
  <c r="AX65" i="112" s="1"/>
  <c r="AX64" i="112" s="1"/>
  <c r="AY65" i="112"/>
  <c r="AY64" i="112" s="1"/>
  <c r="BC62" i="112"/>
  <c r="BB61" i="112"/>
  <c r="AY61" i="112"/>
  <c r="BC61" i="112"/>
  <c r="BC60" i="112"/>
  <c r="BC59" i="112"/>
  <c r="BC58" i="112"/>
  <c r="BB57" i="112"/>
  <c r="BB56" i="112" s="1"/>
  <c r="BB54" i="112" s="1"/>
  <c r="BB53" i="112" s="1"/>
  <c r="AX56" i="112"/>
  <c r="AP57" i="112"/>
  <c r="AR57" i="112" s="1"/>
  <c r="AT57" i="112" s="1"/>
  <c r="AV57" i="112" s="1"/>
  <c r="W57" i="112"/>
  <c r="Y57" i="112" s="1"/>
  <c r="AA57" i="112" s="1"/>
  <c r="AC57" i="112" s="1"/>
  <c r="AE57" i="112" s="1"/>
  <c r="AY56" i="112"/>
  <c r="AI56" i="112"/>
  <c r="AK56" i="112" s="1"/>
  <c r="AK55" i="112" s="1"/>
  <c r="AK53" i="112" s="1"/>
  <c r="BC55" i="112"/>
  <c r="AV55" i="112"/>
  <c r="AV53" i="112" s="1"/>
  <c r="AT55" i="112"/>
  <c r="AT53" i="112" s="1"/>
  <c r="AR55" i="112"/>
  <c r="AR53" i="112" s="1"/>
  <c r="AP55" i="112"/>
  <c r="AP53" i="112" s="1"/>
  <c r="AN55" i="112"/>
  <c r="AN53" i="112" s="1"/>
  <c r="AG55" i="112"/>
  <c r="AG53" i="112" s="1"/>
  <c r="BC52" i="112"/>
  <c r="BB51" i="112"/>
  <c r="AX51" i="112"/>
  <c r="AX50" i="112" s="1"/>
  <c r="BB50" i="112"/>
  <c r="AX49" i="112"/>
  <c r="BC48" i="112"/>
  <c r="BC47" i="112"/>
  <c r="BC46" i="112"/>
  <c r="BC45" i="112"/>
  <c r="BC44" i="112"/>
  <c r="AT44" i="112"/>
  <c r="AV44" i="112" s="1"/>
  <c r="AK44" i="112"/>
  <c r="AN44" i="112" s="1"/>
  <c r="BC43" i="112"/>
  <c r="AK43" i="112"/>
  <c r="AN43" i="112" s="1"/>
  <c r="AN42" i="112" s="1"/>
  <c r="W43" i="112"/>
  <c r="Y43" i="112" s="1"/>
  <c r="AA43" i="112" s="1"/>
  <c r="BB42" i="112"/>
  <c r="AY42" i="112"/>
  <c r="AY41" i="112" s="1"/>
  <c r="AY34" i="112" s="1"/>
  <c r="AI42" i="112"/>
  <c r="AI41" i="112" s="1"/>
  <c r="AI34" i="112" s="1"/>
  <c r="AG42" i="112"/>
  <c r="AG41" i="112" s="1"/>
  <c r="AG34" i="112" s="1"/>
  <c r="AE42" i="112"/>
  <c r="AE41" i="112" s="1"/>
  <c r="AE34" i="112" s="1"/>
  <c r="X42" i="112"/>
  <c r="X41" i="112" s="1"/>
  <c r="X34" i="112" s="1"/>
  <c r="U42" i="112"/>
  <c r="U41" i="112" s="1"/>
  <c r="U34" i="112" s="1"/>
  <c r="J42" i="112"/>
  <c r="E42" i="112"/>
  <c r="BC41" i="112"/>
  <c r="AN41" i="112"/>
  <c r="AN34" i="112" s="1"/>
  <c r="T41" i="112"/>
  <c r="T34" i="112" s="1"/>
  <c r="S41" i="112"/>
  <c r="S34" i="112" s="1"/>
  <c r="R41" i="112"/>
  <c r="R34" i="112" s="1"/>
  <c r="Q41" i="112"/>
  <c r="Q34" i="112" s="1"/>
  <c r="N41" i="112"/>
  <c r="N34" i="112" s="1"/>
  <c r="M41" i="112"/>
  <c r="M34" i="112" s="1"/>
  <c r="L41" i="112"/>
  <c r="L34" i="112" s="1"/>
  <c r="K41" i="112"/>
  <c r="I41" i="112"/>
  <c r="I34" i="112" s="1"/>
  <c r="H41" i="112"/>
  <c r="G41" i="112"/>
  <c r="G34" i="112" s="1"/>
  <c r="F41" i="112"/>
  <c r="F34" i="112" s="1"/>
  <c r="BB40" i="112"/>
  <c r="AX40" i="112"/>
  <c r="BC38" i="112"/>
  <c r="BB37" i="112"/>
  <c r="AX37" i="112"/>
  <c r="AX36" i="112" s="1"/>
  <c r="AX35" i="112" s="1"/>
  <c r="BB36" i="112"/>
  <c r="H34" i="112"/>
  <c r="BC33" i="112"/>
  <c r="AN33" i="112"/>
  <c r="AN32" i="112" s="1"/>
  <c r="Y33" i="112"/>
  <c r="AA33" i="112" s="1"/>
  <c r="AC33" i="112" s="1"/>
  <c r="AC32" i="112" s="1"/>
  <c r="BB32" i="112"/>
  <c r="AY32" i="112"/>
  <c r="AX32" i="112"/>
  <c r="AK32" i="112"/>
  <c r="AI32" i="112"/>
  <c r="AG32" i="112"/>
  <c r="X32" i="112"/>
  <c r="W32" i="112"/>
  <c r="U32" i="112"/>
  <c r="J32" i="112"/>
  <c r="E32" i="112"/>
  <c r="BC31" i="112"/>
  <c r="BC30" i="112"/>
  <c r="BC29" i="112"/>
  <c r="AN29" i="112"/>
  <c r="AN28" i="112" s="1"/>
  <c r="Y29" i="112"/>
  <c r="AA29" i="112" s="1"/>
  <c r="BB28" i="112"/>
  <c r="AY28" i="112"/>
  <c r="AX28" i="112"/>
  <c r="AK28" i="112"/>
  <c r="AI28" i="112"/>
  <c r="AG28" i="112"/>
  <c r="X28" i="112"/>
  <c r="W28" i="112"/>
  <c r="U28" i="112"/>
  <c r="J28" i="112"/>
  <c r="E28" i="112"/>
  <c r="AY26" i="112"/>
  <c r="AV26" i="112"/>
  <c r="AT26" i="112"/>
  <c r="AR26" i="112"/>
  <c r="AP26" i="112"/>
  <c r="AN26" i="112"/>
  <c r="AK26" i="112"/>
  <c r="AI26" i="112"/>
  <c r="AG26" i="112"/>
  <c r="AE26" i="112"/>
  <c r="AC26" i="112"/>
  <c r="AA26" i="112"/>
  <c r="X26" i="112"/>
  <c r="W26" i="112"/>
  <c r="U26" i="112"/>
  <c r="T26" i="112"/>
  <c r="S26" i="112"/>
  <c r="R26" i="112"/>
  <c r="Q26" i="112"/>
  <c r="N26" i="112"/>
  <c r="M26" i="112"/>
  <c r="L26" i="112"/>
  <c r="K26" i="112"/>
  <c r="J26" i="112"/>
  <c r="I26" i="112"/>
  <c r="H26" i="112"/>
  <c r="G26" i="112"/>
  <c r="F26" i="112"/>
  <c r="E26" i="112" s="1"/>
  <c r="BC24" i="112"/>
  <c r="AP24" i="112"/>
  <c r="AN24" i="112"/>
  <c r="Y24" i="112"/>
  <c r="AA24" i="112" s="1"/>
  <c r="BB23" i="112"/>
  <c r="BB22" i="112" s="1"/>
  <c r="AY23" i="112"/>
  <c r="AY21" i="112" s="1"/>
  <c r="AY20" i="112" s="1"/>
  <c r="AX23" i="112"/>
  <c r="AP23" i="112"/>
  <c r="AP21" i="112" s="1"/>
  <c r="AP20" i="112" s="1"/>
  <c r="AN23" i="112"/>
  <c r="AK23" i="112"/>
  <c r="AK21" i="112" s="1"/>
  <c r="AK20" i="112" s="1"/>
  <c r="AI23" i="112"/>
  <c r="AG23" i="112"/>
  <c r="AG21" i="112" s="1"/>
  <c r="AG20" i="112" s="1"/>
  <c r="AE23" i="112"/>
  <c r="X23" i="112"/>
  <c r="X21" i="112" s="1"/>
  <c r="X20" i="112" s="1"/>
  <c r="W23" i="112"/>
  <c r="U23" i="112"/>
  <c r="U21" i="112" s="1"/>
  <c r="U20" i="112" s="1"/>
  <c r="J23" i="112"/>
  <c r="E23" i="112"/>
  <c r="AX22" i="112"/>
  <c r="BB21" i="112"/>
  <c r="BB20" i="112" s="1"/>
  <c r="AX21" i="112"/>
  <c r="AX20" i="112" s="1"/>
  <c r="AN21" i="112"/>
  <c r="AN20" i="112" s="1"/>
  <c r="AI21" i="112"/>
  <c r="AE21" i="112"/>
  <c r="AE20" i="112" s="1"/>
  <c r="T21" i="112"/>
  <c r="T20" i="112" s="1"/>
  <c r="S21" i="112"/>
  <c r="R21" i="112"/>
  <c r="R20" i="112" s="1"/>
  <c r="Q21" i="112"/>
  <c r="Q20" i="112" s="1"/>
  <c r="N21" i="112"/>
  <c r="N20" i="112" s="1"/>
  <c r="M21" i="112"/>
  <c r="M20" i="112" s="1"/>
  <c r="L21" i="112"/>
  <c r="L20" i="112" s="1"/>
  <c r="K21" i="112"/>
  <c r="K20" i="112" s="1"/>
  <c r="I21" i="112"/>
  <c r="I20" i="112" s="1"/>
  <c r="H21" i="112"/>
  <c r="H20" i="112" s="1"/>
  <c r="G21" i="112"/>
  <c r="F21" i="112"/>
  <c r="AI20" i="112"/>
  <c r="S20" i="112"/>
  <c r="G20" i="112"/>
  <c r="P87" i="108"/>
  <c r="P91" i="108"/>
  <c r="AZ172" i="116" l="1"/>
  <c r="AZ115" i="116"/>
  <c r="BA115" i="116" s="1"/>
  <c r="AC384" i="112"/>
  <c r="AC383" i="112" s="1"/>
  <c r="AC382" i="112" s="1"/>
  <c r="AA383" i="112"/>
  <c r="AA382" i="112" s="1"/>
  <c r="AA378" i="112" s="1"/>
  <c r="J69" i="112"/>
  <c r="E447" i="112"/>
  <c r="AY81" i="112"/>
  <c r="BB360" i="112"/>
  <c r="BC367" i="112"/>
  <c r="BC372" i="112"/>
  <c r="Y383" i="112"/>
  <c r="E402" i="112"/>
  <c r="AX413" i="112"/>
  <c r="BC473" i="112"/>
  <c r="J637" i="116"/>
  <c r="J652" i="116"/>
  <c r="AZ592" i="116"/>
  <c r="AZ591" i="116" s="1"/>
  <c r="W42" i="112"/>
  <c r="W41" i="112" s="1"/>
  <c r="M81" i="112"/>
  <c r="Q81" i="112"/>
  <c r="Q19" i="112" s="1"/>
  <c r="S81" i="112"/>
  <c r="U81" i="112"/>
  <c r="U19" i="112" s="1"/>
  <c r="X81" i="112"/>
  <c r="BC125" i="112"/>
  <c r="AN128" i="112"/>
  <c r="AX167" i="112"/>
  <c r="AX219" i="112"/>
  <c r="BC224" i="112"/>
  <c r="AY236" i="112"/>
  <c r="AY227" i="112" s="1"/>
  <c r="Y245" i="112"/>
  <c r="AA245" i="112" s="1"/>
  <c r="AC245" i="112" s="1"/>
  <c r="AX251" i="112"/>
  <c r="BC259" i="112"/>
  <c r="BC266" i="112"/>
  <c r="G283" i="112"/>
  <c r="R283" i="112"/>
  <c r="BC304" i="112"/>
  <c r="AX306" i="112"/>
  <c r="BC309" i="112"/>
  <c r="F311" i="112"/>
  <c r="AX339" i="112"/>
  <c r="H428" i="112"/>
  <c r="BC438" i="112"/>
  <c r="J470" i="112"/>
  <c r="W473" i="112"/>
  <c r="Y473" i="112" s="1"/>
  <c r="Y475" i="112"/>
  <c r="AA475" i="112" s="1"/>
  <c r="AC475" i="112" s="1"/>
  <c r="AE475" i="112" s="1"/>
  <c r="AY511" i="112"/>
  <c r="AX580" i="112"/>
  <c r="AX579" i="112" s="1"/>
  <c r="AX229" i="112"/>
  <c r="AX228" i="112" s="1"/>
  <c r="AA417" i="116"/>
  <c r="AZ345" i="116"/>
  <c r="BA345" i="116" s="1"/>
  <c r="X19" i="112"/>
  <c r="BA124" i="116"/>
  <c r="BA593" i="116"/>
  <c r="AT401" i="118"/>
  <c r="AT261" i="118"/>
  <c r="BB571" i="118"/>
  <c r="BC571" i="118" s="1"/>
  <c r="AV401" i="118"/>
  <c r="BC336" i="112"/>
  <c r="AX132" i="112"/>
  <c r="AX131" i="112" s="1"/>
  <c r="BC204" i="112"/>
  <c r="L283" i="112"/>
  <c r="AG311" i="112"/>
  <c r="AG300" i="112" s="1"/>
  <c r="N423" i="112"/>
  <c r="AG423" i="112"/>
  <c r="BC515" i="112"/>
  <c r="AV428" i="116"/>
  <c r="AV427" i="116" s="1"/>
  <c r="AT427" i="116"/>
  <c r="AV432" i="116"/>
  <c r="AV431" i="116" s="1"/>
  <c r="AT431" i="116"/>
  <c r="AT425" i="116" s="1"/>
  <c r="AT423" i="116" s="1"/>
  <c r="Y440" i="116"/>
  <c r="W433" i="116"/>
  <c r="Y433" i="116" s="1"/>
  <c r="Y731" i="116"/>
  <c r="W728" i="116"/>
  <c r="AG19" i="112"/>
  <c r="Y28" i="112"/>
  <c r="AY55" i="112"/>
  <c r="AY53" i="112" s="1"/>
  <c r="BC66" i="112"/>
  <c r="J71" i="112"/>
  <c r="G81" i="112"/>
  <c r="G19" i="112" s="1"/>
  <c r="I81" i="112"/>
  <c r="I19" i="112" s="1"/>
  <c r="AN81" i="112"/>
  <c r="AN19" i="112" s="1"/>
  <c r="Y102" i="112"/>
  <c r="BC102" i="112"/>
  <c r="E112" i="112"/>
  <c r="Y113" i="112"/>
  <c r="U117" i="112"/>
  <c r="Y118" i="112"/>
  <c r="AK118" i="112"/>
  <c r="AK117" i="112" s="1"/>
  <c r="AK115" i="112" s="1"/>
  <c r="AK114" i="112" s="1"/>
  <c r="BB124" i="112"/>
  <c r="BC156" i="112"/>
  <c r="AX178" i="112"/>
  <c r="BC181" i="112"/>
  <c r="AG206" i="112"/>
  <c r="AG200" i="112" s="1"/>
  <c r="BB219" i="112"/>
  <c r="BC288" i="112"/>
  <c r="E312" i="112"/>
  <c r="H311" i="112"/>
  <c r="W313" i="112"/>
  <c r="W312" i="112" s="1"/>
  <c r="AX318" i="112"/>
  <c r="BC344" i="112"/>
  <c r="AN426" i="112"/>
  <c r="AN425" i="112" s="1"/>
  <c r="AN424" i="112" s="1"/>
  <c r="J434" i="112"/>
  <c r="BB437" i="112"/>
  <c r="T428" i="112"/>
  <c r="AI475" i="112"/>
  <c r="AX511" i="112"/>
  <c r="AI520" i="112"/>
  <c r="AI511" i="112" s="1"/>
  <c r="AX527" i="112"/>
  <c r="BB532" i="112"/>
  <c r="AP755" i="116"/>
  <c r="AN754" i="116"/>
  <c r="AN753" i="116" s="1"/>
  <c r="AN752" i="116" s="1"/>
  <c r="AN747" i="116" s="1"/>
  <c r="AR814" i="116"/>
  <c r="AR812" i="116" s="1"/>
  <c r="AP812" i="116"/>
  <c r="AZ215" i="116"/>
  <c r="AZ214" i="116" s="1"/>
  <c r="BA373" i="116"/>
  <c r="BA301" i="116"/>
  <c r="AZ300" i="116"/>
  <c r="BA315" i="116"/>
  <c r="AZ314" i="116"/>
  <c r="BA368" i="116"/>
  <c r="AZ367" i="116"/>
  <c r="BA232" i="116"/>
  <c r="AZ231" i="116"/>
  <c r="BA231" i="116" s="1"/>
  <c r="AP324" i="116"/>
  <c r="AN323" i="116"/>
  <c r="BA375" i="116"/>
  <c r="AZ374" i="116"/>
  <c r="BA374" i="116" s="1"/>
  <c r="AT442" i="116"/>
  <c r="AR441" i="116"/>
  <c r="AR440" i="116" s="1"/>
  <c r="AR433" i="116" s="1"/>
  <c r="AR417" i="116" s="1"/>
  <c r="BA155" i="116"/>
  <c r="AZ154" i="116"/>
  <c r="BA154" i="116" s="1"/>
  <c r="AC380" i="116"/>
  <c r="AE381" i="116"/>
  <c r="AE380" i="116" s="1"/>
  <c r="BA418" i="116"/>
  <c r="Y423" i="116"/>
  <c r="BA449" i="116"/>
  <c r="AZ448" i="116"/>
  <c r="BA448" i="116" s="1"/>
  <c r="Y602" i="116"/>
  <c r="W561" i="116"/>
  <c r="Y561" i="116" s="1"/>
  <c r="Y656" i="116"/>
  <c r="W655" i="116"/>
  <c r="Y639" i="116"/>
  <c r="W638" i="116"/>
  <c r="AK637" i="116"/>
  <c r="AK914" i="116" s="1"/>
  <c r="AR657" i="116"/>
  <c r="AR656" i="116" s="1"/>
  <c r="AR655" i="116" s="1"/>
  <c r="AR652" i="116" s="1"/>
  <c r="AT659" i="116"/>
  <c r="AC759" i="116"/>
  <c r="AC758" i="116" s="1"/>
  <c r="AC757" i="116" s="1"/>
  <c r="AE760" i="116"/>
  <c r="AE759" i="116" s="1"/>
  <c r="AE758" i="116" s="1"/>
  <c r="AE757" i="116" s="1"/>
  <c r="BA692" i="116"/>
  <c r="AZ691" i="116"/>
  <c r="BA691" i="116" s="1"/>
  <c r="AT744" i="116"/>
  <c r="AR743" i="116"/>
  <c r="BA894" i="116"/>
  <c r="AZ893" i="116"/>
  <c r="BA893" i="116" s="1"/>
  <c r="BA240" i="116"/>
  <c r="AZ239" i="116"/>
  <c r="AC425" i="116"/>
  <c r="AC423" i="116" s="1"/>
  <c r="BA172" i="116"/>
  <c r="AZ171" i="116"/>
  <c r="BA438" i="116"/>
  <c r="AZ433" i="116"/>
  <c r="BA433" i="116" s="1"/>
  <c r="BA35" i="116"/>
  <c r="AZ21" i="116"/>
  <c r="BA92" i="116"/>
  <c r="AZ91" i="116"/>
  <c r="BA91" i="116" s="1"/>
  <c r="BA260" i="116"/>
  <c r="AZ259" i="116"/>
  <c r="BA305" i="116"/>
  <c r="AZ304" i="116"/>
  <c r="BA304" i="116" s="1"/>
  <c r="BA333" i="116"/>
  <c r="AZ325" i="116"/>
  <c r="BA325" i="116" s="1"/>
  <c r="BA385" i="116"/>
  <c r="AZ384" i="116"/>
  <c r="BA384" i="116" s="1"/>
  <c r="BA424" i="116"/>
  <c r="AZ423" i="116"/>
  <c r="BA423" i="116" s="1"/>
  <c r="BA453" i="116"/>
  <c r="AZ452" i="116"/>
  <c r="BA452" i="116" s="1"/>
  <c r="BA464" i="116"/>
  <c r="AZ463" i="116"/>
  <c r="BA463" i="116" s="1"/>
  <c r="BA469" i="116"/>
  <c r="AZ468" i="116"/>
  <c r="BA468" i="116" s="1"/>
  <c r="Y470" i="116"/>
  <c r="W468" i="116"/>
  <c r="Y468" i="116" s="1"/>
  <c r="AR586" i="116"/>
  <c r="AP581" i="116"/>
  <c r="AP575" i="116" s="1"/>
  <c r="BA515" i="116"/>
  <c r="AZ513" i="116"/>
  <c r="AP604" i="116"/>
  <c r="AP602" i="116" s="1"/>
  <c r="K914" i="116"/>
  <c r="J914" i="116" s="1"/>
  <c r="J561" i="116"/>
  <c r="AX592" i="116"/>
  <c r="AX591" i="116" s="1"/>
  <c r="AX575" i="116"/>
  <c r="AX561" i="116" s="1"/>
  <c r="AX416" i="116" s="1"/>
  <c r="AE659" i="116"/>
  <c r="AE657" i="116" s="1"/>
  <c r="AE656" i="116" s="1"/>
  <c r="AE655" i="116" s="1"/>
  <c r="AE652" i="116" s="1"/>
  <c r="AC657" i="116"/>
  <c r="AC656" i="116" s="1"/>
  <c r="AC655" i="116" s="1"/>
  <c r="AR763" i="116"/>
  <c r="AP762" i="116"/>
  <c r="AP761" i="116" s="1"/>
  <c r="AE651" i="116"/>
  <c r="AE641" i="116" s="1"/>
  <c r="AE639" i="116" s="1"/>
  <c r="AE638" i="116" s="1"/>
  <c r="AE637" i="116" s="1"/>
  <c r="AE914" i="116" s="1"/>
  <c r="AC641" i="116"/>
  <c r="AC639" i="116" s="1"/>
  <c r="AC638" i="116" s="1"/>
  <c r="AC637" i="116" s="1"/>
  <c r="AC914" i="116" s="1"/>
  <c r="AR651" i="116"/>
  <c r="AP641" i="116"/>
  <c r="AP639" i="116" s="1"/>
  <c r="AP638" i="116" s="1"/>
  <c r="AP637" i="116" s="1"/>
  <c r="AR738" i="116"/>
  <c r="AP733" i="116"/>
  <c r="AP731" i="116" s="1"/>
  <c r="AP728" i="116" s="1"/>
  <c r="AP727" i="116" s="1"/>
  <c r="AV767" i="116"/>
  <c r="AV766" i="116" s="1"/>
  <c r="AV765" i="116" s="1"/>
  <c r="AT766" i="116"/>
  <c r="AT765" i="116" s="1"/>
  <c r="AZ765" i="116"/>
  <c r="BA765" i="116" s="1"/>
  <c r="BA768" i="116"/>
  <c r="BA822" i="116"/>
  <c r="AZ774" i="116"/>
  <c r="BA774" i="116" s="1"/>
  <c r="BA903" i="116"/>
  <c r="AZ902" i="116"/>
  <c r="AX161" i="116"/>
  <c r="BA162" i="116"/>
  <c r="AV279" i="116"/>
  <c r="AV265" i="116" s="1"/>
  <c r="AT265" i="116"/>
  <c r="BA138" i="116"/>
  <c r="AZ137" i="116"/>
  <c r="BA392" i="116"/>
  <c r="AZ391" i="116"/>
  <c r="AX192" i="116"/>
  <c r="BA192" i="116" s="1"/>
  <c r="AX191" i="116"/>
  <c r="BA191" i="116" s="1"/>
  <c r="BA193" i="116"/>
  <c r="BA228" i="116"/>
  <c r="AZ227" i="116"/>
  <c r="AZ287" i="116"/>
  <c r="BA287" i="116" s="1"/>
  <c r="AZ286" i="116"/>
  <c r="BA286" i="116" s="1"/>
  <c r="BA289" i="116"/>
  <c r="AZ288" i="116"/>
  <c r="BA288" i="116" s="1"/>
  <c r="BA530" i="116"/>
  <c r="AZ529" i="116"/>
  <c r="BA497" i="116"/>
  <c r="AZ480" i="116"/>
  <c r="BA480" i="116" s="1"/>
  <c r="AT517" i="116"/>
  <c r="AR516" i="116"/>
  <c r="AR515" i="116" s="1"/>
  <c r="AR513" i="116" s="1"/>
  <c r="AR512" i="116" s="1"/>
  <c r="BA554" i="116"/>
  <c r="AZ543" i="116"/>
  <c r="AT751" i="116"/>
  <c r="AR750" i="116"/>
  <c r="AR749" i="116" s="1"/>
  <c r="AR748" i="116" s="1"/>
  <c r="AR832" i="116"/>
  <c r="AP827" i="116"/>
  <c r="AP822" i="116" s="1"/>
  <c r="AP774" i="116" s="1"/>
  <c r="AP771" i="116" s="1"/>
  <c r="BA880" i="116"/>
  <c r="AZ879" i="116"/>
  <c r="AR821" i="116"/>
  <c r="AR820" i="116" s="1"/>
  <c r="AR811" i="116" s="1"/>
  <c r="AP820" i="116"/>
  <c r="AP811" i="116" s="1"/>
  <c r="BA890" i="116"/>
  <c r="AZ889" i="116"/>
  <c r="AE425" i="116"/>
  <c r="AE423" i="116" s="1"/>
  <c r="AE417" i="116" s="1"/>
  <c r="BA72" i="116"/>
  <c r="BA204" i="116"/>
  <c r="AZ203" i="116"/>
  <c r="AC494" i="116"/>
  <c r="AE495" i="116"/>
  <c r="AE494" i="116" s="1"/>
  <c r="BA268" i="116"/>
  <c r="AZ267" i="116"/>
  <c r="AZ278" i="116"/>
  <c r="BA279" i="116"/>
  <c r="AP301" i="116"/>
  <c r="AR303" i="116"/>
  <c r="AR301" i="116" s="1"/>
  <c r="BA322" i="116"/>
  <c r="AZ321" i="116"/>
  <c r="BA398" i="116"/>
  <c r="AZ397" i="116"/>
  <c r="AC417" i="116"/>
  <c r="AV422" i="116"/>
  <c r="AT421" i="116"/>
  <c r="AT419" i="116" s="1"/>
  <c r="AT418" i="116" s="1"/>
  <c r="AZ561" i="116"/>
  <c r="F914" i="116"/>
  <c r="E914" i="116" s="1"/>
  <c r="AN561" i="116"/>
  <c r="AT609" i="116"/>
  <c r="AR608" i="116"/>
  <c r="AT615" i="116"/>
  <c r="AR613" i="116"/>
  <c r="AR604" i="116" s="1"/>
  <c r="AR602" i="116" s="1"/>
  <c r="BA575" i="116"/>
  <c r="AA637" i="116"/>
  <c r="AA914" i="116" s="1"/>
  <c r="AT675" i="116"/>
  <c r="AT674" i="116" s="1"/>
  <c r="AV676" i="116"/>
  <c r="AV675" i="116" s="1"/>
  <c r="AV674" i="116" s="1"/>
  <c r="Y758" i="116"/>
  <c r="W757" i="116"/>
  <c r="Y757" i="116" s="1"/>
  <c r="AP779" i="116"/>
  <c r="AN778" i="116"/>
  <c r="BA862" i="116"/>
  <c r="AZ861" i="116"/>
  <c r="BA861" i="116" s="1"/>
  <c r="BC492" i="112"/>
  <c r="BC493" i="112"/>
  <c r="G428" i="112"/>
  <c r="L428" i="112"/>
  <c r="E438" i="112"/>
  <c r="Q423" i="112"/>
  <c r="T423" i="112"/>
  <c r="BC426" i="112"/>
  <c r="Q428" i="112"/>
  <c r="AN476" i="112"/>
  <c r="AN475" i="112" s="1"/>
  <c r="AK475" i="112"/>
  <c r="AC427" i="112"/>
  <c r="AC426" i="112" s="1"/>
  <c r="AC425" i="112" s="1"/>
  <c r="AC424" i="112" s="1"/>
  <c r="AA426" i="112"/>
  <c r="AA425" i="112" s="1"/>
  <c r="AA424" i="112" s="1"/>
  <c r="BC506" i="112"/>
  <c r="BB505" i="112"/>
  <c r="BC51" i="112"/>
  <c r="E69" i="112"/>
  <c r="E71" i="112"/>
  <c r="BC72" i="112"/>
  <c r="AV73" i="112"/>
  <c r="AV72" i="112" s="1"/>
  <c r="AV71" i="112" s="1"/>
  <c r="AV69" i="112" s="1"/>
  <c r="BC96" i="112"/>
  <c r="Y106" i="112"/>
  <c r="J118" i="112"/>
  <c r="AT140" i="112"/>
  <c r="BC148" i="112"/>
  <c r="BC240" i="112"/>
  <c r="Y242" i="112"/>
  <c r="AA242" i="112" s="1"/>
  <c r="AC242" i="112" s="1"/>
  <c r="BB258" i="112"/>
  <c r="BB257" i="112" s="1"/>
  <c r="BC314" i="112"/>
  <c r="AG378" i="112"/>
  <c r="AY378" i="112"/>
  <c r="BC430" i="112"/>
  <c r="F437" i="112"/>
  <c r="F428" i="112" s="1"/>
  <c r="AA438" i="112"/>
  <c r="AA437" i="112" s="1"/>
  <c r="AA444" i="112"/>
  <c r="BC465" i="112"/>
  <c r="BC467" i="112"/>
  <c r="AY463" i="112"/>
  <c r="R463" i="112"/>
  <c r="Y477" i="112"/>
  <c r="AA477" i="112" s="1"/>
  <c r="BC480" i="112"/>
  <c r="BC496" i="112"/>
  <c r="BC577" i="112"/>
  <c r="AY19" i="112"/>
  <c r="Y26" i="112"/>
  <c r="H81" i="112"/>
  <c r="AK81" i="112"/>
  <c r="AX99" i="112"/>
  <c r="BC134" i="112"/>
  <c r="AY186" i="112"/>
  <c r="BC222" i="112"/>
  <c r="AX235" i="112"/>
  <c r="AX265" i="112"/>
  <c r="AX264" i="112" s="1"/>
  <c r="BC295" i="112"/>
  <c r="N311" i="112"/>
  <c r="N300" i="112" s="1"/>
  <c r="T311" i="112"/>
  <c r="T300" i="112" s="1"/>
  <c r="BC365" i="112"/>
  <c r="Y374" i="112"/>
  <c r="AA374" i="112" s="1"/>
  <c r="AC374" i="112" s="1"/>
  <c r="BC379" i="112"/>
  <c r="M423" i="112"/>
  <c r="S423" i="112"/>
  <c r="M428" i="112"/>
  <c r="S428" i="112"/>
  <c r="H423" i="112"/>
  <c r="BC507" i="112"/>
  <c r="AY504" i="112"/>
  <c r="AY503" i="112" s="1"/>
  <c r="BC516" i="112"/>
  <c r="BC530" i="112"/>
  <c r="BC532" i="112"/>
  <c r="BC533" i="112"/>
  <c r="BC544" i="112"/>
  <c r="BC585" i="112"/>
  <c r="BC172" i="112"/>
  <c r="BC170" i="112"/>
  <c r="Y71" i="112"/>
  <c r="W69" i="112"/>
  <c r="Y69" i="112" s="1"/>
  <c r="AA96" i="112"/>
  <c r="AC97" i="112"/>
  <c r="AT107" i="112"/>
  <c r="AR106" i="112"/>
  <c r="H300" i="112"/>
  <c r="H283" i="112"/>
  <c r="H592" i="112" s="1"/>
  <c r="AT436" i="112"/>
  <c r="AR435" i="112"/>
  <c r="AR434" i="112" s="1"/>
  <c r="AR433" i="112" s="1"/>
  <c r="AN458" i="112"/>
  <c r="AK457" i="112"/>
  <c r="AN514" i="112"/>
  <c r="AK512" i="112"/>
  <c r="AC107" i="112"/>
  <c r="AC106" i="112" s="1"/>
  <c r="AC81" i="112" s="1"/>
  <c r="AA106" i="112"/>
  <c r="BC37" i="112"/>
  <c r="BB65" i="112"/>
  <c r="BB64" i="112" s="1"/>
  <c r="BC64" i="112" s="1"/>
  <c r="L81" i="112"/>
  <c r="R81" i="112"/>
  <c r="AG122" i="112"/>
  <c r="BC188" i="112"/>
  <c r="AY206" i="112"/>
  <c r="AY200" i="112" s="1"/>
  <c r="BC249" i="112"/>
  <c r="Y287" i="112"/>
  <c r="U311" i="112"/>
  <c r="U300" i="112" s="1"/>
  <c r="AA313" i="112"/>
  <c r="AA312" i="112" s="1"/>
  <c r="AY311" i="112"/>
  <c r="AY283" i="112" s="1"/>
  <c r="Y376" i="112"/>
  <c r="AA376" i="112" s="1"/>
  <c r="AC376" i="112" s="1"/>
  <c r="N428" i="112"/>
  <c r="L423" i="112"/>
  <c r="AY441" i="112"/>
  <c r="BC451" i="112"/>
  <c r="BC475" i="112"/>
  <c r="BC477" i="112"/>
  <c r="BC501" i="112"/>
  <c r="AX503" i="112"/>
  <c r="BC573" i="112"/>
  <c r="J566" i="112"/>
  <c r="Y566" i="112"/>
  <c r="N19" i="112"/>
  <c r="AX71" i="112"/>
  <c r="AX70" i="112" s="1"/>
  <c r="AX69" i="112" s="1"/>
  <c r="T81" i="112"/>
  <c r="T19" i="112" s="1"/>
  <c r="BC112" i="112"/>
  <c r="BC141" i="112"/>
  <c r="AR160" i="112"/>
  <c r="BC187" i="112"/>
  <c r="AC206" i="112"/>
  <c r="AC200" i="112" s="1"/>
  <c r="M19" i="112"/>
  <c r="S19" i="112"/>
  <c r="E21" i="112"/>
  <c r="BC22" i="112"/>
  <c r="AP29" i="112"/>
  <c r="AP28" i="112" s="1"/>
  <c r="BC40" i="112"/>
  <c r="AK42" i="112"/>
  <c r="AK41" i="112" s="1"/>
  <c r="AK34" i="112" s="1"/>
  <c r="AP43" i="112"/>
  <c r="AI55" i="112"/>
  <c r="AI53" i="112" s="1"/>
  <c r="Y73" i="112"/>
  <c r="AA73" i="112" s="1"/>
  <c r="AC73" i="112" s="1"/>
  <c r="AC72" i="112" s="1"/>
  <c r="AC71" i="112" s="1"/>
  <c r="AC69" i="112" s="1"/>
  <c r="BB95" i="112"/>
  <c r="BC95" i="112" s="1"/>
  <c r="W96" i="112"/>
  <c r="Y96" i="112" s="1"/>
  <c r="AP106" i="112"/>
  <c r="AP81" i="112" s="1"/>
  <c r="W112" i="112"/>
  <c r="K115" i="112"/>
  <c r="AP119" i="112"/>
  <c r="AX122" i="112"/>
  <c r="BB132" i="112"/>
  <c r="BB133" i="112"/>
  <c r="BC133" i="112" s="1"/>
  <c r="AI122" i="112"/>
  <c r="BC137" i="112"/>
  <c r="BB147" i="112"/>
  <c r="BB140" i="112" s="1"/>
  <c r="AT151" i="112"/>
  <c r="AT150" i="112" s="1"/>
  <c r="BC155" i="112"/>
  <c r="AP160" i="112"/>
  <c r="AP159" i="112" s="1"/>
  <c r="AP158" i="112" s="1"/>
  <c r="AP139" i="112" s="1"/>
  <c r="AN160" i="112"/>
  <c r="AN159" i="112" s="1"/>
  <c r="AN158" i="112" s="1"/>
  <c r="AY158" i="112"/>
  <c r="BC183" i="112"/>
  <c r="BC198" i="112"/>
  <c r="E200" i="112"/>
  <c r="AG185" i="112"/>
  <c r="Q200" i="112"/>
  <c r="Q185" i="112" s="1"/>
  <c r="S200" i="112"/>
  <c r="S185" i="112" s="1"/>
  <c r="X206" i="112"/>
  <c r="X200" i="112" s="1"/>
  <c r="AX200" i="112"/>
  <c r="R200" i="112"/>
  <c r="R185" i="112" s="1"/>
  <c r="T200" i="112"/>
  <c r="T185" i="112" s="1"/>
  <c r="AT237" i="112"/>
  <c r="AI240" i="112"/>
  <c r="AI236" i="112" s="1"/>
  <c r="AI227" i="112" s="1"/>
  <c r="BC254" i="112"/>
  <c r="BC269" i="112"/>
  <c r="M283" i="112"/>
  <c r="AX290" i="112"/>
  <c r="AX303" i="112"/>
  <c r="X311" i="112"/>
  <c r="X300" i="112" s="1"/>
  <c r="AC315" i="112"/>
  <c r="AE315" i="112" s="1"/>
  <c r="AE313" i="112" s="1"/>
  <c r="AE312" i="112" s="1"/>
  <c r="BC321" i="112"/>
  <c r="Y330" i="112"/>
  <c r="Y334" i="112"/>
  <c r="BC342" i="112"/>
  <c r="BC361" i="112"/>
  <c r="BB370" i="112"/>
  <c r="BC371" i="112"/>
  <c r="J374" i="112"/>
  <c r="AE384" i="112"/>
  <c r="AE383" i="112" s="1"/>
  <c r="AE382" i="112" s="1"/>
  <c r="U378" i="112"/>
  <c r="X378" i="112"/>
  <c r="AI378" i="112"/>
  <c r="U423" i="112"/>
  <c r="BC429" i="112"/>
  <c r="E434" i="112"/>
  <c r="AP435" i="112"/>
  <c r="AP434" i="112" s="1"/>
  <c r="AP433" i="112" s="1"/>
  <c r="BC437" i="112"/>
  <c r="BC442" i="112"/>
  <c r="AR444" i="112"/>
  <c r="AV446" i="112"/>
  <c r="AV444" i="112" s="1"/>
  <c r="J447" i="112"/>
  <c r="Y447" i="112"/>
  <c r="AA447" i="112" s="1"/>
  <c r="AC447" i="112" s="1"/>
  <c r="J454" i="112"/>
  <c r="Y454" i="112"/>
  <c r="Y471" i="112"/>
  <c r="AG470" i="112"/>
  <c r="AG463" i="112" s="1"/>
  <c r="AG453" i="112" s="1"/>
  <c r="AG447" i="112" s="1"/>
  <c r="BB470" i="112"/>
  <c r="BC470" i="112" s="1"/>
  <c r="AP476" i="112"/>
  <c r="BC479" i="112"/>
  <c r="E503" i="112"/>
  <c r="Y520" i="112"/>
  <c r="BC520" i="112"/>
  <c r="BC572" i="112"/>
  <c r="AX39" i="112"/>
  <c r="AX34" i="112" s="1"/>
  <c r="AX54" i="112"/>
  <c r="BC54" i="112" s="1"/>
  <c r="BC32" i="112"/>
  <c r="AX27" i="112"/>
  <c r="AX26" i="112" s="1"/>
  <c r="BC28" i="112"/>
  <c r="AP33" i="112"/>
  <c r="AR33" i="112" s="1"/>
  <c r="Y32" i="112"/>
  <c r="Y23" i="112"/>
  <c r="Y158" i="112"/>
  <c r="Y159" i="112"/>
  <c r="S311" i="112"/>
  <c r="BC328" i="112"/>
  <c r="AX227" i="112"/>
  <c r="W21" i="112"/>
  <c r="W20" i="112" s="1"/>
  <c r="AC119" i="112"/>
  <c r="L19" i="112"/>
  <c r="R19" i="112"/>
  <c r="Y20" i="112"/>
  <c r="J20" i="112"/>
  <c r="H19" i="112"/>
  <c r="AK19" i="112"/>
  <c r="AC29" i="112"/>
  <c r="AA28" i="112"/>
  <c r="AP211" i="112"/>
  <c r="AR211" i="112" s="1"/>
  <c r="AN206" i="112"/>
  <c r="AN200" i="112" s="1"/>
  <c r="BC20" i="112"/>
  <c r="AA23" i="112"/>
  <c r="AA21" i="112" s="1"/>
  <c r="AA20" i="112" s="1"/>
  <c r="AC24" i="112"/>
  <c r="W284" i="112"/>
  <c r="Y285" i="112"/>
  <c r="Y41" i="112"/>
  <c r="BC42" i="112"/>
  <c r="BB39" i="112"/>
  <c r="BC50" i="112"/>
  <c r="BB49" i="112"/>
  <c r="BC49" i="112" s="1"/>
  <c r="BB70" i="112"/>
  <c r="E81" i="112"/>
  <c r="BC93" i="112"/>
  <c r="BB92" i="112"/>
  <c r="BC100" i="112"/>
  <c r="BB99" i="112"/>
  <c r="BC99" i="112" s="1"/>
  <c r="AT103" i="112"/>
  <c r="AR102" i="112"/>
  <c r="BC118" i="112"/>
  <c r="BB117" i="112"/>
  <c r="W122" i="112"/>
  <c r="BC140" i="112"/>
  <c r="BC160" i="112"/>
  <c r="BB159" i="112"/>
  <c r="BC159" i="112" s="1"/>
  <c r="AX258" i="112"/>
  <c r="AX257" i="112" s="1"/>
  <c r="BC281" i="112"/>
  <c r="BB280" i="112"/>
  <c r="BC280" i="112" s="1"/>
  <c r="AN299" i="112"/>
  <c r="E311" i="112"/>
  <c r="F300" i="112"/>
  <c r="AC313" i="112"/>
  <c r="AC312" i="112" s="1"/>
  <c r="BC414" i="112"/>
  <c r="BC435" i="112"/>
  <c r="AX434" i="112"/>
  <c r="AX433" i="112" s="1"/>
  <c r="AK577" i="112"/>
  <c r="AI574" i="112"/>
  <c r="AI566" i="112" s="1"/>
  <c r="F20" i="112"/>
  <c r="BC21" i="112"/>
  <c r="BC23" i="112"/>
  <c r="BB27" i="112"/>
  <c r="AR29" i="112"/>
  <c r="AE33" i="112"/>
  <c r="AE32" i="112" s="1"/>
  <c r="W34" i="112"/>
  <c r="Y34" i="112" s="1"/>
  <c r="BC36" i="112"/>
  <c r="BB35" i="112"/>
  <c r="BC35" i="112" s="1"/>
  <c r="Y72" i="112"/>
  <c r="AX91" i="112"/>
  <c r="AX81" i="112" s="1"/>
  <c r="E101" i="112"/>
  <c r="AA81" i="112"/>
  <c r="AI81" i="112"/>
  <c r="AI19" i="112" s="1"/>
  <c r="AR81" i="112"/>
  <c r="AC103" i="112"/>
  <c r="AA102" i="112"/>
  <c r="AE107" i="112"/>
  <c r="AE106" i="112" s="1"/>
  <c r="AE81" i="112" s="1"/>
  <c r="AE19" i="112" s="1"/>
  <c r="W117" i="112"/>
  <c r="Y117" i="112" s="1"/>
  <c r="W115" i="112"/>
  <c r="AN127" i="112"/>
  <c r="AK125" i="112"/>
  <c r="AK124" i="112" s="1"/>
  <c r="AK123" i="112" s="1"/>
  <c r="AK122" i="112" s="1"/>
  <c r="BC128" i="112"/>
  <c r="W139" i="112"/>
  <c r="Y139" i="112" s="1"/>
  <c r="BC142" i="112"/>
  <c r="BC151" i="112"/>
  <c r="BB150" i="112"/>
  <c r="BC150" i="112" s="1"/>
  <c r="AX154" i="112"/>
  <c r="AX153" i="112" s="1"/>
  <c r="BC153" i="112" s="1"/>
  <c r="AT161" i="112"/>
  <c r="AR163" i="112"/>
  <c r="AR159" i="112" s="1"/>
  <c r="AR158" i="112" s="1"/>
  <c r="AR139" i="112" s="1"/>
  <c r="AV165" i="112"/>
  <c r="AV163" i="112" s="1"/>
  <c r="BB166" i="112"/>
  <c r="BB186" i="112"/>
  <c r="BC193" i="112"/>
  <c r="BC202" i="112"/>
  <c r="J206" i="112"/>
  <c r="K200" i="112"/>
  <c r="AI206" i="112"/>
  <c r="AI200" i="112" s="1"/>
  <c r="AP206" i="112"/>
  <c r="AP200" i="112" s="1"/>
  <c r="AX206" i="112"/>
  <c r="BC213" i="112"/>
  <c r="BC217" i="112"/>
  <c r="BC230" i="112"/>
  <c r="W236" i="112"/>
  <c r="BC242" i="112"/>
  <c r="BC246" i="112"/>
  <c r="BB245" i="112"/>
  <c r="BC245" i="112" s="1"/>
  <c r="AN247" i="112"/>
  <c r="AK245" i="112"/>
  <c r="BC248" i="112"/>
  <c r="BC252" i="112"/>
  <c r="BB251" i="112"/>
  <c r="BC251" i="112" s="1"/>
  <c r="E285" i="112"/>
  <c r="F284" i="112"/>
  <c r="J285" i="112"/>
  <c r="T283" i="112"/>
  <c r="T592" i="112" s="1"/>
  <c r="AC299" i="112"/>
  <c r="AA287" i="112"/>
  <c r="AA285" i="112" s="1"/>
  <c r="AA284" i="112" s="1"/>
  <c r="Y313" i="112"/>
  <c r="BB359" i="112"/>
  <c r="BC421" i="112"/>
  <c r="BB418" i="112"/>
  <c r="W424" i="112"/>
  <c r="AA423" i="112"/>
  <c r="Y430" i="112"/>
  <c r="X429" i="112"/>
  <c r="J21" i="112"/>
  <c r="E34" i="112"/>
  <c r="E41" i="112"/>
  <c r="Y42" i="112"/>
  <c r="AA42" i="112"/>
  <c r="AA41" i="112" s="1"/>
  <c r="AA34" i="112" s="1"/>
  <c r="AC43" i="112"/>
  <c r="AC42" i="112" s="1"/>
  <c r="AC41" i="112" s="1"/>
  <c r="AC34" i="112" s="1"/>
  <c r="BC56" i="112"/>
  <c r="BC57" i="112"/>
  <c r="BC74" i="112"/>
  <c r="BC79" i="112"/>
  <c r="BB78" i="112"/>
  <c r="BC84" i="112"/>
  <c r="BC89" i="112"/>
  <c r="BB88" i="112"/>
  <c r="J101" i="112"/>
  <c r="K81" i="112"/>
  <c r="J81" i="112" s="1"/>
  <c r="BC110" i="112"/>
  <c r="J115" i="112"/>
  <c r="K114" i="112"/>
  <c r="J114" i="112" s="1"/>
  <c r="BC132" i="112"/>
  <c r="BB131" i="112"/>
  <c r="BC131" i="112" s="1"/>
  <c r="AV140" i="112"/>
  <c r="AN139" i="112"/>
  <c r="Y160" i="112"/>
  <c r="AX166" i="112"/>
  <c r="AX158" i="112" s="1"/>
  <c r="L592" i="112"/>
  <c r="BC191" i="112"/>
  <c r="BC195" i="112"/>
  <c r="BC201" i="112"/>
  <c r="X185" i="112"/>
  <c r="Y207" i="112"/>
  <c r="AA207" i="112" s="1"/>
  <c r="AA206" i="112" s="1"/>
  <c r="AA200" i="112" s="1"/>
  <c r="BC212" i="112"/>
  <c r="BB211" i="112"/>
  <c r="BC216" i="112"/>
  <c r="BB215" i="112"/>
  <c r="BC215" i="112" s="1"/>
  <c r="BC229" i="112"/>
  <c r="BB228" i="112"/>
  <c r="BC228" i="112" s="1"/>
  <c r="AN241" i="112"/>
  <c r="AK240" i="112"/>
  <c r="BC261" i="112"/>
  <c r="BB264" i="112"/>
  <c r="BC265" i="112"/>
  <c r="AG283" i="112"/>
  <c r="BC293" i="112"/>
  <c r="BB292" i="112"/>
  <c r="BC301" i="112"/>
  <c r="BC313" i="112"/>
  <c r="BC319" i="112"/>
  <c r="BB318" i="112"/>
  <c r="BC324" i="112"/>
  <c r="BB323" i="112"/>
  <c r="BC323" i="112" s="1"/>
  <c r="AA334" i="112"/>
  <c r="AA330" i="112" s="1"/>
  <c r="AA311" i="112" s="1"/>
  <c r="AC335" i="112"/>
  <c r="BC353" i="112"/>
  <c r="BB352" i="112"/>
  <c r="BC352" i="112" s="1"/>
  <c r="AP426" i="112"/>
  <c r="AP425" i="112" s="1"/>
  <c r="AP424" i="112" s="1"/>
  <c r="AR427" i="112"/>
  <c r="E429" i="112"/>
  <c r="I428" i="112"/>
  <c r="E428" i="112" s="1"/>
  <c r="R423" i="112"/>
  <c r="R592" i="112" s="1"/>
  <c r="R428" i="112"/>
  <c r="Y438" i="112"/>
  <c r="W437" i="112"/>
  <c r="Y437" i="112" s="1"/>
  <c r="E454" i="112"/>
  <c r="AX523" i="112"/>
  <c r="BC589" i="112"/>
  <c r="BB588" i="112"/>
  <c r="AR24" i="112"/>
  <c r="AA32" i="112"/>
  <c r="AP32" i="112"/>
  <c r="J41" i="112"/>
  <c r="K34" i="112"/>
  <c r="J34" i="112" s="1"/>
  <c r="BC83" i="112"/>
  <c r="BB82" i="112"/>
  <c r="Y101" i="112"/>
  <c r="E118" i="112"/>
  <c r="F115" i="112"/>
  <c r="Y125" i="112"/>
  <c r="X124" i="112"/>
  <c r="X123" i="112" s="1"/>
  <c r="X122" i="112" s="1"/>
  <c r="AY140" i="112"/>
  <c r="AY139" i="112" s="1"/>
  <c r="AK159" i="112"/>
  <c r="AK158" i="112" s="1"/>
  <c r="AK139" i="112" s="1"/>
  <c r="BC179" i="112"/>
  <c r="BB178" i="112"/>
  <c r="F185" i="112"/>
  <c r="W200" i="112"/>
  <c r="AK206" i="112"/>
  <c r="AK200" i="112" s="1"/>
  <c r="BC207" i="112"/>
  <c r="BB206" i="112"/>
  <c r="BC206" i="112" s="1"/>
  <c r="BC219" i="112"/>
  <c r="Y237" i="112"/>
  <c r="AA237" i="112" s="1"/>
  <c r="BC238" i="112"/>
  <c r="BB237" i="112"/>
  <c r="J284" i="112"/>
  <c r="U283" i="112"/>
  <c r="I300" i="112"/>
  <c r="I283" i="112"/>
  <c r="Y312" i="112"/>
  <c r="W311" i="112"/>
  <c r="AN334" i="112"/>
  <c r="AN330" i="112" s="1"/>
  <c r="AP335" i="112"/>
  <c r="BC340" i="112"/>
  <c r="BB339" i="112"/>
  <c r="AE378" i="112"/>
  <c r="Y386" i="112"/>
  <c r="BB424" i="112"/>
  <c r="BC425" i="112"/>
  <c r="AC472" i="112"/>
  <c r="AA471" i="112"/>
  <c r="AC474" i="112"/>
  <c r="AA473" i="112"/>
  <c r="X283" i="112"/>
  <c r="BC307" i="112"/>
  <c r="BB306" i="112"/>
  <c r="AK315" i="112"/>
  <c r="AI313" i="112"/>
  <c r="AI312" i="112" s="1"/>
  <c r="AI311" i="112" s="1"/>
  <c r="AI300" i="112" s="1"/>
  <c r="AX317" i="112"/>
  <c r="AX316" i="112" s="1"/>
  <c r="BC327" i="112"/>
  <c r="BC332" i="112"/>
  <c r="BB331" i="112"/>
  <c r="BC331" i="112" s="1"/>
  <c r="BC335" i="112"/>
  <c r="AX338" i="112"/>
  <c r="AX370" i="112"/>
  <c r="BC370" i="112" s="1"/>
  <c r="AC378" i="112"/>
  <c r="W404" i="112"/>
  <c r="Y406" i="112"/>
  <c r="AA406" i="112" s="1"/>
  <c r="AK412" i="112"/>
  <c r="AI404" i="112"/>
  <c r="AI402" i="112" s="1"/>
  <c r="AI399" i="112" s="1"/>
  <c r="AI398" i="112" s="1"/>
  <c r="I423" i="112"/>
  <c r="BB433" i="112"/>
  <c r="AK438" i="112"/>
  <c r="AK437" i="112" s="1"/>
  <c r="AN439" i="112"/>
  <c r="AY453" i="112"/>
  <c r="BC500" i="112"/>
  <c r="AK296" i="112"/>
  <c r="AN296" i="112" s="1"/>
  <c r="AP296" i="112" s="1"/>
  <c r="AR296" i="112" s="1"/>
  <c r="AT296" i="112" s="1"/>
  <c r="AV296" i="112" s="1"/>
  <c r="AI287" i="112"/>
  <c r="AI285" i="112" s="1"/>
  <c r="AI284" i="112" s="1"/>
  <c r="BC300" i="112"/>
  <c r="BB299" i="112"/>
  <c r="BC299" i="112" s="1"/>
  <c r="J312" i="112"/>
  <c r="K311" i="112"/>
  <c r="BB334" i="112"/>
  <c r="BC334" i="112" s="1"/>
  <c r="BC350" i="112"/>
  <c r="BB349" i="112"/>
  <c r="AX360" i="112"/>
  <c r="AX359" i="112" s="1"/>
  <c r="AX358" i="112" s="1"/>
  <c r="AX355" i="112" s="1"/>
  <c r="E374" i="112"/>
  <c r="Y378" i="112"/>
  <c r="Y382" i="112"/>
  <c r="AR388" i="112"/>
  <c r="AP387" i="112"/>
  <c r="AP386" i="112" s="1"/>
  <c r="AP378" i="112" s="1"/>
  <c r="AP397" i="112"/>
  <c r="AN396" i="112"/>
  <c r="AN457" i="112"/>
  <c r="AP458" i="112"/>
  <c r="AP462" i="112"/>
  <c r="AN461" i="112"/>
  <c r="AN454" i="112" s="1"/>
  <c r="BC356" i="112"/>
  <c r="AN378" i="112"/>
  <c r="E399" i="112"/>
  <c r="F398" i="112"/>
  <c r="E398" i="112" s="1"/>
  <c r="K399" i="112"/>
  <c r="J402" i="112"/>
  <c r="BC408" i="112"/>
  <c r="BB407" i="112"/>
  <c r="BC407" i="112" s="1"/>
  <c r="BC415" i="112"/>
  <c r="G423" i="112"/>
  <c r="G592" i="112" s="1"/>
  <c r="Q592" i="112"/>
  <c r="E425" i="112"/>
  <c r="F424" i="112"/>
  <c r="J425" i="112"/>
  <c r="J429" i="112"/>
  <c r="AK436" i="112"/>
  <c r="AK435" i="112" s="1"/>
  <c r="AK434" i="112" s="1"/>
  <c r="AK433" i="112" s="1"/>
  <c r="AI435" i="112"/>
  <c r="AI434" i="112" s="1"/>
  <c r="AI433" i="112" s="1"/>
  <c r="E437" i="112"/>
  <c r="W457" i="112"/>
  <c r="Y457" i="112" s="1"/>
  <c r="E470" i="112"/>
  <c r="F463" i="112"/>
  <c r="E463" i="112" s="1"/>
  <c r="AK474" i="112"/>
  <c r="AI473" i="112"/>
  <c r="AI470" i="112" s="1"/>
  <c r="AI463" i="112" s="1"/>
  <c r="AI453" i="112" s="1"/>
  <c r="AI447" i="112" s="1"/>
  <c r="BC570" i="112"/>
  <c r="BB569" i="112"/>
  <c r="Y387" i="112"/>
  <c r="BC405" i="112"/>
  <c r="BB404" i="112"/>
  <c r="AX401" i="112"/>
  <c r="AX400" i="112" s="1"/>
  <c r="AX399" i="112" s="1"/>
  <c r="AX398" i="112" s="1"/>
  <c r="BC411" i="112"/>
  <c r="BB410" i="112"/>
  <c r="BC410" i="112" s="1"/>
  <c r="J424" i="112"/>
  <c r="AY423" i="112"/>
  <c r="Y426" i="112"/>
  <c r="X425" i="112"/>
  <c r="X424" i="112" s="1"/>
  <c r="BC428" i="112"/>
  <c r="W435" i="112"/>
  <c r="Y436" i="112"/>
  <c r="AA436" i="112" s="1"/>
  <c r="AV436" i="112"/>
  <c r="AV435" i="112" s="1"/>
  <c r="AV434" i="112" s="1"/>
  <c r="AV433" i="112" s="1"/>
  <c r="AT435" i="112"/>
  <c r="AT434" i="112" s="1"/>
  <c r="AT433" i="112" s="1"/>
  <c r="AE446" i="112"/>
  <c r="AE444" i="112" s="1"/>
  <c r="AE441" i="112" s="1"/>
  <c r="AC444" i="112"/>
  <c r="AC423" i="112" s="1"/>
  <c r="AC458" i="112"/>
  <c r="AA457" i="112"/>
  <c r="E574" i="112"/>
  <c r="F566" i="112"/>
  <c r="E566" i="112" s="1"/>
  <c r="J574" i="112"/>
  <c r="Y574" i="112"/>
  <c r="Y583" i="112"/>
  <c r="AA583" i="112" s="1"/>
  <c r="W582" i="112"/>
  <c r="Y582" i="112" s="1"/>
  <c r="AK431" i="112"/>
  <c r="AI430" i="112"/>
  <c r="AI429" i="112" s="1"/>
  <c r="AI428" i="112" s="1"/>
  <c r="AK443" i="112"/>
  <c r="AI442" i="112"/>
  <c r="AI441" i="112" s="1"/>
  <c r="BC450" i="112"/>
  <c r="BC457" i="112"/>
  <c r="T463" i="112"/>
  <c r="AE478" i="112"/>
  <c r="AE477" i="112" s="1"/>
  <c r="AC477" i="112"/>
  <c r="BC490" i="112"/>
  <c r="BB489" i="112"/>
  <c r="BC489" i="112" s="1"/>
  <c r="BC538" i="112"/>
  <c r="BB537" i="112"/>
  <c r="BC537" i="112" s="1"/>
  <c r="BC549" i="112"/>
  <c r="BB548" i="112"/>
  <c r="BC561" i="112"/>
  <c r="J438" i="112"/>
  <c r="K437" i="112"/>
  <c r="J437" i="112" s="1"/>
  <c r="AX441" i="112"/>
  <c r="BC448" i="112"/>
  <c r="BB447" i="112"/>
  <c r="BC456" i="112"/>
  <c r="BB455" i="112"/>
  <c r="J463" i="112"/>
  <c r="W470" i="112"/>
  <c r="BC505" i="112"/>
  <c r="BB504" i="112"/>
  <c r="BC504" i="112" s="1"/>
  <c r="AN512" i="112"/>
  <c r="AP514" i="112"/>
  <c r="AN521" i="112"/>
  <c r="AK520" i="112"/>
  <c r="AK511" i="112" s="1"/>
  <c r="BC542" i="112"/>
  <c r="BB541" i="112"/>
  <c r="AX488" i="112"/>
  <c r="AX463" i="112" s="1"/>
  <c r="BC497" i="112"/>
  <c r="BC513" i="112"/>
  <c r="BB512" i="112"/>
  <c r="Y511" i="112"/>
  <c r="AX547" i="112"/>
  <c r="BB581" i="112"/>
  <c r="BC582" i="112"/>
  <c r="BC528" i="112"/>
  <c r="BB527" i="112"/>
  <c r="BC553" i="112"/>
  <c r="BB552" i="112"/>
  <c r="BC552" i="112" s="1"/>
  <c r="BC560" i="112"/>
  <c r="AC577" i="112"/>
  <c r="AC574" i="112" s="1"/>
  <c r="AC566" i="112" s="1"/>
  <c r="AA574" i="112"/>
  <c r="AA566" i="112" s="1"/>
  <c r="P65" i="108"/>
  <c r="P64" i="108" s="1"/>
  <c r="P33" i="108"/>
  <c r="S37" i="40"/>
  <c r="T37" i="40" s="1"/>
  <c r="R35" i="40"/>
  <c r="T85" i="108"/>
  <c r="T37" i="108"/>
  <c r="U37" i="108" s="1"/>
  <c r="T26" i="108"/>
  <c r="T19" i="108"/>
  <c r="Q29" i="108"/>
  <c r="R29" i="108"/>
  <c r="S29" i="108"/>
  <c r="T29" i="108"/>
  <c r="S35" i="40"/>
  <c r="T35" i="40" s="1"/>
  <c r="S33" i="40"/>
  <c r="S32" i="40" s="1"/>
  <c r="T34" i="40"/>
  <c r="T36" i="40"/>
  <c r="T39" i="40"/>
  <c r="T41" i="40"/>
  <c r="S40" i="40"/>
  <c r="S38" i="40"/>
  <c r="T83" i="108"/>
  <c r="U20" i="108"/>
  <c r="U21" i="108"/>
  <c r="U22" i="108"/>
  <c r="U25" i="108"/>
  <c r="U30" i="108"/>
  <c r="U31" i="108"/>
  <c r="U32" i="108"/>
  <c r="U34" i="108"/>
  <c r="U35" i="108"/>
  <c r="U38" i="108"/>
  <c r="U39" i="108"/>
  <c r="U40" i="108"/>
  <c r="U41" i="108"/>
  <c r="U42" i="108"/>
  <c r="U43" i="108"/>
  <c r="U44" i="108"/>
  <c r="U45" i="108"/>
  <c r="U46" i="108"/>
  <c r="U52" i="108"/>
  <c r="U53" i="108"/>
  <c r="U55" i="108"/>
  <c r="U57" i="108"/>
  <c r="U59" i="108"/>
  <c r="U61" i="108"/>
  <c r="U63" i="108"/>
  <c r="U66" i="108"/>
  <c r="U67" i="108"/>
  <c r="U68" i="108"/>
  <c r="U69" i="108"/>
  <c r="U70" i="108"/>
  <c r="U71" i="108"/>
  <c r="U72" i="108"/>
  <c r="U73" i="108"/>
  <c r="U74" i="108"/>
  <c r="U76" i="108"/>
  <c r="U77" i="108"/>
  <c r="U80" i="108"/>
  <c r="U81" i="108"/>
  <c r="U82" i="108"/>
  <c r="U84" i="108"/>
  <c r="U86" i="108"/>
  <c r="U90" i="108"/>
  <c r="U92" i="108"/>
  <c r="U94" i="108"/>
  <c r="T91" i="108"/>
  <c r="T79" i="108"/>
  <c r="T75" i="108"/>
  <c r="T65" i="108"/>
  <c r="U65" i="108" s="1"/>
  <c r="T62" i="108"/>
  <c r="T60" i="108"/>
  <c r="T58" i="108"/>
  <c r="T56" i="108"/>
  <c r="T54" i="108"/>
  <c r="T33" i="108"/>
  <c r="U33" i="108" s="1"/>
  <c r="T24" i="108"/>
  <c r="L94" i="108"/>
  <c r="O94" i="108" s="1"/>
  <c r="S93" i="108"/>
  <c r="S91" i="108" s="1"/>
  <c r="Q93" i="108"/>
  <c r="Q91" i="108" s="1"/>
  <c r="M93" i="108"/>
  <c r="M91" i="108" s="1"/>
  <c r="O92" i="108"/>
  <c r="N92" i="108"/>
  <c r="R91" i="108"/>
  <c r="J91" i="108"/>
  <c r="O90" i="108"/>
  <c r="N90" i="108"/>
  <c r="P89" i="108"/>
  <c r="U89" i="108" s="1"/>
  <c r="M89" i="108"/>
  <c r="L89" i="108"/>
  <c r="J89" i="108"/>
  <c r="H89" i="108"/>
  <c r="E89" i="108"/>
  <c r="D89" i="108"/>
  <c r="C89" i="108"/>
  <c r="O86" i="108"/>
  <c r="N86" i="108"/>
  <c r="P85" i="108"/>
  <c r="U85" i="108" s="1"/>
  <c r="M85" i="108"/>
  <c r="L85" i="108"/>
  <c r="J85" i="108"/>
  <c r="H85" i="108"/>
  <c r="E85" i="108"/>
  <c r="D85" i="108"/>
  <c r="C85" i="108"/>
  <c r="O84" i="108"/>
  <c r="N84" i="108"/>
  <c r="P83" i="108"/>
  <c r="U83" i="108" s="1"/>
  <c r="P79" i="108"/>
  <c r="P78" i="108" s="1"/>
  <c r="O79" i="108"/>
  <c r="N79" i="108"/>
  <c r="S78" i="108"/>
  <c r="R78" i="108"/>
  <c r="Q78" i="108"/>
  <c r="M78" i="108"/>
  <c r="L78" i="108"/>
  <c r="O76" i="108"/>
  <c r="N76" i="108"/>
  <c r="S75" i="108"/>
  <c r="R75" i="108"/>
  <c r="Q75" i="108"/>
  <c r="P75" i="108"/>
  <c r="U75" i="108" s="1"/>
  <c r="M75" i="108"/>
  <c r="L75" i="108"/>
  <c r="J75" i="108"/>
  <c r="H75" i="108"/>
  <c r="O73" i="108"/>
  <c r="N73" i="108"/>
  <c r="O71" i="108"/>
  <c r="N71" i="108"/>
  <c r="L70" i="108"/>
  <c r="O70" i="108" s="1"/>
  <c r="O69" i="108"/>
  <c r="N69" i="108"/>
  <c r="O68" i="108"/>
  <c r="N68" i="108"/>
  <c r="L67" i="108"/>
  <c r="S65" i="108"/>
  <c r="S64" i="108" s="1"/>
  <c r="R65" i="108"/>
  <c r="R64" i="108" s="1"/>
  <c r="Q65" i="108"/>
  <c r="Q64" i="108" s="1"/>
  <c r="M65" i="108"/>
  <c r="M64" i="108" s="1"/>
  <c r="M51" i="108" s="1"/>
  <c r="J65" i="108"/>
  <c r="J64" i="108" s="1"/>
  <c r="H65" i="108"/>
  <c r="H64" i="108" s="1"/>
  <c r="G65" i="108"/>
  <c r="G64" i="108" s="1"/>
  <c r="F65" i="108"/>
  <c r="F64" i="108" s="1"/>
  <c r="E65" i="108"/>
  <c r="E64" i="108" s="1"/>
  <c r="D65" i="108"/>
  <c r="D64" i="108" s="1"/>
  <c r="C65" i="108"/>
  <c r="C64" i="108" s="1"/>
  <c r="L63" i="108"/>
  <c r="O63" i="108" s="1"/>
  <c r="S62" i="108"/>
  <c r="R62" i="108"/>
  <c r="Q62" i="108"/>
  <c r="P62" i="108"/>
  <c r="U62" i="108" s="1"/>
  <c r="M62" i="108"/>
  <c r="J62" i="108"/>
  <c r="H62" i="108"/>
  <c r="E62" i="108"/>
  <c r="D62" i="108"/>
  <c r="C62" i="108"/>
  <c r="O61" i="108"/>
  <c r="N61" i="108"/>
  <c r="S60" i="108"/>
  <c r="R60" i="108"/>
  <c r="Q60" i="108"/>
  <c r="P60" i="108"/>
  <c r="U60" i="108" s="1"/>
  <c r="M60" i="108"/>
  <c r="L60" i="108"/>
  <c r="J60" i="108"/>
  <c r="H60" i="108"/>
  <c r="G60" i="108"/>
  <c r="G51" i="108" s="1"/>
  <c r="G17" i="108" s="1"/>
  <c r="F60" i="108"/>
  <c r="F51" i="108" s="1"/>
  <c r="F17" i="108" s="1"/>
  <c r="E60" i="108"/>
  <c r="D60" i="108"/>
  <c r="C60" i="108"/>
  <c r="O59" i="108"/>
  <c r="N59" i="108"/>
  <c r="S58" i="108"/>
  <c r="R58" i="108"/>
  <c r="Q58" i="108"/>
  <c r="P58" i="108"/>
  <c r="U58" i="108" s="1"/>
  <c r="M58" i="108"/>
  <c r="N58" i="108" s="1"/>
  <c r="L58" i="108"/>
  <c r="J58" i="108"/>
  <c r="H58" i="108"/>
  <c r="E58" i="108"/>
  <c r="D58" i="108"/>
  <c r="C58" i="108"/>
  <c r="P56" i="108"/>
  <c r="O55" i="108"/>
  <c r="N55" i="108"/>
  <c r="S54" i="108"/>
  <c r="R54" i="108"/>
  <c r="Q54" i="108"/>
  <c r="P54" i="108"/>
  <c r="M54" i="108"/>
  <c r="O54" i="108" s="1"/>
  <c r="L54" i="108"/>
  <c r="J54" i="108"/>
  <c r="H54" i="108"/>
  <c r="E54" i="108"/>
  <c r="D54" i="108"/>
  <c r="C54" i="108"/>
  <c r="S52" i="108"/>
  <c r="R52" i="108"/>
  <c r="Q52" i="108"/>
  <c r="O46" i="108"/>
  <c r="N46" i="108"/>
  <c r="O45" i="108"/>
  <c r="N45" i="108"/>
  <c r="O44" i="108"/>
  <c r="N44" i="108"/>
  <c r="O43" i="108"/>
  <c r="N43" i="108"/>
  <c r="O42" i="108"/>
  <c r="N42" i="108"/>
  <c r="O41" i="108"/>
  <c r="N41" i="108"/>
  <c r="O40" i="108"/>
  <c r="N40" i="108"/>
  <c r="L39" i="108"/>
  <c r="O39" i="108" s="1"/>
  <c r="Q39" i="108" s="1"/>
  <c r="Q37" i="108" s="1"/>
  <c r="Q36" i="108" s="1"/>
  <c r="O38" i="108"/>
  <c r="N38" i="108"/>
  <c r="P36" i="108"/>
  <c r="P28" i="108" s="1"/>
  <c r="M37" i="108"/>
  <c r="M36" i="108" s="1"/>
  <c r="O35" i="108"/>
  <c r="N35" i="108"/>
  <c r="P29" i="108"/>
  <c r="U29" i="108" s="1"/>
  <c r="S28" i="108"/>
  <c r="R28" i="108"/>
  <c r="Q28" i="108"/>
  <c r="M28" i="108"/>
  <c r="L28" i="108"/>
  <c r="O28" i="108" s="1"/>
  <c r="U27" i="108"/>
  <c r="O27" i="108"/>
  <c r="N27" i="108"/>
  <c r="S26" i="108"/>
  <c r="R26" i="108"/>
  <c r="Q26" i="108"/>
  <c r="M26" i="108"/>
  <c r="L26" i="108"/>
  <c r="N26" i="108" s="1"/>
  <c r="O25" i="108"/>
  <c r="N25" i="108"/>
  <c r="S24" i="108"/>
  <c r="R24" i="108"/>
  <c r="Q24" i="108"/>
  <c r="P24" i="108"/>
  <c r="M24" i="108"/>
  <c r="L24" i="108"/>
  <c r="O22" i="108"/>
  <c r="N22" i="108"/>
  <c r="L21" i="108"/>
  <c r="O21" i="108" s="1"/>
  <c r="Q21" i="108" s="1"/>
  <c r="O20" i="108"/>
  <c r="N20" i="108"/>
  <c r="P19" i="108"/>
  <c r="U19" i="108" s="1"/>
  <c r="M19" i="108"/>
  <c r="J19" i="108"/>
  <c r="H19" i="108"/>
  <c r="J18" i="108"/>
  <c r="H18" i="108"/>
  <c r="D14" i="40"/>
  <c r="D13" i="40" s="1"/>
  <c r="E14" i="40"/>
  <c r="E13" i="40" s="1"/>
  <c r="F14" i="40"/>
  <c r="F13" i="40" s="1"/>
  <c r="G14" i="40"/>
  <c r="G13" i="40" s="1"/>
  <c r="I14" i="40"/>
  <c r="I13" i="40" s="1"/>
  <c r="J14" i="40"/>
  <c r="J13" i="40" s="1"/>
  <c r="K14" i="40"/>
  <c r="K13" i="40" s="1"/>
  <c r="L14" i="40"/>
  <c r="L13" i="40" s="1"/>
  <c r="C15" i="40"/>
  <c r="C14" i="40" s="1"/>
  <c r="C13" i="40" s="1"/>
  <c r="H15" i="40"/>
  <c r="H14" i="40" s="1"/>
  <c r="H13" i="40" s="1"/>
  <c r="D17" i="40"/>
  <c r="D16" i="40" s="1"/>
  <c r="E17" i="40"/>
  <c r="E16" i="40" s="1"/>
  <c r="F17" i="40"/>
  <c r="F16" i="40" s="1"/>
  <c r="G17" i="40"/>
  <c r="G16" i="40" s="1"/>
  <c r="I17" i="40"/>
  <c r="I16" i="40" s="1"/>
  <c r="J17" i="40"/>
  <c r="J16" i="40" s="1"/>
  <c r="K17" i="40"/>
  <c r="K16" i="40" s="1"/>
  <c r="L17" i="40"/>
  <c r="L16" i="40" s="1"/>
  <c r="C18" i="40"/>
  <c r="C17" i="40" s="1"/>
  <c r="C16" i="40" s="1"/>
  <c r="H18" i="40"/>
  <c r="H17" i="40" s="1"/>
  <c r="H16" i="40" s="1"/>
  <c r="D20" i="40"/>
  <c r="E20" i="40"/>
  <c r="F20" i="40"/>
  <c r="G20" i="40"/>
  <c r="I20" i="40"/>
  <c r="I19" i="40" s="1"/>
  <c r="J20" i="40"/>
  <c r="K20" i="40"/>
  <c r="L20" i="40"/>
  <c r="C21" i="40"/>
  <c r="H21" i="40"/>
  <c r="D22" i="40"/>
  <c r="D19" i="40" s="1"/>
  <c r="E22" i="40"/>
  <c r="E49" i="40" s="1"/>
  <c r="E48" i="40" s="1"/>
  <c r="E47" i="40" s="1"/>
  <c r="E46" i="40" s="1"/>
  <c r="F22" i="40"/>
  <c r="F19" i="40" s="1"/>
  <c r="G22" i="40"/>
  <c r="G49" i="40" s="1"/>
  <c r="G48" i="40" s="1"/>
  <c r="G47" i="40" s="1"/>
  <c r="G46" i="40" s="1"/>
  <c r="I22" i="40"/>
  <c r="I49" i="40" s="1"/>
  <c r="J22" i="40"/>
  <c r="K22" i="40"/>
  <c r="L22" i="40"/>
  <c r="L49" i="40" s="1"/>
  <c r="L48" i="40" s="1"/>
  <c r="L47" i="40" s="1"/>
  <c r="L46" i="40" s="1"/>
  <c r="C23" i="40"/>
  <c r="H23" i="40"/>
  <c r="D30" i="40"/>
  <c r="D29" i="40" s="1"/>
  <c r="E30" i="40"/>
  <c r="E29" i="40" s="1"/>
  <c r="E28" i="40" s="1"/>
  <c r="F30" i="40"/>
  <c r="F29" i="40" s="1"/>
  <c r="F28" i="40" s="1"/>
  <c r="F50" i="40" s="1"/>
  <c r="F51" i="40" s="1"/>
  <c r="G30" i="40"/>
  <c r="G29" i="40" s="1"/>
  <c r="G28" i="40" s="1"/>
  <c r="I30" i="40"/>
  <c r="I29" i="40" s="1"/>
  <c r="I28" i="40" s="1"/>
  <c r="J30" i="40"/>
  <c r="J29" i="40" s="1"/>
  <c r="K30" i="40"/>
  <c r="K29" i="40" s="1"/>
  <c r="K28" i="40" s="1"/>
  <c r="L30" i="40"/>
  <c r="L29" i="40" s="1"/>
  <c r="M30" i="40"/>
  <c r="M29" i="40" s="1"/>
  <c r="M28" i="40" s="1"/>
  <c r="M50" i="40" s="1"/>
  <c r="M51" i="40" s="1"/>
  <c r="C31" i="40"/>
  <c r="H31" i="40"/>
  <c r="R38" i="40"/>
  <c r="R40" i="40"/>
  <c r="T40" i="40" s="1"/>
  <c r="M44" i="40"/>
  <c r="M43" i="40" s="1"/>
  <c r="M42" i="40" s="1"/>
  <c r="O45" i="40"/>
  <c r="O44" i="40" s="1"/>
  <c r="O43" i="40" s="1"/>
  <c r="O42" i="40" s="1"/>
  <c r="P45" i="40"/>
  <c r="P44" i="40" s="1"/>
  <c r="P43" i="40" s="1"/>
  <c r="P42" i="40" s="1"/>
  <c r="Q45" i="40"/>
  <c r="Q44" i="40" s="1"/>
  <c r="Q43" i="40" s="1"/>
  <c r="Q42" i="40" s="1"/>
  <c r="O49" i="40"/>
  <c r="O48" i="40" s="1"/>
  <c r="O47" i="40" s="1"/>
  <c r="O46" i="40" s="1"/>
  <c r="P49" i="40"/>
  <c r="P48" i="40" s="1"/>
  <c r="P47" i="40" s="1"/>
  <c r="P46" i="40" s="1"/>
  <c r="Q49" i="40"/>
  <c r="Q48" i="40" s="1"/>
  <c r="Q47" i="40" s="1"/>
  <c r="Q46" i="40" s="1"/>
  <c r="O50" i="40"/>
  <c r="P50" i="40"/>
  <c r="Q50" i="40"/>
  <c r="O51" i="40"/>
  <c r="P51" i="40"/>
  <c r="Q51" i="40"/>
  <c r="H12" i="40"/>
  <c r="E19" i="40"/>
  <c r="R32" i="40"/>
  <c r="J28" i="40"/>
  <c r="H22" i="40"/>
  <c r="N28" i="108"/>
  <c r="N75" i="108"/>
  <c r="N85" i="108"/>
  <c r="S51" i="108"/>
  <c r="N21" i="108"/>
  <c r="T96" i="108"/>
  <c r="T95" i="108" s="1"/>
  <c r="T38" i="40"/>
  <c r="U93" i="108"/>
  <c r="O60" i="108"/>
  <c r="R21" i="108"/>
  <c r="R19" i="108" s="1"/>
  <c r="R18" i="108" s="1"/>
  <c r="E51" i="108"/>
  <c r="E17" i="108" s="1"/>
  <c r="O89" i="108"/>
  <c r="U54" i="108"/>
  <c r="M18" i="108"/>
  <c r="O58" i="108"/>
  <c r="N63" i="108"/>
  <c r="N67" i="108"/>
  <c r="O67" i="108"/>
  <c r="O78" i="108"/>
  <c r="N78" i="108"/>
  <c r="P96" i="108"/>
  <c r="P95" i="108" s="1"/>
  <c r="U97" i="108"/>
  <c r="T18" i="108"/>
  <c r="T64" i="108"/>
  <c r="T51" i="108" s="1"/>
  <c r="T36" i="108"/>
  <c r="G45" i="40"/>
  <c r="L19" i="40"/>
  <c r="P26" i="108"/>
  <c r="P18" i="108" s="1"/>
  <c r="U79" i="108"/>
  <c r="T78" i="108"/>
  <c r="N70" i="108"/>
  <c r="U91" i="108"/>
  <c r="N94" i="108"/>
  <c r="L93" i="108"/>
  <c r="L91" i="108" s="1"/>
  <c r="N91" i="108" s="1"/>
  <c r="F45" i="40" l="1"/>
  <c r="F44" i="40" s="1"/>
  <c r="F43" i="40" s="1"/>
  <c r="F42" i="40" s="1"/>
  <c r="C20" i="40"/>
  <c r="N54" i="108"/>
  <c r="L62" i="108"/>
  <c r="L37" i="108"/>
  <c r="L36" i="108" s="1"/>
  <c r="N39" i="108"/>
  <c r="C30" i="40"/>
  <c r="BC258" i="112"/>
  <c r="AA72" i="112"/>
  <c r="AA71" i="112" s="1"/>
  <c r="AA69" i="112" s="1"/>
  <c r="K19" i="40"/>
  <c r="BA215" i="116"/>
  <c r="AZ60" i="116"/>
  <c r="BA60" i="116" s="1"/>
  <c r="C29" i="40"/>
  <c r="D28" i="40"/>
  <c r="C28" i="40" s="1"/>
  <c r="D45" i="40"/>
  <c r="D44" i="40" s="1"/>
  <c r="D43" i="40" s="1"/>
  <c r="D42" i="40" s="1"/>
  <c r="E50" i="40"/>
  <c r="E51" i="40" s="1"/>
  <c r="D49" i="40"/>
  <c r="D48" i="40" s="1"/>
  <c r="D47" i="40" s="1"/>
  <c r="D46" i="40" s="1"/>
  <c r="M23" i="40"/>
  <c r="M21" i="40"/>
  <c r="U56" i="108"/>
  <c r="N60" i="108"/>
  <c r="O75" i="108"/>
  <c r="O85" i="108"/>
  <c r="AY185" i="112"/>
  <c r="BB573" i="118"/>
  <c r="Y21" i="112"/>
  <c r="AX256" i="112"/>
  <c r="AX185" i="112" s="1"/>
  <c r="BC65" i="112"/>
  <c r="N283" i="112"/>
  <c r="N592" i="112" s="1"/>
  <c r="BC178" i="112"/>
  <c r="U78" i="108"/>
  <c r="U26" i="108"/>
  <c r="P51" i="108"/>
  <c r="P17" i="108" s="1"/>
  <c r="P98" i="108" s="1"/>
  <c r="U64" i="108"/>
  <c r="U51" i="108"/>
  <c r="U24" i="108"/>
  <c r="O24" i="108"/>
  <c r="O93" i="108"/>
  <c r="U96" i="108"/>
  <c r="U95" i="108"/>
  <c r="H30" i="40"/>
  <c r="C51" i="108"/>
  <c r="C17" i="108" s="1"/>
  <c r="H51" i="108"/>
  <c r="H17" i="108" s="1"/>
  <c r="L65" i="108"/>
  <c r="N89" i="108"/>
  <c r="AX284" i="112"/>
  <c r="AP561" i="116"/>
  <c r="BC124" i="112"/>
  <c r="BB123" i="112"/>
  <c r="BC123" i="112" s="1"/>
  <c r="W727" i="116"/>
  <c r="Y727" i="116" s="1"/>
  <c r="Y728" i="116"/>
  <c r="M592" i="112"/>
  <c r="AN914" i="116"/>
  <c r="AP754" i="116"/>
  <c r="AP753" i="116" s="1"/>
  <c r="AP752" i="116" s="1"/>
  <c r="AP747" i="116" s="1"/>
  <c r="AR755" i="116"/>
  <c r="AV425" i="116"/>
  <c r="AV423" i="116" s="1"/>
  <c r="BA561" i="116"/>
  <c r="AT613" i="116"/>
  <c r="AV615" i="116"/>
  <c r="AV613" i="116" s="1"/>
  <c r="AT608" i="116"/>
  <c r="AV609" i="116"/>
  <c r="AV608" i="116" s="1"/>
  <c r="AV421" i="116"/>
  <c r="AV419" i="116" s="1"/>
  <c r="AV418" i="116" s="1"/>
  <c r="BA278" i="116"/>
  <c r="AZ277" i="116"/>
  <c r="BA879" i="116"/>
  <c r="AZ878" i="116"/>
  <c r="AZ537" i="116"/>
  <c r="BA537" i="116" s="1"/>
  <c r="BA543" i="116"/>
  <c r="AZ520" i="116"/>
  <c r="BA520" i="116" s="1"/>
  <c r="BA529" i="116"/>
  <c r="BA227" i="116"/>
  <c r="AZ226" i="116"/>
  <c r="BA214" i="116"/>
  <c r="AZ213" i="116"/>
  <c r="BA213" i="116" s="1"/>
  <c r="AX160" i="116"/>
  <c r="BA161" i="116"/>
  <c r="BA591" i="116"/>
  <c r="AR581" i="116"/>
  <c r="AR575" i="116" s="1"/>
  <c r="AR561" i="116" s="1"/>
  <c r="AT586" i="116"/>
  <c r="BA259" i="116"/>
  <c r="AZ258" i="116"/>
  <c r="BA21" i="116"/>
  <c r="AZ20" i="116"/>
  <c r="BA171" i="116"/>
  <c r="AZ170" i="116"/>
  <c r="BA170" i="116" s="1"/>
  <c r="AV744" i="116"/>
  <c r="AV743" i="116" s="1"/>
  <c r="AT743" i="116"/>
  <c r="AV659" i="116"/>
  <c r="AV657" i="116" s="1"/>
  <c r="AV656" i="116" s="1"/>
  <c r="AV655" i="116" s="1"/>
  <c r="AV652" i="116" s="1"/>
  <c r="AT657" i="116"/>
  <c r="AT656" i="116" s="1"/>
  <c r="AT655" i="116" s="1"/>
  <c r="AT652" i="116" s="1"/>
  <c r="AZ417" i="116"/>
  <c r="AT441" i="116"/>
  <c r="AT440" i="116" s="1"/>
  <c r="AT433" i="116" s="1"/>
  <c r="AV442" i="116"/>
  <c r="AV441" i="116" s="1"/>
  <c r="AV440" i="116" s="1"/>
  <c r="AV433" i="116" s="1"/>
  <c r="AP323" i="116"/>
  <c r="AR324" i="116"/>
  <c r="AZ366" i="116"/>
  <c r="BA366" i="116" s="1"/>
  <c r="BA367" i="116"/>
  <c r="AZ313" i="116"/>
  <c r="BA314" i="116"/>
  <c r="BA300" i="116"/>
  <c r="AZ297" i="116"/>
  <c r="AR779" i="116"/>
  <c r="AP778" i="116"/>
  <c r="AT417" i="116"/>
  <c r="AZ396" i="116"/>
  <c r="BA397" i="116"/>
  <c r="BA321" i="116"/>
  <c r="AZ320" i="116"/>
  <c r="BA267" i="116"/>
  <c r="AZ266" i="116"/>
  <c r="BA266" i="116" s="1"/>
  <c r="AZ202" i="116"/>
  <c r="BA203" i="116"/>
  <c r="AZ888" i="116"/>
  <c r="BA888" i="116" s="1"/>
  <c r="BA889" i="116"/>
  <c r="AR827" i="116"/>
  <c r="AR822" i="116" s="1"/>
  <c r="AR774" i="116" s="1"/>
  <c r="AR771" i="116" s="1"/>
  <c r="AT832" i="116"/>
  <c r="AT750" i="116"/>
  <c r="AT749" i="116" s="1"/>
  <c r="AT748" i="116" s="1"/>
  <c r="AV751" i="116"/>
  <c r="AV750" i="116" s="1"/>
  <c r="AV749" i="116" s="1"/>
  <c r="AV748" i="116" s="1"/>
  <c r="AV517" i="116"/>
  <c r="AV516" i="116" s="1"/>
  <c r="AV515" i="116" s="1"/>
  <c r="AV513" i="116" s="1"/>
  <c r="AV512" i="116" s="1"/>
  <c r="AT516" i="116"/>
  <c r="AT515" i="116" s="1"/>
  <c r="AT513" i="116" s="1"/>
  <c r="AT512" i="116" s="1"/>
  <c r="BA391" i="116"/>
  <c r="AZ390" i="116"/>
  <c r="AZ136" i="116"/>
  <c r="BA137" i="116"/>
  <c r="BA902" i="116"/>
  <c r="AZ901" i="116"/>
  <c r="BA901" i="116" s="1"/>
  <c r="AR733" i="116"/>
  <c r="AR731" i="116" s="1"/>
  <c r="AR728" i="116" s="1"/>
  <c r="AR727" i="116" s="1"/>
  <c r="AT738" i="116"/>
  <c r="AT651" i="116"/>
  <c r="AR641" i="116"/>
  <c r="AR639" i="116" s="1"/>
  <c r="AR638" i="116" s="1"/>
  <c r="AR637" i="116" s="1"/>
  <c r="AR762" i="116"/>
  <c r="AR761" i="116" s="1"/>
  <c r="AT763" i="116"/>
  <c r="BA592" i="116"/>
  <c r="BA513" i="116"/>
  <c r="AZ512" i="116"/>
  <c r="BA512" i="116" s="1"/>
  <c r="AZ238" i="116"/>
  <c r="BA239" i="116"/>
  <c r="Y638" i="116"/>
  <c r="W637" i="116"/>
  <c r="W652" i="116"/>
  <c r="Y652" i="116" s="1"/>
  <c r="AA652" i="116" s="1"/>
  <c r="AC652" i="116" s="1"/>
  <c r="Y655" i="116"/>
  <c r="W417" i="116"/>
  <c r="Y417" i="116" s="1"/>
  <c r="BC71" i="112"/>
  <c r="BC434" i="112"/>
  <c r="U592" i="112"/>
  <c r="AE427" i="112"/>
  <c r="AE426" i="112" s="1"/>
  <c r="AE425" i="112" s="1"/>
  <c r="AE424" i="112" s="1"/>
  <c r="AE423" i="112" s="1"/>
  <c r="AI423" i="112"/>
  <c r="AX311" i="112"/>
  <c r="O26" i="108"/>
  <c r="P23" i="108"/>
  <c r="N24" i="108"/>
  <c r="H29" i="40"/>
  <c r="L28" i="40"/>
  <c r="L64" i="108"/>
  <c r="N64" i="108" s="1"/>
  <c r="O65" i="108"/>
  <c r="N65" i="108"/>
  <c r="N93" i="108"/>
  <c r="J51" i="108"/>
  <c r="J17" i="108" s="1"/>
  <c r="BB488" i="112"/>
  <c r="BC488" i="112" s="1"/>
  <c r="I592" i="112"/>
  <c r="AK236" i="112"/>
  <c r="AK227" i="112" s="1"/>
  <c r="BC167" i="112"/>
  <c r="Y124" i="112"/>
  <c r="AX423" i="112"/>
  <c r="AR119" i="112"/>
  <c r="AP118" i="112"/>
  <c r="AP117" i="112" s="1"/>
  <c r="AP115" i="112" s="1"/>
  <c r="AP114" i="112" s="1"/>
  <c r="Y112" i="112"/>
  <c r="W81" i="112"/>
  <c r="Y81" i="112" s="1"/>
  <c r="AR43" i="112"/>
  <c r="AP42" i="112"/>
  <c r="AP41" i="112" s="1"/>
  <c r="AP34" i="112" s="1"/>
  <c r="AP19" i="112" s="1"/>
  <c r="BC147" i="112"/>
  <c r="Y206" i="112"/>
  <c r="AE97" i="112"/>
  <c r="AE96" i="112" s="1"/>
  <c r="AC96" i="112"/>
  <c r="H28" i="40"/>
  <c r="H20" i="40"/>
  <c r="M20" i="40" s="1"/>
  <c r="G19" i="40"/>
  <c r="G50" i="40" s="1"/>
  <c r="G51" i="40" s="1"/>
  <c r="E45" i="40"/>
  <c r="E44" i="40" s="1"/>
  <c r="J49" i="40"/>
  <c r="J48" i="40" s="1"/>
  <c r="J47" i="40" s="1"/>
  <c r="J46" i="40" s="1"/>
  <c r="L19" i="108"/>
  <c r="M23" i="108"/>
  <c r="M17" i="108" s="1"/>
  <c r="Q23" i="108"/>
  <c r="D51" i="108"/>
  <c r="D17" i="108" s="1"/>
  <c r="Q51" i="108"/>
  <c r="R51" i="108"/>
  <c r="AX283" i="112"/>
  <c r="AG592" i="112"/>
  <c r="Y425" i="112"/>
  <c r="AI185" i="112"/>
  <c r="AK287" i="112"/>
  <c r="AK285" i="112" s="1"/>
  <c r="AK284" i="112" s="1"/>
  <c r="Y122" i="112"/>
  <c r="AR476" i="112"/>
  <c r="AP475" i="112"/>
  <c r="AT106" i="112"/>
  <c r="AT81" i="112" s="1"/>
  <c r="AV107" i="112"/>
  <c r="AV106" i="112" s="1"/>
  <c r="AV81" i="112" s="1"/>
  <c r="AX53" i="112"/>
  <c r="BC53" i="112" s="1"/>
  <c r="T32" i="40"/>
  <c r="AA19" i="112"/>
  <c r="AI283" i="112"/>
  <c r="AI592" i="112" s="1"/>
  <c r="AY592" i="112"/>
  <c r="S300" i="112"/>
  <c r="S283" i="112"/>
  <c r="S592" i="112" s="1"/>
  <c r="AE119" i="112"/>
  <c r="AE118" i="112" s="1"/>
  <c r="AE117" i="112" s="1"/>
  <c r="AE115" i="112" s="1"/>
  <c r="AE114" i="112" s="1"/>
  <c r="AC118" i="112"/>
  <c r="AC117" i="112" s="1"/>
  <c r="AC115" i="112" s="1"/>
  <c r="AC114" i="112" s="1"/>
  <c r="BB580" i="112"/>
  <c r="BC581" i="112"/>
  <c r="AN431" i="112"/>
  <c r="AK430" i="112"/>
  <c r="AK429" i="112" s="1"/>
  <c r="AK428" i="112" s="1"/>
  <c r="AC457" i="112"/>
  <c r="AE458" i="112"/>
  <c r="AE457" i="112" s="1"/>
  <c r="E424" i="112"/>
  <c r="F423" i="112"/>
  <c r="E423" i="112" s="1"/>
  <c r="J399" i="112"/>
  <c r="K398" i="112"/>
  <c r="J398" i="112" s="1"/>
  <c r="AR458" i="112"/>
  <c r="AP457" i="112"/>
  <c r="K300" i="112"/>
  <c r="J300" i="112" s="1"/>
  <c r="J311" i="112"/>
  <c r="AC406" i="112"/>
  <c r="AC404" i="112" s="1"/>
  <c r="AC402" i="112" s="1"/>
  <c r="AC399" i="112" s="1"/>
  <c r="AC398" i="112" s="1"/>
  <c r="AA404" i="112"/>
  <c r="AA402" i="112" s="1"/>
  <c r="AA399" i="112" s="1"/>
  <c r="AA398" i="112" s="1"/>
  <c r="AK313" i="112"/>
  <c r="AK312" i="112" s="1"/>
  <c r="AK311" i="112" s="1"/>
  <c r="AK300" i="112" s="1"/>
  <c r="AN315" i="112"/>
  <c r="AE472" i="112"/>
  <c r="AE471" i="112" s="1"/>
  <c r="AC471" i="112"/>
  <c r="BC424" i="112"/>
  <c r="AA236" i="112"/>
  <c r="AA227" i="112" s="1"/>
  <c r="AC237" i="112"/>
  <c r="AC236" i="112" s="1"/>
  <c r="AC227" i="112" s="1"/>
  <c r="AC185" i="112" s="1"/>
  <c r="E185" i="112"/>
  <c r="BB200" i="112"/>
  <c r="BC200" i="112" s="1"/>
  <c r="BC211" i="112"/>
  <c r="BC359" i="112"/>
  <c r="BB358" i="112"/>
  <c r="AC287" i="112"/>
  <c r="AC285" i="112" s="1"/>
  <c r="AC284" i="112" s="1"/>
  <c r="AE299" i="112"/>
  <c r="AE287" i="112" s="1"/>
  <c r="AE285" i="112" s="1"/>
  <c r="AE284" i="112" s="1"/>
  <c r="K185" i="112"/>
  <c r="J200" i="112"/>
  <c r="BC186" i="112"/>
  <c r="AE103" i="112"/>
  <c r="AE102" i="112" s="1"/>
  <c r="AC102" i="112"/>
  <c r="K19" i="112"/>
  <c r="J19" i="112" s="1"/>
  <c r="BC92" i="112"/>
  <c r="BB91" i="112"/>
  <c r="BC91" i="112" s="1"/>
  <c r="W19" i="112"/>
  <c r="Y19" i="112" s="1"/>
  <c r="BB523" i="112"/>
  <c r="BC527" i="112"/>
  <c r="Y470" i="112"/>
  <c r="W463" i="112"/>
  <c r="Y463" i="112" s="1"/>
  <c r="BC447" i="112"/>
  <c r="BB446" i="112"/>
  <c r="AA435" i="112"/>
  <c r="AA434" i="112" s="1"/>
  <c r="AA433" i="112" s="1"/>
  <c r="AC436" i="112"/>
  <c r="AK473" i="112"/>
  <c r="AK470" i="112" s="1"/>
  <c r="AK463" i="112" s="1"/>
  <c r="AK453" i="112" s="1"/>
  <c r="AK447" i="112" s="1"/>
  <c r="AN474" i="112"/>
  <c r="K428" i="112"/>
  <c r="J428" i="112" s="1"/>
  <c r="AR397" i="112"/>
  <c r="AP396" i="112"/>
  <c r="BB348" i="112"/>
  <c r="BC349" i="112"/>
  <c r="BC433" i="112"/>
  <c r="W402" i="112"/>
  <c r="Y404" i="112"/>
  <c r="BB338" i="112"/>
  <c r="BC338" i="112" s="1"/>
  <c r="BC339" i="112"/>
  <c r="Y311" i="112"/>
  <c r="W300" i="112"/>
  <c r="Y300" i="112" s="1"/>
  <c r="AA300" i="112" s="1"/>
  <c r="AC300" i="112" s="1"/>
  <c r="BC257" i="112"/>
  <c r="AK185" i="112"/>
  <c r="BC154" i="112"/>
  <c r="AX522" i="112"/>
  <c r="AX453" i="112" s="1"/>
  <c r="AT427" i="112"/>
  <c r="AR426" i="112"/>
  <c r="AR425" i="112" s="1"/>
  <c r="AR424" i="112" s="1"/>
  <c r="AE335" i="112"/>
  <c r="AE334" i="112" s="1"/>
  <c r="AE330" i="112" s="1"/>
  <c r="AE311" i="112" s="1"/>
  <c r="AE300" i="112" s="1"/>
  <c r="AC334" i="112"/>
  <c r="AC330" i="112" s="1"/>
  <c r="AC311" i="112" s="1"/>
  <c r="BB317" i="112"/>
  <c r="BC318" i="112"/>
  <c r="BB291" i="112"/>
  <c r="BC292" i="112"/>
  <c r="AP241" i="112"/>
  <c r="AN240" i="112"/>
  <c r="AX164" i="112"/>
  <c r="AX163" i="112"/>
  <c r="AX139" i="112"/>
  <c r="BB77" i="112"/>
  <c r="BC78" i="112"/>
  <c r="X428" i="112"/>
  <c r="Y428" i="112" s="1"/>
  <c r="Y429" i="112"/>
  <c r="Y424" i="112"/>
  <c r="W423" i="112"/>
  <c r="BC360" i="112"/>
  <c r="AP247" i="112"/>
  <c r="AN245" i="112"/>
  <c r="AN236" i="112" s="1"/>
  <c r="AN227" i="112" s="1"/>
  <c r="AN185" i="112" s="1"/>
  <c r="W227" i="112"/>
  <c r="Y227" i="112" s="1"/>
  <c r="Y236" i="112"/>
  <c r="BB163" i="112"/>
  <c r="BB164" i="112"/>
  <c r="BC166" i="112"/>
  <c r="BB158" i="112"/>
  <c r="AV161" i="112"/>
  <c r="AV160" i="112" s="1"/>
  <c r="AV159" i="112" s="1"/>
  <c r="AV158" i="112" s="1"/>
  <c r="AV139" i="112" s="1"/>
  <c r="AT160" i="112"/>
  <c r="AT159" i="112" s="1"/>
  <c r="AT158" i="112" s="1"/>
  <c r="AT139" i="112" s="1"/>
  <c r="AN126" i="112"/>
  <c r="AP127" i="112"/>
  <c r="AN125" i="112"/>
  <c r="AN124" i="112" s="1"/>
  <c r="AN123" i="112" s="1"/>
  <c r="AN122" i="112" s="1"/>
  <c r="AN287" i="112"/>
  <c r="AN285" i="112" s="1"/>
  <c r="AN284" i="112" s="1"/>
  <c r="AP299" i="112"/>
  <c r="AV103" i="112"/>
  <c r="AV102" i="112" s="1"/>
  <c r="AT102" i="112"/>
  <c r="AE29" i="112"/>
  <c r="AE28" i="112" s="1"/>
  <c r="AC28" i="112"/>
  <c r="AN520" i="112"/>
  <c r="AN511" i="112" s="1"/>
  <c r="AP521" i="112"/>
  <c r="AK442" i="112"/>
  <c r="AK441" i="112" s="1"/>
  <c r="AN443" i="112"/>
  <c r="AC583" i="112"/>
  <c r="AA582" i="112"/>
  <c r="Y435" i="112"/>
  <c r="W434" i="112"/>
  <c r="K423" i="112"/>
  <c r="J423" i="112" s="1"/>
  <c r="BC569" i="112"/>
  <c r="BB568" i="112"/>
  <c r="BC306" i="112"/>
  <c r="BB303" i="112"/>
  <c r="BC303" i="112" s="1"/>
  <c r="AC473" i="112"/>
  <c r="AE474" i="112"/>
  <c r="AE473" i="112" s="1"/>
  <c r="K283" i="112"/>
  <c r="BB235" i="112"/>
  <c r="BC237" i="112"/>
  <c r="E115" i="112"/>
  <c r="F114" i="112"/>
  <c r="E114" i="112" s="1"/>
  <c r="AR23" i="112"/>
  <c r="AR21" i="112" s="1"/>
  <c r="AR20" i="112" s="1"/>
  <c r="AT24" i="112"/>
  <c r="BB256" i="112"/>
  <c r="BC264" i="112"/>
  <c r="AA185" i="112"/>
  <c r="BB87" i="112"/>
  <c r="BC87" i="112" s="1"/>
  <c r="BC88" i="112"/>
  <c r="BC418" i="112"/>
  <c r="BB417" i="112"/>
  <c r="AT29" i="112"/>
  <c r="AR28" i="112"/>
  <c r="AN577" i="112"/>
  <c r="AK574" i="112"/>
  <c r="AK566" i="112" s="1"/>
  <c r="E300" i="112"/>
  <c r="BB115" i="112"/>
  <c r="BC117" i="112"/>
  <c r="AT211" i="112"/>
  <c r="AR206" i="112"/>
  <c r="AR200" i="112" s="1"/>
  <c r="BB511" i="112"/>
  <c r="BC512" i="112"/>
  <c r="BB540" i="112"/>
  <c r="BC540" i="112" s="1"/>
  <c r="BC541" i="112"/>
  <c r="AR514" i="112"/>
  <c r="AR512" i="112" s="1"/>
  <c r="AP512" i="112"/>
  <c r="BC455" i="112"/>
  <c r="BB454" i="112"/>
  <c r="BC548" i="112"/>
  <c r="BB547" i="112"/>
  <c r="BC547" i="112" s="1"/>
  <c r="BB401" i="112"/>
  <c r="BC404" i="112"/>
  <c r="AR462" i="112"/>
  <c r="AP461" i="112"/>
  <c r="AP454" i="112" s="1"/>
  <c r="AR387" i="112"/>
  <c r="AR386" i="112" s="1"/>
  <c r="AR378" i="112" s="1"/>
  <c r="AT388" i="112"/>
  <c r="AP439" i="112"/>
  <c r="AN438" i="112"/>
  <c r="AN437" i="112" s="1"/>
  <c r="AK404" i="112"/>
  <c r="AK402" i="112" s="1"/>
  <c r="AK399" i="112" s="1"/>
  <c r="AK398" i="112" s="1"/>
  <c r="AN412" i="112"/>
  <c r="AA470" i="112"/>
  <c r="AA463" i="112" s="1"/>
  <c r="AA453" i="112" s="1"/>
  <c r="AR335" i="112"/>
  <c r="AP334" i="112"/>
  <c r="AP330" i="112" s="1"/>
  <c r="Y200" i="112"/>
  <c r="BC82" i="112"/>
  <c r="BB81" i="112"/>
  <c r="BC81" i="112" s="1"/>
  <c r="AR32" i="112"/>
  <c r="AT33" i="112"/>
  <c r="BB587" i="112"/>
  <c r="BC587" i="112" s="1"/>
  <c r="BC588" i="112"/>
  <c r="AA283" i="112"/>
  <c r="E284" i="112"/>
  <c r="F283" i="112"/>
  <c r="E283" i="112" s="1"/>
  <c r="Y115" i="112"/>
  <c r="W114" i="112"/>
  <c r="Y114" i="112" s="1"/>
  <c r="BC27" i="112"/>
  <c r="BB26" i="112"/>
  <c r="E20" i="112"/>
  <c r="F19" i="112"/>
  <c r="E19" i="112" s="1"/>
  <c r="Y123" i="112"/>
  <c r="BC70" i="112"/>
  <c r="BB69" i="112"/>
  <c r="BC69" i="112" s="1"/>
  <c r="BC39" i="112"/>
  <c r="BB34" i="112"/>
  <c r="BC34" i="112" s="1"/>
  <c r="Y284" i="112"/>
  <c r="W283" i="112"/>
  <c r="Y283" i="112" s="1"/>
  <c r="AC23" i="112"/>
  <c r="AC21" i="112" s="1"/>
  <c r="AC20" i="112" s="1"/>
  <c r="AC19" i="112" s="1"/>
  <c r="S21" i="108"/>
  <c r="S19" i="108" s="1"/>
  <c r="S18" i="108" s="1"/>
  <c r="Q19" i="108"/>
  <c r="Q18" i="108" s="1"/>
  <c r="Q17" i="108" s="1"/>
  <c r="R39" i="108"/>
  <c r="R37" i="108" s="1"/>
  <c r="R36" i="108" s="1"/>
  <c r="R23" i="108" s="1"/>
  <c r="R17" i="108" s="1"/>
  <c r="U36" i="108"/>
  <c r="O91" i="108"/>
  <c r="N37" i="108"/>
  <c r="L23" i="108"/>
  <c r="O36" i="108"/>
  <c r="N36" i="108"/>
  <c r="O37" i="108"/>
  <c r="T33" i="40"/>
  <c r="I48" i="40"/>
  <c r="I47" i="40" s="1"/>
  <c r="C19" i="40"/>
  <c r="D50" i="40"/>
  <c r="F12" i="40"/>
  <c r="C45" i="40"/>
  <c r="C12" i="40"/>
  <c r="D12" i="40"/>
  <c r="G44" i="40"/>
  <c r="G43" i="40" s="1"/>
  <c r="G42" i="40" s="1"/>
  <c r="J19" i="40"/>
  <c r="H19" i="40" s="1"/>
  <c r="C22" i="40"/>
  <c r="K49" i="40"/>
  <c r="K48" i="40" s="1"/>
  <c r="K47" i="40" s="1"/>
  <c r="K46" i="40" s="1"/>
  <c r="G12" i="40"/>
  <c r="E12" i="40"/>
  <c r="K45" i="40"/>
  <c r="K44" i="40" s="1"/>
  <c r="K43" i="40" s="1"/>
  <c r="K42" i="40" s="1"/>
  <c r="K12" i="40"/>
  <c r="K50" i="40" s="1"/>
  <c r="K51" i="40" s="1"/>
  <c r="I12" i="40"/>
  <c r="I50" i="40" s="1"/>
  <c r="I51" i="40" s="1"/>
  <c r="I45" i="40"/>
  <c r="E43" i="40"/>
  <c r="L12" i="40"/>
  <c r="L50" i="40" s="1"/>
  <c r="L51" i="40" s="1"/>
  <c r="L45" i="40"/>
  <c r="L44" i="40" s="1"/>
  <c r="L43" i="40" s="1"/>
  <c r="L42" i="40" s="1"/>
  <c r="J45" i="40"/>
  <c r="J44" i="40" s="1"/>
  <c r="J43" i="40" s="1"/>
  <c r="J42" i="40" s="1"/>
  <c r="J12" i="40"/>
  <c r="H48" i="40"/>
  <c r="M22" i="40"/>
  <c r="U18" i="108"/>
  <c r="T28" i="108"/>
  <c r="T17" i="108" s="1"/>
  <c r="F49" i="40"/>
  <c r="AZ59" i="116" l="1"/>
  <c r="BA59" i="116" s="1"/>
  <c r="AK283" i="112"/>
  <c r="BB122" i="112"/>
  <c r="BC122" i="112" s="1"/>
  <c r="O62" i="108"/>
  <c r="N62" i="108"/>
  <c r="P104" i="108"/>
  <c r="J50" i="40"/>
  <c r="AP914" i="116"/>
  <c r="BC256" i="112"/>
  <c r="J283" i="112"/>
  <c r="C44" i="40"/>
  <c r="AT755" i="116"/>
  <c r="AR754" i="116"/>
  <c r="AR753" i="116" s="1"/>
  <c r="AR752" i="116" s="1"/>
  <c r="AR747" i="116" s="1"/>
  <c r="AR914" i="116" s="1"/>
  <c r="AX19" i="112"/>
  <c r="AX592" i="112" s="1"/>
  <c r="BA238" i="116"/>
  <c r="AZ237" i="116"/>
  <c r="BA237" i="116" s="1"/>
  <c r="AV763" i="116"/>
  <c r="AV762" i="116" s="1"/>
  <c r="AV761" i="116" s="1"/>
  <c r="AT762" i="116"/>
  <c r="AT761" i="116" s="1"/>
  <c r="AV738" i="116"/>
  <c r="AV733" i="116" s="1"/>
  <c r="AV731" i="116" s="1"/>
  <c r="AV728" i="116" s="1"/>
  <c r="AV727" i="116" s="1"/>
  <c r="AT733" i="116"/>
  <c r="AT731" i="116" s="1"/>
  <c r="AT728" i="116" s="1"/>
  <c r="AT727" i="116" s="1"/>
  <c r="BA390" i="116"/>
  <c r="AZ389" i="116"/>
  <c r="BA389" i="116" s="1"/>
  <c r="AV832" i="116"/>
  <c r="AV827" i="116" s="1"/>
  <c r="AV822" i="116" s="1"/>
  <c r="AV774" i="116" s="1"/>
  <c r="AV771" i="116" s="1"/>
  <c r="AT827" i="116"/>
  <c r="AT822" i="116" s="1"/>
  <c r="AT774" i="116" s="1"/>
  <c r="AT771" i="116" s="1"/>
  <c r="BA320" i="116"/>
  <c r="AZ319" i="116"/>
  <c r="BA319" i="116" s="1"/>
  <c r="AT779" i="116"/>
  <c r="AR778" i="116"/>
  <c r="BA313" i="116"/>
  <c r="AZ312" i="116"/>
  <c r="BA312" i="116" s="1"/>
  <c r="BA20" i="116"/>
  <c r="AZ257" i="116"/>
  <c r="BA257" i="116" s="1"/>
  <c r="BA258" i="116"/>
  <c r="AV586" i="116"/>
  <c r="AV581" i="116" s="1"/>
  <c r="AV575" i="116" s="1"/>
  <c r="AT581" i="116"/>
  <c r="AT575" i="116" s="1"/>
  <c r="AX114" i="116"/>
  <c r="BA160" i="116"/>
  <c r="AZ58" i="116"/>
  <c r="BA58" i="116" s="1"/>
  <c r="AT604" i="116"/>
  <c r="AT602" i="116" s="1"/>
  <c r="Y637" i="116"/>
  <c r="W914" i="116"/>
  <c r="Y914" i="116" s="1"/>
  <c r="AV651" i="116"/>
  <c r="AV641" i="116" s="1"/>
  <c r="AV639" i="116" s="1"/>
  <c r="AV638" i="116" s="1"/>
  <c r="AV637" i="116" s="1"/>
  <c r="AT641" i="116"/>
  <c r="AT639" i="116" s="1"/>
  <c r="AT638" i="116" s="1"/>
  <c r="AT637" i="116" s="1"/>
  <c r="BA136" i="116"/>
  <c r="AZ135" i="116"/>
  <c r="BA202" i="116"/>
  <c r="AZ201" i="116"/>
  <c r="BA396" i="116"/>
  <c r="AZ395" i="116"/>
  <c r="BA395" i="116" s="1"/>
  <c r="BA297" i="116"/>
  <c r="AZ296" i="116"/>
  <c r="BA296" i="116" s="1"/>
  <c r="AT324" i="116"/>
  <c r="AR323" i="116"/>
  <c r="BA417" i="116"/>
  <c r="BA226" i="116"/>
  <c r="AZ225" i="116"/>
  <c r="BA225" i="116" s="1"/>
  <c r="BA878" i="116"/>
  <c r="AZ860" i="116"/>
  <c r="BA860" i="116" s="1"/>
  <c r="BA277" i="116"/>
  <c r="AZ276" i="116"/>
  <c r="BA276" i="116" s="1"/>
  <c r="AV417" i="116"/>
  <c r="AV604" i="116"/>
  <c r="AV602" i="116" s="1"/>
  <c r="BB463" i="112"/>
  <c r="BC463" i="112" s="1"/>
  <c r="BC163" i="112"/>
  <c r="M19" i="40"/>
  <c r="L18" i="108"/>
  <c r="N19" i="108"/>
  <c r="O19" i="108"/>
  <c r="O64" i="108"/>
  <c r="L51" i="108"/>
  <c r="AT476" i="112"/>
  <c r="AR475" i="112"/>
  <c r="AR42" i="112"/>
  <c r="AR41" i="112" s="1"/>
  <c r="AR34" i="112" s="1"/>
  <c r="AR19" i="112" s="1"/>
  <c r="AT43" i="112"/>
  <c r="AR118" i="112"/>
  <c r="AR117" i="112" s="1"/>
  <c r="AR115" i="112" s="1"/>
  <c r="AR114" i="112" s="1"/>
  <c r="AT119" i="112"/>
  <c r="F592" i="112"/>
  <c r="E592" i="112" s="1"/>
  <c r="AV388" i="112"/>
  <c r="AV387" i="112" s="1"/>
  <c r="AV386" i="112" s="1"/>
  <c r="AV378" i="112" s="1"/>
  <c r="AT387" i="112"/>
  <c r="AT386" i="112" s="1"/>
  <c r="AT378" i="112" s="1"/>
  <c r="BC454" i="112"/>
  <c r="AV29" i="112"/>
  <c r="AV28" i="112" s="1"/>
  <c r="AT28" i="112"/>
  <c r="BB227" i="112"/>
  <c r="BC227" i="112" s="1"/>
  <c r="BC235" i="112"/>
  <c r="AR521" i="112"/>
  <c r="AR520" i="112" s="1"/>
  <c r="AR511" i="112" s="1"/>
  <c r="AP520" i="112"/>
  <c r="AP511" i="112" s="1"/>
  <c r="AP245" i="112"/>
  <c r="AR247" i="112"/>
  <c r="AR241" i="112"/>
  <c r="AP240" i="112"/>
  <c r="BC317" i="112"/>
  <c r="BB316" i="112"/>
  <c r="AV427" i="112"/>
  <c r="AV426" i="112" s="1"/>
  <c r="AV425" i="112" s="1"/>
  <c r="AV424" i="112" s="1"/>
  <c r="AT426" i="112"/>
  <c r="AT425" i="112" s="1"/>
  <c r="AT424" i="112" s="1"/>
  <c r="Y402" i="112"/>
  <c r="W399" i="112"/>
  <c r="AC283" i="112"/>
  <c r="AE470" i="112"/>
  <c r="AE463" i="112" s="1"/>
  <c r="AE453" i="112" s="1"/>
  <c r="AE447" i="112" s="1"/>
  <c r="AR457" i="112"/>
  <c r="AT458" i="112"/>
  <c r="AP431" i="112"/>
  <c r="AN430" i="112"/>
  <c r="AN429" i="112" s="1"/>
  <c r="AN428" i="112" s="1"/>
  <c r="BC580" i="112"/>
  <c r="BB579" i="112"/>
  <c r="BC579" i="112" s="1"/>
  <c r="BC26" i="112"/>
  <c r="BB19" i="112"/>
  <c r="AT335" i="112"/>
  <c r="AR334" i="112"/>
  <c r="AR330" i="112" s="1"/>
  <c r="BC401" i="112"/>
  <c r="AV211" i="112"/>
  <c r="AV206" i="112" s="1"/>
  <c r="AV200" i="112" s="1"/>
  <c r="AT206" i="112"/>
  <c r="AT200" i="112" s="1"/>
  <c r="AC582" i="112"/>
  <c r="AE583" i="112"/>
  <c r="AE582" i="112" s="1"/>
  <c r="AR127" i="112"/>
  <c r="AP125" i="112"/>
  <c r="AP124" i="112" s="1"/>
  <c r="AP123" i="112" s="1"/>
  <c r="AP122" i="112" s="1"/>
  <c r="BC158" i="112"/>
  <c r="BB139" i="112"/>
  <c r="BC139" i="112" s="1"/>
  <c r="AT397" i="112"/>
  <c r="AR396" i="112"/>
  <c r="X423" i="112"/>
  <c r="X592" i="112" s="1"/>
  <c r="BB444" i="112"/>
  <c r="BC446" i="112"/>
  <c r="BC358" i="112"/>
  <c r="BB355" i="112"/>
  <c r="BC355" i="112" s="1"/>
  <c r="AP315" i="112"/>
  <c r="AN313" i="112"/>
  <c r="AN312" i="112" s="1"/>
  <c r="AN311" i="112" s="1"/>
  <c r="AN300" i="112" s="1"/>
  <c r="AV33" i="112"/>
  <c r="AV32" i="112" s="1"/>
  <c r="AT32" i="112"/>
  <c r="AP438" i="112"/>
  <c r="AP437" i="112" s="1"/>
  <c r="AR439" i="112"/>
  <c r="AN574" i="112"/>
  <c r="AN566" i="112" s="1"/>
  <c r="AP577" i="112"/>
  <c r="BC417" i="112"/>
  <c r="BB413" i="112"/>
  <c r="BC413" i="112" s="1"/>
  <c r="AA592" i="112"/>
  <c r="AV24" i="112"/>
  <c r="AT23" i="112"/>
  <c r="AT21" i="112" s="1"/>
  <c r="AT20" i="112" s="1"/>
  <c r="Y434" i="112"/>
  <c r="W433" i="112"/>
  <c r="Y433" i="112" s="1"/>
  <c r="AP443" i="112"/>
  <c r="AN442" i="112"/>
  <c r="AN441" i="112" s="1"/>
  <c r="Y423" i="112"/>
  <c r="BC291" i="112"/>
  <c r="BB290" i="112"/>
  <c r="AC435" i="112"/>
  <c r="AC434" i="112" s="1"/>
  <c r="AC433" i="112" s="1"/>
  <c r="AE436" i="112"/>
  <c r="AE435" i="112" s="1"/>
  <c r="AE434" i="112" s="1"/>
  <c r="AE433" i="112" s="1"/>
  <c r="BC523" i="112"/>
  <c r="BB522" i="112"/>
  <c r="BC522" i="112" s="1"/>
  <c r="K592" i="112"/>
  <c r="J592" i="112" s="1"/>
  <c r="J185" i="112"/>
  <c r="W185" i="112"/>
  <c r="Y185" i="112" s="1"/>
  <c r="AP412" i="112"/>
  <c r="AN404" i="112"/>
  <c r="AN402" i="112" s="1"/>
  <c r="AN399" i="112" s="1"/>
  <c r="AN398" i="112" s="1"/>
  <c r="AT462" i="112"/>
  <c r="AR461" i="112"/>
  <c r="AR454" i="112" s="1"/>
  <c r="BB503" i="112"/>
  <c r="BC503" i="112" s="1"/>
  <c r="BC511" i="112"/>
  <c r="BC115" i="112"/>
  <c r="BB114" i="112"/>
  <c r="BC114" i="112" s="1"/>
  <c r="BC568" i="112"/>
  <c r="BB567" i="112"/>
  <c r="AR299" i="112"/>
  <c r="AP287" i="112"/>
  <c r="AP285" i="112" s="1"/>
  <c r="AP284" i="112" s="1"/>
  <c r="BC164" i="112"/>
  <c r="BC77" i="112"/>
  <c r="BB76" i="112"/>
  <c r="BC76" i="112" s="1"/>
  <c r="BC348" i="112"/>
  <c r="BB347" i="112"/>
  <c r="AP474" i="112"/>
  <c r="AN473" i="112"/>
  <c r="AN470" i="112" s="1"/>
  <c r="AN463" i="112" s="1"/>
  <c r="AN453" i="112" s="1"/>
  <c r="AN447" i="112" s="1"/>
  <c r="AE283" i="112"/>
  <c r="AC470" i="112"/>
  <c r="AC463" i="112" s="1"/>
  <c r="AC453" i="112" s="1"/>
  <c r="AK423" i="112"/>
  <c r="AK592" i="112" s="1"/>
  <c r="S39" i="108"/>
  <c r="S37" i="108" s="1"/>
  <c r="S36" i="108" s="1"/>
  <c r="S23" i="108" s="1"/>
  <c r="S17" i="108" s="1"/>
  <c r="N23" i="108"/>
  <c r="O23" i="108"/>
  <c r="D51" i="40"/>
  <c r="C51" i="40" s="1"/>
  <c r="C50" i="40"/>
  <c r="H49" i="40"/>
  <c r="I46" i="40"/>
  <c r="H46" i="40" s="1"/>
  <c r="H47" i="40"/>
  <c r="E42" i="40"/>
  <c r="C42" i="40" s="1"/>
  <c r="C43" i="40"/>
  <c r="H45" i="40"/>
  <c r="I44" i="40"/>
  <c r="F48" i="40"/>
  <c r="C49" i="40"/>
  <c r="T98" i="108"/>
  <c r="U17" i="108"/>
  <c r="T23" i="108"/>
  <c r="U23" i="108" s="1"/>
  <c r="U28" i="108"/>
  <c r="R45" i="40"/>
  <c r="R44" i="40" s="1"/>
  <c r="R43" i="40" s="1"/>
  <c r="P101" i="108"/>
  <c r="AX19" i="116" l="1"/>
  <c r="AX914" i="116" s="1"/>
  <c r="AX918" i="116" s="1"/>
  <c r="J51" i="40"/>
  <c r="H51" i="40" s="1"/>
  <c r="H50" i="40"/>
  <c r="AT754" i="116"/>
  <c r="AT753" i="116" s="1"/>
  <c r="AT752" i="116" s="1"/>
  <c r="AT747" i="116" s="1"/>
  <c r="AV755" i="116"/>
  <c r="AV754" i="116" s="1"/>
  <c r="AV753" i="116" s="1"/>
  <c r="AV752" i="116" s="1"/>
  <c r="AV747" i="116" s="1"/>
  <c r="AV561" i="116"/>
  <c r="AZ416" i="116"/>
  <c r="BA416" i="116" s="1"/>
  <c r="AV324" i="116"/>
  <c r="AV323" i="116" s="1"/>
  <c r="AT323" i="116"/>
  <c r="BA135" i="116"/>
  <c r="AZ114" i="116"/>
  <c r="BA114" i="116" s="1"/>
  <c r="AV779" i="116"/>
  <c r="AV778" i="116" s="1"/>
  <c r="AT778" i="116"/>
  <c r="BA201" i="116"/>
  <c r="AZ200" i="116"/>
  <c r="BA200" i="116" s="1"/>
  <c r="AT561" i="116"/>
  <c r="AT914" i="116" s="1"/>
  <c r="BB400" i="112"/>
  <c r="AN423" i="112"/>
  <c r="AN283" i="112"/>
  <c r="AT118" i="112"/>
  <c r="AT117" i="112" s="1"/>
  <c r="AT115" i="112" s="1"/>
  <c r="AT114" i="112" s="1"/>
  <c r="AV119" i="112"/>
  <c r="AV118" i="112" s="1"/>
  <c r="AV117" i="112" s="1"/>
  <c r="AV115" i="112" s="1"/>
  <c r="AV114" i="112" s="1"/>
  <c r="AT42" i="112"/>
  <c r="AT41" i="112" s="1"/>
  <c r="AT34" i="112" s="1"/>
  <c r="AT19" i="112" s="1"/>
  <c r="AV43" i="112"/>
  <c r="AV42" i="112" s="1"/>
  <c r="AV41" i="112" s="1"/>
  <c r="AV34" i="112" s="1"/>
  <c r="N51" i="108"/>
  <c r="O51" i="108"/>
  <c r="N18" i="108"/>
  <c r="O18" i="108"/>
  <c r="AT475" i="112"/>
  <c r="AV476" i="112"/>
  <c r="AV475" i="112" s="1"/>
  <c r="L17" i="108"/>
  <c r="AX596" i="112"/>
  <c r="AP473" i="112"/>
  <c r="AP470" i="112" s="1"/>
  <c r="AP463" i="112" s="1"/>
  <c r="AP453" i="112" s="1"/>
  <c r="AP447" i="112" s="1"/>
  <c r="AR474" i="112"/>
  <c r="AT299" i="112"/>
  <c r="AR287" i="112"/>
  <c r="AR285" i="112" s="1"/>
  <c r="AR284" i="112" s="1"/>
  <c r="AT461" i="112"/>
  <c r="AT454" i="112" s="1"/>
  <c r="AV462" i="112"/>
  <c r="AV461" i="112" s="1"/>
  <c r="AV454" i="112" s="1"/>
  <c r="AP574" i="112"/>
  <c r="AP566" i="112" s="1"/>
  <c r="AR577" i="112"/>
  <c r="AR315" i="112"/>
  <c r="AP313" i="112"/>
  <c r="AP312" i="112" s="1"/>
  <c r="AP311" i="112" s="1"/>
  <c r="AP300" i="112" s="1"/>
  <c r="BB441" i="112"/>
  <c r="BC444" i="112"/>
  <c r="BB399" i="112"/>
  <c r="BC400" i="112"/>
  <c r="BC19" i="112"/>
  <c r="AE592" i="112"/>
  <c r="BB346" i="112"/>
  <c r="BC346" i="112" s="1"/>
  <c r="BC347" i="112"/>
  <c r="BB566" i="112"/>
  <c r="BC566" i="112" s="1"/>
  <c r="BC567" i="112"/>
  <c r="AP430" i="112"/>
  <c r="AP429" i="112" s="1"/>
  <c r="AP428" i="112" s="1"/>
  <c r="AR431" i="112"/>
  <c r="AC592" i="112"/>
  <c r="AR240" i="112"/>
  <c r="AT241" i="112"/>
  <c r="BB185" i="112"/>
  <c r="BC185" i="112" s="1"/>
  <c r="AP404" i="112"/>
  <c r="AP402" i="112" s="1"/>
  <c r="AP399" i="112" s="1"/>
  <c r="AP398" i="112" s="1"/>
  <c r="AR412" i="112"/>
  <c r="BB284" i="112"/>
  <c r="BC290" i="112"/>
  <c r="AV458" i="112"/>
  <c r="AV457" i="112" s="1"/>
  <c r="AT457" i="112"/>
  <c r="W398" i="112"/>
  <c r="Y399" i="112"/>
  <c r="BC316" i="112"/>
  <c r="BB311" i="112"/>
  <c r="BC311" i="112" s="1"/>
  <c r="AT247" i="112"/>
  <c r="AR245" i="112"/>
  <c r="AR236" i="112" s="1"/>
  <c r="AR227" i="112" s="1"/>
  <c r="AR185" i="112" s="1"/>
  <c r="BB453" i="112"/>
  <c r="BC453" i="112" s="1"/>
  <c r="AP283" i="112"/>
  <c r="AR443" i="112"/>
  <c r="AP442" i="112"/>
  <c r="AP441" i="112" s="1"/>
  <c r="AV23" i="112"/>
  <c r="AV21" i="112" s="1"/>
  <c r="AV20" i="112" s="1"/>
  <c r="AV19" i="112" s="1"/>
  <c r="AT439" i="112"/>
  <c r="AR438" i="112"/>
  <c r="AR437" i="112" s="1"/>
  <c r="AT396" i="112"/>
  <c r="AV397" i="112"/>
  <c r="AV396" i="112" s="1"/>
  <c r="AT127" i="112"/>
  <c r="AR125" i="112"/>
  <c r="AR124" i="112" s="1"/>
  <c r="AR123" i="112" s="1"/>
  <c r="AR122" i="112" s="1"/>
  <c r="AV335" i="112"/>
  <c r="AV334" i="112" s="1"/>
  <c r="AV330" i="112" s="1"/>
  <c r="AT334" i="112"/>
  <c r="AT330" i="112" s="1"/>
  <c r="AP236" i="112"/>
  <c r="AP227" i="112" s="1"/>
  <c r="AP185" i="112" s="1"/>
  <c r="I43" i="40"/>
  <c r="H44" i="40"/>
  <c r="S46" i="40"/>
  <c r="U98" i="108"/>
  <c r="T100" i="108"/>
  <c r="F47" i="40"/>
  <c r="C48" i="40"/>
  <c r="AN592" i="112" l="1"/>
  <c r="AV914" i="116"/>
  <c r="AZ19" i="116"/>
  <c r="BA19" i="116" s="1"/>
  <c r="N17" i="108"/>
  <c r="O17" i="108"/>
  <c r="AV241" i="112"/>
  <c r="AV240" i="112" s="1"/>
  <c r="AT240" i="112"/>
  <c r="AV127" i="112"/>
  <c r="AV125" i="112" s="1"/>
  <c r="AV124" i="112" s="1"/>
  <c r="AV123" i="112" s="1"/>
  <c r="AV122" i="112" s="1"/>
  <c r="AT125" i="112"/>
  <c r="AT124" i="112" s="1"/>
  <c r="AT123" i="112" s="1"/>
  <c r="AT122" i="112" s="1"/>
  <c r="AT438" i="112"/>
  <c r="AT437" i="112" s="1"/>
  <c r="AV439" i="112"/>
  <c r="AV438" i="112" s="1"/>
  <c r="AV437" i="112" s="1"/>
  <c r="AT443" i="112"/>
  <c r="AR442" i="112"/>
  <c r="AR441" i="112" s="1"/>
  <c r="AT412" i="112"/>
  <c r="AR404" i="112"/>
  <c r="AR402" i="112" s="1"/>
  <c r="AR399" i="112" s="1"/>
  <c r="AR398" i="112" s="1"/>
  <c r="BC441" i="112"/>
  <c r="BB423" i="112"/>
  <c r="BC423" i="112" s="1"/>
  <c r="AV299" i="112"/>
  <c r="AV287" i="112" s="1"/>
  <c r="AV285" i="112" s="1"/>
  <c r="AV284" i="112" s="1"/>
  <c r="AT287" i="112"/>
  <c r="AT285" i="112" s="1"/>
  <c r="AT284" i="112" s="1"/>
  <c r="AV247" i="112"/>
  <c r="AV245" i="112" s="1"/>
  <c r="AT245" i="112"/>
  <c r="Y398" i="112"/>
  <c r="W592" i="112"/>
  <c r="Y592" i="112" s="1"/>
  <c r="AT474" i="112"/>
  <c r="AR473" i="112"/>
  <c r="AR470" i="112" s="1"/>
  <c r="AR463" i="112" s="1"/>
  <c r="AR453" i="112" s="1"/>
  <c r="AR447" i="112" s="1"/>
  <c r="BC284" i="112"/>
  <c r="BB283" i="112"/>
  <c r="AT431" i="112"/>
  <c r="AR430" i="112"/>
  <c r="AR429" i="112" s="1"/>
  <c r="AR428" i="112" s="1"/>
  <c r="AR423" i="112" s="1"/>
  <c r="AT577" i="112"/>
  <c r="AR574" i="112"/>
  <c r="AR566" i="112" s="1"/>
  <c r="AP423" i="112"/>
  <c r="AP592" i="112" s="1"/>
  <c r="BB398" i="112"/>
  <c r="BC398" i="112" s="1"/>
  <c r="BC399" i="112"/>
  <c r="AT315" i="112"/>
  <c r="AR313" i="112"/>
  <c r="AR312" i="112" s="1"/>
  <c r="AR311" i="112" s="1"/>
  <c r="AR300" i="112" s="1"/>
  <c r="H43" i="40"/>
  <c r="I42" i="40"/>
  <c r="H42" i="40" s="1"/>
  <c r="F46" i="40"/>
  <c r="C46" i="40" s="1"/>
  <c r="C47" i="40"/>
  <c r="S45" i="40"/>
  <c r="T46" i="40"/>
  <c r="AZ914" i="116" l="1"/>
  <c r="AZ918" i="116" s="1"/>
  <c r="AR283" i="112"/>
  <c r="AR592" i="112" s="1"/>
  <c r="AV577" i="112"/>
  <c r="AV574" i="112" s="1"/>
  <c r="AV566" i="112" s="1"/>
  <c r="AT574" i="112"/>
  <c r="AT566" i="112" s="1"/>
  <c r="AT404" i="112"/>
  <c r="AT402" i="112" s="1"/>
  <c r="AT399" i="112" s="1"/>
  <c r="AT398" i="112" s="1"/>
  <c r="AV412" i="112"/>
  <c r="AV404" i="112" s="1"/>
  <c r="AV402" i="112" s="1"/>
  <c r="AV399" i="112" s="1"/>
  <c r="AV398" i="112" s="1"/>
  <c r="AT430" i="112"/>
  <c r="AT429" i="112" s="1"/>
  <c r="AT428" i="112" s="1"/>
  <c r="AV431" i="112"/>
  <c r="AV430" i="112" s="1"/>
  <c r="AV429" i="112" s="1"/>
  <c r="AV428" i="112" s="1"/>
  <c r="AV474" i="112"/>
  <c r="AV473" i="112" s="1"/>
  <c r="AV470" i="112" s="1"/>
  <c r="AV463" i="112" s="1"/>
  <c r="AV453" i="112" s="1"/>
  <c r="AV447" i="112" s="1"/>
  <c r="AT473" i="112"/>
  <c r="AT470" i="112" s="1"/>
  <c r="AT463" i="112" s="1"/>
  <c r="AT453" i="112" s="1"/>
  <c r="AT447" i="112" s="1"/>
  <c r="AT236" i="112"/>
  <c r="AT227" i="112" s="1"/>
  <c r="AT185" i="112" s="1"/>
  <c r="AT313" i="112"/>
  <c r="AT312" i="112" s="1"/>
  <c r="AT311" i="112" s="1"/>
  <c r="AT300" i="112" s="1"/>
  <c r="AV315" i="112"/>
  <c r="AV313" i="112" s="1"/>
  <c r="AV312" i="112" s="1"/>
  <c r="AV311" i="112" s="1"/>
  <c r="AV300" i="112" s="1"/>
  <c r="BC283" i="112"/>
  <c r="BB592" i="112"/>
  <c r="AV236" i="112"/>
  <c r="AV227" i="112" s="1"/>
  <c r="AV185" i="112" s="1"/>
  <c r="AT442" i="112"/>
  <c r="AT441" i="112" s="1"/>
  <c r="AV443" i="112"/>
  <c r="AV442" i="112" s="1"/>
  <c r="AV441" i="112" s="1"/>
  <c r="S50" i="40"/>
  <c r="S44" i="40"/>
  <c r="T45" i="40"/>
  <c r="R49" i="40"/>
  <c r="R48" i="40" s="1"/>
  <c r="R47" i="40" s="1"/>
  <c r="R42" i="40" s="1"/>
  <c r="R51" i="40" s="1"/>
  <c r="AT283" i="112" l="1"/>
  <c r="BA914" i="116"/>
  <c r="AT423" i="112"/>
  <c r="AT592" i="112" s="1"/>
  <c r="BC592" i="112"/>
  <c r="BB594" i="112"/>
  <c r="BC594" i="112" s="1"/>
  <c r="AV423" i="112"/>
  <c r="AV283" i="112"/>
  <c r="T50" i="40"/>
  <c r="S49" i="40"/>
  <c r="S43" i="40"/>
  <c r="T43" i="40" s="1"/>
  <c r="T44" i="40"/>
  <c r="AV592" i="112" l="1"/>
  <c r="BB596" i="112"/>
  <c r="T49" i="40"/>
  <c r="S48" i="40"/>
  <c r="S47" i="40" l="1"/>
  <c r="T48" i="40"/>
  <c r="T47" i="40" l="1"/>
  <c r="S42" i="40"/>
  <c r="S51" i="40" l="1"/>
  <c r="T51" i="40" s="1"/>
  <c r="T42" i="40"/>
</calcChain>
</file>

<file path=xl/comments1.xml><?xml version="1.0" encoding="utf-8"?>
<comments xmlns="http://schemas.openxmlformats.org/spreadsheetml/2006/main">
  <authors>
    <author>Админ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<sst xmlns="http://schemas.openxmlformats.org/spreadsheetml/2006/main" count="7236" uniqueCount="1141">
  <si>
    <t xml:space="preserve"> 0800000000</t>
  </si>
  <si>
    <t>Массовый спорт</t>
  </si>
  <si>
    <t xml:space="preserve"> 0900000000</t>
  </si>
  <si>
    <t xml:space="preserve">0900100590 </t>
  </si>
  <si>
    <t xml:space="preserve">0900100000 </t>
  </si>
  <si>
    <t>12 00</t>
  </si>
  <si>
    <t>12 02</t>
  </si>
  <si>
    <t>13 00</t>
  </si>
  <si>
    <t>13 01</t>
  </si>
  <si>
    <t>700</t>
  </si>
  <si>
    <t>9900013920</t>
  </si>
  <si>
    <t>01 07</t>
  </si>
  <si>
    <t>9900030720</t>
  </si>
  <si>
    <t>400</t>
  </si>
  <si>
    <t>Основное мероприятие: "Газоснабжение потребителей Ладушкинского городского округа"</t>
  </si>
  <si>
    <t>0200000000</t>
  </si>
  <si>
    <t>Расходы на оплату процентных платежей по муниципальному долгу</t>
  </si>
  <si>
    <t>9900071250</t>
  </si>
  <si>
    <t>0201600000</t>
  </si>
  <si>
    <t>Капитальные вложения в объекты недвижимого имущества государственной (муниципальной) собственности (Газоснабжение потребителей Ладушкинского городского округа, МБ)</t>
  </si>
  <si>
    <t>Подпрограмма 3 "Комплексная безопасность учреждения культуры"</t>
  </si>
  <si>
    <t xml:space="preserve">07010R0200 </t>
  </si>
  <si>
    <t>1701500000</t>
  </si>
  <si>
    <t xml:space="preserve">0901700000 </t>
  </si>
  <si>
    <t xml:space="preserve">0901700590 </t>
  </si>
  <si>
    <t>101</t>
  </si>
  <si>
    <t>08 00</t>
  </si>
  <si>
    <t>Муниципальная программа "Обеспечение жильем молодых семей на на 2015-2020 годы"</t>
  </si>
  <si>
    <t>КУЛЬТУРА, КИНЕМАТОГРАФИЯ</t>
  </si>
  <si>
    <t>Обслуживание государственного внутреннего и муниципального долга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</si>
  <si>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</si>
  <si>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</si>
  <si>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</si>
  <si>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>Муниципальная программа "Газификация муниципального образования "Ладушкинский городской округ" на 2016-2020 годы"</t>
  </si>
  <si>
    <t>Муниципальная программа "Управление муниципальным имуществом муниципального образования "Ладушкинский городской округ" на 2016-2018 годы"</t>
  </si>
  <si>
    <t>000 2 02 49999 00 0000 151</t>
  </si>
  <si>
    <t>Резервный фонд Правительства Калининградской области</t>
  </si>
  <si>
    <t>9900000260</t>
  </si>
  <si>
    <t>Расходы по капитальному ремонту общего имущества в многоквартирных домах (ул. Победы 36А)</t>
  </si>
  <si>
    <t>000 01 05 00 00 00 0000 500</t>
  </si>
  <si>
    <t>Увеличение остатков средств бюджетов</t>
  </si>
  <si>
    <t>000 01 05 02 01 00 0000 510</t>
  </si>
  <si>
    <t>Увеличение прочих остатков средств бюджетов</t>
  </si>
  <si>
    <t>Увеличение прочих остатков денежных средств бюджетов</t>
  </si>
  <si>
    <t>Основное мероприятие "Паспортизация и приватизация муниципального имущества"</t>
  </si>
  <si>
    <t xml:space="preserve"> 1800000000</t>
  </si>
  <si>
    <t>Расходы на паспортизацию и приватизацию муниципального имущества</t>
  </si>
  <si>
    <t xml:space="preserve"> 2100000000</t>
  </si>
  <si>
    <t>Муниципальная программа "Развитие муниципальной службы в муниципальном образовании "Ладушкинский городской округ" на 2017-2019 годы"</t>
  </si>
  <si>
    <t>Основное мероприятие "Организация курсов повышения квалификации муниципальных служащих"</t>
  </si>
  <si>
    <t>Расходы на организацию курсов повышения квалификации муниципальных служащих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</si>
  <si>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</si>
  <si>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Муниципальная программа "Профилактики беспризорности, безнадзорности и правонарушений несовершеннолетних, семейного неблагополучия, предотвращения насилия в отношении детей на 2016-2019 годы на территории муниципального образования "Ладушкинский городской округ"</t>
  </si>
  <si>
    <t>Расходы на предупреждение беспризорности, безнадзорности, профилактика правонарушений несовершеннолетних и молодежи</t>
  </si>
  <si>
    <t>Расходы на осуществление полномочий Калининградской области по обеспечению деятельности комиссий по делам несовершеннолетних и защите их прав</t>
  </si>
  <si>
    <t>Расходы на строительство и ремонт дорог местного значения</t>
  </si>
  <si>
    <t>Расходы на изготовление ПСД</t>
  </si>
  <si>
    <t>Газоснабжение потребителей Ладушкинского городского округа</t>
  </si>
  <si>
    <t>Муниципальная программа "Газификация муниципального образования "Ладушкинский городской округ" на 2011-2016 годы"</t>
  </si>
  <si>
    <t>Капитальные вложения в объекты недвижимого имущества государственной (муниципальной) собственности (Газоснабжение потребителей ЛГО, погашение задолженности за выполненные работы в 2015г))</t>
  </si>
  <si>
    <t>05 05</t>
  </si>
  <si>
    <t>0300300000</t>
  </si>
  <si>
    <t>0300400000</t>
  </si>
  <si>
    <t>0300500000</t>
  </si>
  <si>
    <t>Предоставление субсидий бюджетным, автономным учреждениям и иным некоммерческим организациям (подвоз учащихся, ОБ)</t>
  </si>
  <si>
    <t>Предоставление субсидий бюджетным, автономным учреждениям и иным некоммерческим организациям (подвоз учащихся, МБ)</t>
  </si>
  <si>
    <t>Расходы на обеспечение бесплатной перевозки обучающихся к муниципальным общеобразовательным учреждениям</t>
  </si>
  <si>
    <t>07 03</t>
  </si>
  <si>
    <t>Закупка товаров, работ и услуг для государственных (муниципальных) нужд (приобретение автобуса-МБ)</t>
  </si>
  <si>
    <t>Расходы на модернизацию автобусного парка муниципальных образований, осуществляющих бесплатную перевозку обучающихся к месту учебы.</t>
  </si>
  <si>
    <t>Социальное обеспечение и иные выплаты населению (отдых и оздоровление детей за счет средств ОБ)</t>
  </si>
  <si>
    <t>Предоставление субсидий бюджетным, автономным учреждениям и иным некоммерческим организациям (Субсидии на иные цели, отдых и оздоровление детей за счет средств ОБ)</t>
  </si>
  <si>
    <t>Муниципальная программа "Развитие системы образования на территории муниципального образования "Ладушкинский городской округ" на 2017-2019 годы"</t>
  </si>
  <si>
    <t>Расходы на оценку земельных участков и постановку на кадастровый учет</t>
  </si>
  <si>
    <t>Закупка товаров, работ и услуг для государственных (муниципальных) нужд (оценка земельных участков и постановку на кадастровый учет)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</si>
  <si>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</si>
  <si>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обеспечение функций государственных (муниципальных) органов</t>
  </si>
  <si>
    <t xml:space="preserve"> 2101900000</t>
  </si>
  <si>
    <t xml:space="preserve"> 2101910190</t>
  </si>
  <si>
    <t>2101910190</t>
  </si>
  <si>
    <t xml:space="preserve"> 1802000000</t>
  </si>
  <si>
    <t>2200000000</t>
  </si>
  <si>
    <t>2201600000</t>
  </si>
  <si>
    <t>0440600000</t>
  </si>
  <si>
    <t>0422300000</t>
  </si>
  <si>
    <t>0422400000</t>
  </si>
  <si>
    <t>0422371010</t>
  </si>
  <si>
    <t>04223S1010</t>
  </si>
  <si>
    <t>0422471280</t>
  </si>
  <si>
    <t>Закупка товаров, работ и услуг для государственных (муниципальных) нужд (приобретение автобуса-ОБ)</t>
  </si>
  <si>
    <t>04224S1280</t>
  </si>
  <si>
    <t>Дополнительное образование</t>
  </si>
  <si>
    <t>Предоставление субсидий бюджетным, автономным учреждениям и иным некоммерческим организациям (отдых и оздоровление детей за счет средств МБ)</t>
  </si>
  <si>
    <t>Муниципальная программа "Развитие культуры на территории муниципального образования "Ладушкинский городской округ" на 2017-2019 годы"</t>
  </si>
  <si>
    <t>Основное мероприятие "Строительство и ремонт дорог местного значения"</t>
  </si>
  <si>
    <t>Основное мероприятие "Обеспечение уличного освещения территории городского округа"</t>
  </si>
  <si>
    <t>Основное мероприятие"Обеспечение прочих мероприятий по благоустройству городского округа"</t>
  </si>
  <si>
    <t>Основное мероприятие "Обеспечение деятельности (оказание услуг) муниципальных учреждений"</t>
  </si>
  <si>
    <t>Основное мероприятие "Предупреждение беспризорности, безнадзорности, профилактика правонарушений несовершеннолетних и молодежи"</t>
  </si>
  <si>
    <t>Основное мероприятие "Осуществление полномочий Калининградской области по обеспечению деятельности комиссий по делам несовершеннолетних и защите их прав"</t>
  </si>
  <si>
    <t>Основное мероприятие"Содержание мест захоронения"</t>
  </si>
  <si>
    <t>Основное мероприятие "Обеспечение комплексной безопасности муниципальных учреждений"</t>
  </si>
  <si>
    <t>Основное мероприятие "Организация бесплатной перевозки обучающихся к муниципальным общеобразовательным учреждениям"</t>
  </si>
  <si>
    <t>Основное мероприятие "Модернизация автобусного парка муниципального образования"</t>
  </si>
  <si>
    <t>Основное мероприятие "Обеспечение организации отдыха и оздоровления детей"</t>
  </si>
  <si>
    <t>Основное мероприятие "Обеспечение организационно-воспитательной работы с молодежью"</t>
  </si>
  <si>
    <t>Основное мероприятие: "Обеспечение мероприятий в сфере культуры, кинематографии"</t>
  </si>
  <si>
    <t>Основное мероприятие: "Обеспечение физкультурно-оздоровительной работы и спортивных мероприятий"</t>
  </si>
  <si>
    <t>Расходы на обеспечение деятельности (оказание услуг) муниципальных учреждений и иные цели</t>
  </si>
  <si>
    <t xml:space="preserve"> 1802000110</t>
  </si>
  <si>
    <t>1802000110</t>
  </si>
  <si>
    <t>9900000030</t>
  </si>
  <si>
    <t xml:space="preserve"> 0100200070</t>
  </si>
  <si>
    <t>9900000080</t>
  </si>
  <si>
    <t>9900000040</t>
  </si>
  <si>
    <t>9900000060</t>
  </si>
  <si>
    <t>Расходы на обеспечение мероприятий в области жилищного-коммунального хозяйства</t>
  </si>
  <si>
    <t>0201600090</t>
  </si>
  <si>
    <t>2201600090</t>
  </si>
  <si>
    <t>0300300060</t>
  </si>
  <si>
    <t>0300400060</t>
  </si>
  <si>
    <t>0300500060</t>
  </si>
  <si>
    <t>9900000020</t>
  </si>
  <si>
    <t xml:space="preserve">Погашение кредиторской задолженности прошлых лет </t>
  </si>
  <si>
    <t>9900000050</t>
  </si>
  <si>
    <t>Решение вопросов местного значения в сфере жилищно-коммунального хозяйства</t>
  </si>
  <si>
    <t xml:space="preserve">Муниципальная программа "Программа конкретных дел по комплексному благоустройству центральной части (или отдельных территорий) муниципального образования «Ладушкинский городской округ» на 2017 год"
</t>
  </si>
  <si>
    <t>Муниципальная программа "Дети-сироты" на 2017-2019 годы"</t>
  </si>
  <si>
    <t>Обеспечение деятельности по организации и осуществлению опеки и попечительства в отношении несовершеннолетних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</si>
  <si>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 выплата вознаграждения приемным родителям и патронатным воспитателям</t>
  </si>
  <si>
    <t>Выполнение государственных полномочий Калининградской области по осуществлению деятельности по опеке и попечительству в отношении совершеннолетних граждан</t>
  </si>
  <si>
    <t>Осуществление отдельных полномочий Калининградской области на руководство в сфере социальной поддержки населения</t>
  </si>
  <si>
    <t>1701500120</t>
  </si>
  <si>
    <t>Расходы, связанные с решением других вопросов в области социальной политики</t>
  </si>
  <si>
    <t>0801500120</t>
  </si>
  <si>
    <t>9900000010</t>
  </si>
  <si>
    <t>Основное мероприятие "Социальное обеспечение и иные выплаты населению"</t>
  </si>
  <si>
    <t>2000000000</t>
  </si>
  <si>
    <t xml:space="preserve"> 2002100000</t>
  </si>
  <si>
    <t xml:space="preserve"> 2002100100</t>
  </si>
  <si>
    <t xml:space="preserve"> 2002200000</t>
  </si>
  <si>
    <t>2002270720</t>
  </si>
  <si>
    <t>Осуществление мероприятий по организации отдыха детей за счет средств местного бюджета</t>
  </si>
  <si>
    <t>Муниципальная программа "Формирование доступной среды жизнедеятельности для инвалидов и других маломобильных групп населения муниципального образования "Ладушкинский городской округ" на 2017-2019 годы"</t>
  </si>
  <si>
    <t>Муниципальная программа "Развитие жилищно-коммунального хозяйства муниципального образования "Ладушкинский городской округ" на 2017-2019 годы"</t>
  </si>
  <si>
    <t>Муниципальная программа "Молодежь" на территории муниципального образования "Ладушкинский городской округ" на 2017-2019 годы</t>
  </si>
  <si>
    <t>Муниципальная программа "Развитие физической культуры и спорта на территории муниципального образования "Ладушкинский городской округ" на 2017-2019 годы</t>
  </si>
  <si>
    <t>9900010130</t>
  </si>
  <si>
    <t xml:space="preserve">Расходы на обеспечение деятельности главы администрации муниципального образования </t>
  </si>
  <si>
    <t xml:space="preserve">Закупка товаров, работ и услуг для государственных (муниципальных) нужд (ПСД)
</t>
  </si>
  <si>
    <t>1300000000</t>
  </si>
  <si>
    <t>1300400000</t>
  </si>
  <si>
    <t>1300400040</t>
  </si>
  <si>
    <t>1300471120</t>
  </si>
  <si>
    <t>13004S1120</t>
  </si>
  <si>
    <t>Закупка товаров, работ и услуг для государственных (муниципальных) нужд, (погашение кредиторской задолженности прошлых лет по оплате за выполненные работы)</t>
  </si>
  <si>
    <t>1200400040</t>
  </si>
  <si>
    <t>Закупка товаров, работ и услуг для государственных (муниципальных) нужд (погашение кредиторской задолженности по оплате за выполненные работы, МБ)</t>
  </si>
  <si>
    <t xml:space="preserve">Закупка товаров, работ и услуг для государственных (муниципальных) нужд (погашение задолженности по оплате за ПСД)
</t>
  </si>
  <si>
    <t>Закупка товаров, работ и услуг для государственных (муниципальных) нужд (задолженность по оплате за строительный контроль)</t>
  </si>
  <si>
    <t>Муниципальная программа "Программа конкретных дел муниципального образования "Ладушкинский городской округ" на 2014-2016 годы"</t>
  </si>
  <si>
    <t>Предоставление субсидий бюджетным, автономным учреждениям и иным некоммерческим организациям (субсидии на иные цели)</t>
  </si>
  <si>
    <t xml:space="preserve">Иные бюджетные ассигнования
</t>
  </si>
  <si>
    <t xml:space="preserve">Закупка товаров, работ и услуг для государственных (муниципальных) нужд </t>
  </si>
  <si>
    <t>Приложение № 1</t>
  </si>
  <si>
    <t>Предоставление субсидий бюджетным, автономным учреждениям и иным некоммерческим организациям (Субсидии на иные цели, комплектование книжных фондов библиотек, ФБ)</t>
  </si>
  <si>
    <t>Предоставление субсидий бюджетным, автономным учреждениям и иным некоммерческим организациям (Субсидии на иные цели, комплектование книжных фондов библиотек, ОБ)</t>
  </si>
  <si>
    <t xml:space="preserve">Субвенции бюджетам городских округов на содержание ребенка в семье опекуна и приемной семье, а также вознаграждение , причитающееся приемному родителю </t>
  </si>
  <si>
    <t xml:space="preserve">Закупка товаров, работ и услуг для государственных (муниципальных) нужд (АПК "Безопасный город")
</t>
  </si>
  <si>
    <t xml:space="preserve">Закупка товаров, работ и услуг для государственных (муниципальных) нужд (развитие туризма)
</t>
  </si>
  <si>
    <t xml:space="preserve"> 2400000000</t>
  </si>
  <si>
    <t xml:space="preserve">Социальное обеспечение и иные выплаты населению </t>
  </si>
  <si>
    <t>1401200040</t>
  </si>
  <si>
    <t>Основное мероприятие "Развитие туризма на территории муниципального образования "Ладушкинский городской округ""</t>
  </si>
  <si>
    <t xml:space="preserve"> 2402500000</t>
  </si>
  <si>
    <t>Капитальные вложения в объекты недвижимого имущества государственной (муниципальной) собственности</t>
  </si>
  <si>
    <t>Закупка товаров, работ и услуг для государственных (муниципальных) нужд (отдых и оздоровление детей за счет средств МБ)</t>
  </si>
  <si>
    <t>0622600000</t>
  </si>
  <si>
    <t>Основное мероприятие "Комплектование книжных фондов библиотек"</t>
  </si>
  <si>
    <t>06226R5190</t>
  </si>
  <si>
    <t>Расходы на комплектование книжных фондов муниципальных библиотек</t>
  </si>
  <si>
    <t>9900000170</t>
  </si>
  <si>
    <t>Муниципальная программа "Развитие туризма" на территории муниципального образования "Ладушкинский городской округ" на 2017-2019 годы"</t>
  </si>
  <si>
    <t xml:space="preserve"> 2402500040</t>
  </si>
  <si>
    <t>24025S1240</t>
  </si>
  <si>
    <t xml:space="preserve">Закупка товаров, работ и услуг для государственных (муниципальных) нужд (МБ)
</t>
  </si>
  <si>
    <t xml:space="preserve">Закупка товаров, работ и услуг для государственных (муниципальных) нужд (ОБ)
</t>
  </si>
  <si>
    <t>9900000210</t>
  </si>
  <si>
    <t xml:space="preserve">Возмещение расходов по питанию льготной категории детей </t>
  </si>
  <si>
    <t xml:space="preserve">Основное мероприятие "Оказание материальной помощи и поздравление ветеранов ВОВ и приравненных к ним лиц" </t>
  </si>
  <si>
    <t>Расходы на оказание материальной помощи и поздравление ветеранов ВОВ и приравненных к ним лиц</t>
  </si>
  <si>
    <t>1702700000</t>
  </si>
  <si>
    <t>1702700220</t>
  </si>
  <si>
    <t>Субсидии на возмещение затрат и (или) недополученных доходов в связи с производством (реализацией) товаров, выполнением работ, оказанием коммунальных услуг муниципальному унитарному предприятию "Коммунальные системы" муниципального образования "Ладушкинский городской округ"</t>
  </si>
  <si>
    <t>Приложение № 7</t>
  </si>
  <si>
    <t>0801800000</t>
  </si>
  <si>
    <t>Основное мероприятие: "Адаптация муниципальных учреждений к обслуживанию инвалидов"</t>
  </si>
  <si>
    <t>08018R0274</t>
  </si>
  <si>
    <t>Расходы на реализацию мероприятий государственной подпрограммы РФ "Доступная среда" на 2011-2020 годы" (адаптация организаций культуры и прилегающей к ним территорий с учетом доступности для инвалидов)</t>
  </si>
  <si>
    <t>08018L0274</t>
  </si>
  <si>
    <t>Расходы на cофинансирование мероприятий государственной подпрограммы РФ "Доступная среда" на 2011-2020 годы" (адаптация организаций культуры и прилегающей к ним территорий с учетом доступности для инвалидов), МБ</t>
  </si>
  <si>
    <t>Основное мероприятие: "Поддержка деятельности Ладушкинского городского отделения Калининградской областной организации Общероссийской общественной организации Всероссийское общество инвалидов"</t>
  </si>
  <si>
    <t>0802800000</t>
  </si>
  <si>
    <t>0802800150</t>
  </si>
  <si>
    <t>Расходы на поддержку деятельности Ладушкинского городского отделения Калининградской областной организации Общероссийской общественной организации Всероссийское общество инвалидов</t>
  </si>
  <si>
    <t>9900000021</t>
  </si>
  <si>
    <t>Погашение кредиторской задолженности прошлых лет</t>
  </si>
  <si>
    <t>Погашение кредиторской задолженности за продукты питания</t>
  </si>
  <si>
    <t>9900000022</t>
  </si>
  <si>
    <t>Погашение кредиторской задолженности за устройство эвакуационного выхода со второго этажа</t>
  </si>
  <si>
    <t>1702900000</t>
  </si>
  <si>
    <t xml:space="preserve">Основное мероприятие "Оказание дополнительной меры социальной поддержки отдельным категориям граждан" </t>
  </si>
  <si>
    <t>Расходы, связанные с социальной поддержкой отдельных категорий граждан</t>
  </si>
  <si>
    <t>1702900230</t>
  </si>
  <si>
    <t xml:space="preserve"> 2402500240</t>
  </si>
  <si>
    <t>Расходы на развитие туризма</t>
  </si>
  <si>
    <t>9900000023</t>
  </si>
  <si>
    <t>9900000024</t>
  </si>
  <si>
    <t>Погашение кредиторской задолженности за коммунальные услуги</t>
  </si>
  <si>
    <t>Погашение кредиторской задолженности за подвоз детей</t>
  </si>
  <si>
    <t>0610500040</t>
  </si>
  <si>
    <t>0610500000</t>
  </si>
  <si>
    <t>Основное мероприятие "Изготовление ПСД"</t>
  </si>
  <si>
    <t>Муниципальное казенное учреждение "Финансовый отдел администрации муниципального образования "Ладушкинский городской округ""</t>
  </si>
  <si>
    <t>Приложение № 2</t>
  </si>
  <si>
    <t>тыс.руб.</t>
  </si>
  <si>
    <t xml:space="preserve">Код бюджетной классификации </t>
  </si>
  <si>
    <t>% исп.</t>
  </si>
  <si>
    <t>Сумма, всего</t>
  </si>
  <si>
    <t>План 2007</t>
  </si>
  <si>
    <t>Оценка 2007</t>
  </si>
  <si>
    <t>Динамика</t>
  </si>
  <si>
    <t>План,             2009 год</t>
  </si>
  <si>
    <t>Оценка исполнения, 2009 год</t>
  </si>
  <si>
    <t>% выполнения</t>
  </si>
  <si>
    <t>"+, -"</t>
  </si>
  <si>
    <t>План, 2013 год</t>
  </si>
  <si>
    <t>План, 2012 год</t>
  </si>
  <si>
    <t>План, 2011 год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</si>
  <si>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</si>
  <si>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</si>
  <si>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000 2 02 10000 00 0000 151</t>
  </si>
  <si>
    <t>Дотации бюджетам субъектов Российской Федерации</t>
  </si>
  <si>
    <t>000 2 02 15001 00 0000 151</t>
  </si>
  <si>
    <t>Дотации на выравнивание бюджетной обеспеченности</t>
  </si>
  <si>
    <t>000 2 02 15001 04 0000 151</t>
  </si>
  <si>
    <t>000 2 02 01999 04 0000 151</t>
  </si>
  <si>
    <t>Дотации на обеспечение мер по дополнительной поддержке бюджетов городских округов</t>
  </si>
  <si>
    <t>000 202 02000 00 0000 151</t>
  </si>
  <si>
    <t>Субсидии бюджетам субъектов Российской Федерации и муниципальных образований (межбюджетные субсидии)</t>
  </si>
  <si>
    <t>000 202 02024 00 0000 151</t>
  </si>
  <si>
    <t>Субсидии бюджетам на денежные выплаты медицинскому персоналу фельдшерско-акушерских пунктов, врачам, фельдшерам и медицинским сестрам скорой помощи</t>
  </si>
  <si>
    <t>000 202 02024 04 0000 151</t>
  </si>
  <si>
    <t>Субсидии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помощи</t>
  </si>
  <si>
    <t>000 2 02 19999 00 0000 151</t>
  </si>
  <si>
    <t>Прочие дотации</t>
  </si>
  <si>
    <t>000 2 02 19999 04 0000 151</t>
  </si>
  <si>
    <t>000 202 20000 00 0000 151</t>
  </si>
  <si>
    <t>000 202 25027 00 0000 151</t>
  </si>
  <si>
    <t>Субсидии бюджетам на реализацию мероприятий государственной подпрограммы РФ "Доступная среда" на 2011-2020 годы" (адаптация организаций культуры и прилегающей к ним территорий с учетом доступности для инвалидов)</t>
  </si>
  <si>
    <t>000 202 25027 04 0000 151</t>
  </si>
  <si>
    <t>Субсидии бюджетам городских округов на реализацию мероприятий государственной подпрограммы РФ "Доступная среда" на 2011-2020 годы" (адаптация организаций культуры и прилегающей к ним территорий с учетом доступности для инвалидов)</t>
  </si>
  <si>
    <t>000 202 20051 00 0000 151</t>
  </si>
  <si>
    <t>Субсидии бюджетам на мероприятия подпрограммы "Обеспечение жильем молодых семей" ФЦП "Жилище" на 2015-2020 годы"</t>
  </si>
  <si>
    <t>000 202 20051 04 0000 151</t>
  </si>
  <si>
    <t>Субсидии бюджетам городских округов на мероприятия подпрограммы "Обеспечение жильем молодых семей" ФЦП "Жилище" на 2015-2020 годы"</t>
  </si>
  <si>
    <t>000 202 25519 00 0000 151</t>
  </si>
  <si>
    <t>Субсидии бюджетам на поддержку отрасли культуры</t>
  </si>
  <si>
    <t>000 202 25519 04 0000 151</t>
  </si>
  <si>
    <t>Субсидии бюджетам городских округов на поддержку отрасли культуры (ФБ)</t>
  </si>
  <si>
    <t>Субсидии бюджетам городских округов на поддержку отрасли культуры (ОБ)</t>
  </si>
  <si>
    <t>000 202 29999 00 0000 151</t>
  </si>
  <si>
    <t>Прочие субсидии</t>
  </si>
  <si>
    <t>000 202 29999 04 0000 151</t>
  </si>
  <si>
    <t>Субсидии бюджетам городских округов на обеспечение бесплатной перевозки обучающихся к муниципальным общеобразовательным учреждениям</t>
  </si>
  <si>
    <t xml:space="preserve">Субсидии бюджетам городских округов на организацию отдыха детей всех групп здоровья в лагерях различных типов </t>
  </si>
  <si>
    <t xml:space="preserve">Субсидии бюджетам городских округов на поддержку муниципальных газет </t>
  </si>
  <si>
    <t>Субсидии бюджетам городских округов на решение вопросов местного значения в сфере жилищно-коммунального хозяйства</t>
  </si>
  <si>
    <t>Субсидии бюджетам городских округов на оздоровление детей за счет средств федерального бюджета</t>
  </si>
  <si>
    <t>Субсидии бюджетам городских округов на модернизацию автобусного парка муниципальных образований, осуществляющих бесплатную перевозку обучающихся к месту учебы,</t>
  </si>
  <si>
    <t>000 2 02 30000 00 0000 151</t>
  </si>
  <si>
    <t xml:space="preserve">Субвенции бюджетам субъектов Российской Федерации </t>
  </si>
  <si>
    <t>000 2 02 30003 00 0000 151</t>
  </si>
  <si>
    <t>Субвенции бюджетам на государственную регистрацию актов гражданского состояния</t>
  </si>
  <si>
    <t>000 2 02 30003 04 0000 151</t>
  </si>
  <si>
    <t>000 2 02 03007 00 0000 151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</si>
  <si>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</si>
  <si>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</si>
  <si>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</si>
  <si>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000 2 02 30015 00 0000 151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</si>
  <si>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</si>
  <si>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000 2 02 30015 04 0000 151</t>
  </si>
  <si>
    <t>000 2 02 03021 00 0000 151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</si>
  <si>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</si>
  <si>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000 2 02 03021 04 0000 151</t>
  </si>
  <si>
    <t>000 2 02 03022 00 0000 151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</si>
  <si>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</si>
  <si>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000 2 02 03022 04 0000 151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</si>
  <si>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</si>
  <si>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000 2 02 30024 00 0000 151</t>
  </si>
  <si>
    <t>Субвенции местным бюджетам на выполнение передаваемых полномочий субъектов Российской Федерации</t>
  </si>
  <si>
    <t>000 2 02 30024 04 0000 151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</si>
  <si>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организациях,общедоступного и  бесплатного дошкольного,начального общего, основного общего,среднего общего образования в муниципальных общеобразовательных организациях,обеспечение дополнительного образования детей в муниципальных общеобразовательных организациях</t>
  </si>
  <si>
    <t xml:space="preserve">на обеспечение полномочий  Калининградской области  по социальному обслуживанию граждан пожилого возраста и инвалидов </t>
  </si>
  <si>
    <t>на осуществление отдельных полномочий Калининградской области на руководство в сфере социальной поддержки населения</t>
  </si>
  <si>
    <t>на осуществление полномочий Калининградской области в сфере организации работы комиссий по делам несовершеннолетних и защите их прав</t>
  </si>
  <si>
    <t xml:space="preserve">на обеспечение деятельности по организации и осуществлению опеки и попечительства в отношении несовершеннолетних </t>
  </si>
  <si>
    <t xml:space="preserve">на осуществление полномочий Калининградской области по  определению перечня должностных лиц, уполномоченных составлять протоколы об административных правонарушениях     </t>
  </si>
  <si>
    <t>на выполнение государственных полномочий Калининградской области по осуществлению деятельности по опеке и попечительству в отношении совершеннолетних граждан</t>
  </si>
  <si>
    <t>000 2 02 30027 00 0000 151</t>
  </si>
  <si>
    <t>Субвенции на содержание детей-сирот и детей, оставшихся без попечения родителей, переданных на воспитание,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</si>
  <si>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Субвенции бюджетам городских округов на содержание детей-сирот и детей, оставшихся без попечения родителей, переданных на воспитание,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</si>
  <si>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000 2 02 30999 00 0000 151</t>
  </si>
  <si>
    <t>Прочие субвенции</t>
  </si>
  <si>
    <t>000 2 02 30999 04 0000 151</t>
  </si>
  <si>
    <t>Прочие субвенции бюджетам городских округов</t>
  </si>
  <si>
    <t>на осуществление полномочий Калининградской области по организации и обеспечению отдыха детей, находящихся в трудной жизненной ситуации</t>
  </si>
  <si>
    <t xml:space="preserve">Субвенции бюджетам на содержание ребенка в семье опекуна и приемной семье, а также вознаграждение , причитающееся приемному родителю </t>
  </si>
  <si>
    <t>000 2 02 30027 04 0000 151</t>
  </si>
  <si>
    <t>000 2 02 35118 00 0000 151</t>
  </si>
  <si>
    <t>000 2 02 35118 04 0000 151</t>
  </si>
  <si>
    <t>000 2 02 35930 00 0000 151</t>
  </si>
  <si>
    <t>000 2 02 35930 04 0000 151</t>
  </si>
  <si>
    <t>000 2 02 40000 00 0000 151</t>
  </si>
  <si>
    <t>Иные межбюджетные трансферты</t>
  </si>
  <si>
    <t>000 2 02 04005 04 0000 151</t>
  </si>
  <si>
    <t>Межбюджетные трансферты, передаваемые бюджетам городских округов на обеспечение равного с Министерством внутренних дел Российской Федерации повышения денежного довольствия и заработной платы работникам подразделений милиции общественной безопасности и соц</t>
  </si>
  <si>
    <t>000 2 02 04999 00 0000 151</t>
  </si>
  <si>
    <t>000 2 19 00000 00 0000 151</t>
  </si>
  <si>
    <t>Возврат остатков субсидий, субвенций и иных межбюджетных трансфертов, имеющих целевое назначение, прошлых лет</t>
  </si>
  <si>
    <t>000 2 19 60010 00 0000 151</t>
  </si>
  <si>
    <t>Возврат прочих остатков субсидий, субвенций и иных межбюджетных трансфертов, имеющих целевое назначение, прошлых лет</t>
  </si>
  <si>
    <t>000 2 19 60010 04 0000 151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</si>
  <si>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</si>
  <si>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Всего:</t>
  </si>
  <si>
    <t>Финансовая помощь из областного бюджета на 2018 год</t>
  </si>
  <si>
    <t xml:space="preserve">Субсидии бюджетам городских округов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 </t>
  </si>
  <si>
    <t>на 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</t>
  </si>
  <si>
    <t>Распределение расходов бюджета Ладушкинского городского округа по разделам, подразделам, целевым статьям и видам расходов функциональной классификации расходов бюджетов Российской Федерации на 2018 год</t>
  </si>
  <si>
    <t xml:space="preserve"> 1600171050</t>
  </si>
  <si>
    <t>Расходы на обеспечение деятельности муниципальных учреждений, обеспечивающих организацию предоставлениягосударственных и муниципальных услуг по принципу "одного окна"</t>
  </si>
  <si>
    <t>1600171050</t>
  </si>
  <si>
    <t>Предоставление субсидий бюджетным, автономным учреждениям и иным некоммерческим организациям
(Субсидии на обеспечение муниципального задания)ОБ</t>
  </si>
  <si>
    <t>16001S1050</t>
  </si>
  <si>
    <t>Предоставление субсидий бюджетным, автономным учреждениям и иным некоммерческим организациям
(Субсидии на обеспечение муниципального задания)МБ</t>
  </si>
  <si>
    <t>9900000090</t>
  </si>
  <si>
    <t>1500000000</t>
  </si>
  <si>
    <t>1500400000</t>
  </si>
  <si>
    <t>1500400040</t>
  </si>
  <si>
    <t>1500471120</t>
  </si>
  <si>
    <t>15004S1120</t>
  </si>
  <si>
    <t xml:space="preserve">Муниципальная программа "Программа конкретных дел по комплексному благоустройству центральной части (или отдельных территорий) муниципального образования «Ладушкинский городской округ» на 2018 год"
</t>
  </si>
  <si>
    <t>1403400000</t>
  </si>
  <si>
    <t>1403470150</t>
  </si>
  <si>
    <t>Предоставление меры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и не отвечающим санитарным и техническим нормам и правилам</t>
  </si>
  <si>
    <t>Муниципальная программа "Комфортная городская среда" на 2018 год</t>
  </si>
  <si>
    <t>0200400000</t>
  </si>
  <si>
    <t xml:space="preserve">05 03 </t>
  </si>
  <si>
    <t>Основное мероприятие "Благоустройство придомовой территории"</t>
  </si>
  <si>
    <t>080150000</t>
  </si>
  <si>
    <t>Основные мероприятия: "Другие вопросы в области социальной политики"</t>
  </si>
  <si>
    <t>дефицита муниципального бюджета на 2018 год</t>
  </si>
  <si>
    <t xml:space="preserve">оценка               2017г                        </t>
  </si>
  <si>
    <t xml:space="preserve">оценка            2017г </t>
  </si>
  <si>
    <t xml:space="preserve">оценка          2017г </t>
  </si>
  <si>
    <t>06226L5190</t>
  </si>
  <si>
    <t>Расходы на софинансирование мероприятий по комплектованию книжных фондов муниципальных библиотек за счет средст МБ</t>
  </si>
  <si>
    <t>Предоставление субсидий бюджетным, автономным учреждениям и иным некоммерческим организациям (Субсидии на иные цели, комплектование книжных фондов библиотек, МБ)</t>
  </si>
  <si>
    <t>Предоставление субсидий бюджетным, автономным учреждениям и иные некоммерческим организациям</t>
  </si>
  <si>
    <t>000 01 05 02 01 04 0000 510</t>
  </si>
  <si>
    <t>Увеличение прочих остатков денежных средств бюджетов городских округов</t>
  </si>
  <si>
    <t>000 01 05 00 00 00 0000 600</t>
  </si>
  <si>
    <t>Уменьшение остатков средств бюджетов</t>
  </si>
  <si>
    <t>000 01 05 02 01 00 0000 610</t>
  </si>
  <si>
    <t>Уменьшение прочих остатков средств бюджетов</t>
  </si>
  <si>
    <t>Уменьшение прочих остатков денежных средств бюджетов</t>
  </si>
  <si>
    <t>000 01 05 02 01 04 0000 610</t>
  </si>
  <si>
    <t>Уменьшение прочих остатков денежных средств бюджетов городских округов</t>
  </si>
  <si>
    <t>000 01 00 00 00 00 0000 000</t>
  </si>
  <si>
    <t>Итого источников внутреннего финансирования дефицитов бюджетов</t>
  </si>
  <si>
    <t>тыс. руб.</t>
  </si>
  <si>
    <t>муниципального образования "Ладушкинский городской округ"</t>
  </si>
  <si>
    <t>Раздел, подраздел, целевая статья и вид расходов бюджета</t>
  </si>
  <si>
    <t>Изменения</t>
  </si>
  <si>
    <t>изм.31/03/08</t>
  </si>
  <si>
    <t>ОБЩЕГОСУДАРСТВЕННЫЕ ВОПРОСЫ</t>
  </si>
  <si>
    <t>Функционирование высшего должностного лица органа местного самоуправления</t>
  </si>
  <si>
    <t>Руководство и управление в сфере установленных функций</t>
  </si>
  <si>
    <t>Высшее должностное лицо органа местного самоуправления</t>
  </si>
  <si>
    <t>Фонд оплаты труда и страховые взносы</t>
  </si>
  <si>
    <t>Центральный аппарат</t>
  </si>
  <si>
    <t>Закупка товаров, работ, услуг в сфере информационно-коммуникационных технологий</t>
  </si>
  <si>
    <t>Прочая закупка товаров, работ и услуг для муниципальных нужд</t>
  </si>
  <si>
    <t>01 04 0020405 121</t>
  </si>
  <si>
    <t>Иные выплаты персоналу, за исключением фонда оплаты труда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</si>
  <si>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</si>
  <si>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комиссии</t>
  </si>
  <si>
    <t>01 07 0000000 000</t>
  </si>
  <si>
    <t>Обеспечение проведения выборов и референдумов</t>
  </si>
  <si>
    <t>01 07 02260003 244</t>
  </si>
  <si>
    <t>Резервные фонды</t>
  </si>
  <si>
    <t>Другие общегосударственные вопросы</t>
  </si>
  <si>
    <t>01 13 0014300 000</t>
  </si>
  <si>
    <t>Осуществление полномочий по подготовке проведения статистических переписей</t>
  </si>
  <si>
    <t>Выполнение функций органами местного самоуправления</t>
  </si>
  <si>
    <t>Обеспечение деятельности подведомственных учреждений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</si>
  <si>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</si>
  <si>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НАЦИОНАЛЬНАЯ ОБОРОНА</t>
  </si>
  <si>
    <t>Мобилизация и вневойсковая подготовка</t>
  </si>
  <si>
    <t>02 03 0010000 000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</si>
  <si>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</si>
  <si>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</si>
  <si>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03 02 0000000 000</t>
  </si>
  <si>
    <t>Органы внутренних дел</t>
  </si>
  <si>
    <t>03 02 2020000 000</t>
  </si>
  <si>
    <t>Воинские формирования (органы, подразделения)</t>
  </si>
  <si>
    <t>Финансирование органов в сфере национальной безопасности и правоохранительной деятельности</t>
  </si>
  <si>
    <t>03 02 2020100 014</t>
  </si>
  <si>
    <t xml:space="preserve">Функционирование органов в сфере национальной безопасности, правоохранительной деятельности </t>
  </si>
  <si>
    <t>03 02 2025800  014</t>
  </si>
  <si>
    <t>03 02 2025803 014</t>
  </si>
  <si>
    <t>03 02 2027600 005</t>
  </si>
  <si>
    <t>Пособия и компенсации военнослужащим, приравненным к ним лицам, а также уволенным из их числа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</si>
  <si>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</si>
  <si>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 (ЕДДС)</t>
  </si>
  <si>
    <t>НАЦИОНАЛЬНАЯ ЭКОНОМИКА</t>
  </si>
  <si>
    <t xml:space="preserve"> 04 01 0000000 000 </t>
  </si>
  <si>
    <t>Общеэкономические вопросы</t>
  </si>
  <si>
    <t>04 01 5100000 000</t>
  </si>
  <si>
    <t>Реализация государственной политики занятости населения</t>
  </si>
  <si>
    <t>04 01 5100301 000</t>
  </si>
  <si>
    <t>Реализация дополнительных мероприятий, направленных на снижение напряженности на рынке труда субъектов Российской Федерации, Организация общественных работ, временного трудоустройства, стажировки</t>
  </si>
  <si>
    <t>04 01 5100301 001</t>
  </si>
  <si>
    <t>Выполнение функций бюджетными учреждениями</t>
  </si>
  <si>
    <t>04 01 5200000 000</t>
  </si>
  <si>
    <t>Иные безвозмездные и безвозвратные перечисления</t>
  </si>
  <si>
    <t>04 01 5201591 000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</si>
  <si>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 за счет фонда непредвиденных расходов</t>
  </si>
  <si>
    <t>04 01 5201591 001</t>
  </si>
  <si>
    <t>04 01 5220000 000</t>
  </si>
  <si>
    <t>Региональные целевые программы</t>
  </si>
  <si>
    <t>04 01 5221202 000</t>
  </si>
  <si>
    <t>Целевая программа Калининградской области "Дополнительные меры, направленные на снижение напряженности на рынке труда в калининградской области в 2009 году", Организация общественных работ, временного трудоустройства, стажировки</t>
  </si>
  <si>
    <t>04 01 5221202 012</t>
  </si>
  <si>
    <t>Выполнение функций государственными органами</t>
  </si>
  <si>
    <t>04 07 0000000 000</t>
  </si>
  <si>
    <t>Лесное хозяйство</t>
  </si>
  <si>
    <t>04 07 2920200 000</t>
  </si>
  <si>
    <t>Мероприятия в области охраны, восстановления и использования лесов</t>
  </si>
  <si>
    <t>04 07 2920203 500</t>
  </si>
  <si>
    <t>Другие вопросы в области национальной экономики</t>
  </si>
  <si>
    <t>04 12 3400000 000</t>
  </si>
  <si>
    <t>Реализация государственных функций в области национальной экономики</t>
  </si>
  <si>
    <t>04 12 3400300 000</t>
  </si>
  <si>
    <t>Мероприятия по землеустройству и землепользованию</t>
  </si>
  <si>
    <t>04 12 3400303 500</t>
  </si>
  <si>
    <t>04 12 3400304 500</t>
  </si>
  <si>
    <t>ЖИЛИЩНО-КОММУНАЛЬНОЕ ХОЗЯЙСТВО</t>
  </si>
  <si>
    <t>Жилищное хозяйство</t>
  </si>
  <si>
    <t>05 01 5220000 000</t>
  </si>
  <si>
    <t>Поддержка жилищного хозяйства</t>
  </si>
  <si>
    <t>05 01 5221600 000</t>
  </si>
  <si>
    <t>Проведение ремонтных работ для детей-сирот и детей, оставшихся без попечения родителей, лиц из числа детей-сирот и детей, оставшихся без попечения родителей, являющихся собственниками жилого помещения</t>
  </si>
  <si>
    <t>05 01 5221600 244</t>
  </si>
  <si>
    <t>Прочая закупка товаров, работ и услуг для муниципальных нужд (программа ремонта многоквартирных домов)</t>
  </si>
  <si>
    <t>05 01 3500100 006</t>
  </si>
  <si>
    <t>Субсидии юридическим лицам</t>
  </si>
  <si>
    <t>05 01 3500300 000</t>
  </si>
  <si>
    <t>Мероприятия в области жилищного хозяйства</t>
  </si>
  <si>
    <t>05 01 3500303 006</t>
  </si>
  <si>
    <t>Целевые программы муниципальных образований</t>
  </si>
  <si>
    <t>Коммунальное хозяйство</t>
  </si>
  <si>
    <t>05 02 0700491 000</t>
  </si>
  <si>
    <t>Поддержка коммунального хозяйства</t>
  </si>
  <si>
    <t>за счет средств Резервного фонда по Постановлению Правительства Калининградской области № 151 от 03.03.11 г. (погрузочно-уборочноная машина)</t>
  </si>
  <si>
    <t>05 02 0700491 500</t>
  </si>
  <si>
    <t>05 02 3400702 000</t>
  </si>
  <si>
    <t>Закупка автотранспортных средств и комунальной техники</t>
  </si>
  <si>
    <t>05 02 3400702 500</t>
  </si>
  <si>
    <t>05 02 3510000 000</t>
  </si>
  <si>
    <t xml:space="preserve"> 05 02 3510200 000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</si>
  <si>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</si>
  <si>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 xml:space="preserve"> 05 02 3510203 006</t>
  </si>
  <si>
    <t>05 02 3510300 000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</si>
  <si>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</si>
  <si>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 xml:space="preserve"> 05 02 3510303 006</t>
  </si>
  <si>
    <t>Благоустройство</t>
  </si>
  <si>
    <t>05 03 6000000 000</t>
  </si>
  <si>
    <t>05 03 6000200 000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</si>
  <si>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</si>
  <si>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 xml:space="preserve"> 05 03 6000203 500</t>
  </si>
  <si>
    <t xml:space="preserve">05 03 6000300 000 </t>
  </si>
  <si>
    <t xml:space="preserve">Озеленение </t>
  </si>
  <si>
    <t xml:space="preserve"> 05 03 6000303 006</t>
  </si>
  <si>
    <t>05 03 6000304 006</t>
  </si>
  <si>
    <t>Другие вопросы в области жилищно-коммунального хозяйства</t>
  </si>
  <si>
    <t>ОБРАЗОВАНИЕ</t>
  </si>
  <si>
    <t>Дошкольное образование</t>
  </si>
  <si>
    <t>07 01 4200000 000</t>
  </si>
  <si>
    <t>Детские дошкольные учреждения</t>
  </si>
  <si>
    <t>07 01 4200200 000</t>
  </si>
  <si>
    <t>Субсидии бюджетным учреждениям на иные цели</t>
  </si>
  <si>
    <t>07 01 4209900 000</t>
  </si>
  <si>
    <t>Субсидии бюджетным учреждениям на иные цели (Программа комплексной безопасности)</t>
  </si>
  <si>
    <t>Общее образование</t>
  </si>
  <si>
    <t>07 02 4210000 000</t>
  </si>
  <si>
    <t>Школы средние</t>
  </si>
  <si>
    <t>07 02 7950000 000</t>
  </si>
  <si>
    <t>07 02 7950001 612</t>
  </si>
  <si>
    <t>07 02 7950009 244</t>
  </si>
  <si>
    <t>Программа восстановления уличного освещения (освещение территории МБОУ СОШ)</t>
  </si>
  <si>
    <t>07 02 5200900 001</t>
  </si>
  <si>
    <t>Молодежная политика и оздоровление детей</t>
  </si>
  <si>
    <t>07 07 4310000 000</t>
  </si>
  <si>
    <t>Организационно-воспитательная работа с молодежью</t>
  </si>
  <si>
    <t>07 07 4310100 000</t>
  </si>
  <si>
    <t>Проведение мероприятий для детей и молодежи</t>
  </si>
  <si>
    <t>07 07 4310103 611</t>
  </si>
  <si>
    <t>07 07 4310103 244</t>
  </si>
  <si>
    <t>07 07 4320000 000</t>
  </si>
  <si>
    <t>Мероприятия по проведению оздоровительной кампании детей</t>
  </si>
  <si>
    <t>07 07 4320200 000</t>
  </si>
  <si>
    <t>Оздоровление детей</t>
  </si>
  <si>
    <t>07 07 4320201 001</t>
  </si>
  <si>
    <t>07 07 4320202 001</t>
  </si>
  <si>
    <t>07 07 4320203 244</t>
  </si>
  <si>
    <t>07 07 4320204 001</t>
  </si>
  <si>
    <t>07 07 7950000 000</t>
  </si>
  <si>
    <t>07 07 7950004 000</t>
  </si>
  <si>
    <t>Муниципальная целевая программа "Молодежь муниципального образования "Ладушкинский городской округ"</t>
  </si>
  <si>
    <t>07 07 7950004 612</t>
  </si>
  <si>
    <t xml:space="preserve">Субсидии бюджетным учреждениям на иные цели </t>
  </si>
  <si>
    <t>07 09 5220102 022</t>
  </si>
  <si>
    <t>Мероприятия в области образования</t>
  </si>
  <si>
    <t>Культура</t>
  </si>
  <si>
    <t>08 01 440020101 001</t>
  </si>
  <si>
    <t>Комплектование книжных фондов библиотек муниципальных образований</t>
  </si>
  <si>
    <t>09 00 0000000 000</t>
  </si>
  <si>
    <t>ЗДРАВООХРАНЕНИЕ, ФИЗИЧЕСКАЯ КУЛЬТУРА И СПОРТ</t>
  </si>
  <si>
    <t>09 01 0000000 000</t>
  </si>
  <si>
    <t>Стационарная медицинская помощь</t>
  </si>
  <si>
    <t>09 01 4700000 000</t>
  </si>
  <si>
    <t>Больницы</t>
  </si>
  <si>
    <t>09 01 4709900 000</t>
  </si>
  <si>
    <t>Обеспечение деятельности подведомственнных учреждений</t>
  </si>
  <si>
    <t>09 01 4709903 001</t>
  </si>
  <si>
    <t>09 02 0000000 000</t>
  </si>
  <si>
    <t>Амбулаторная помощь</t>
  </si>
  <si>
    <t>09 02 4853500 000</t>
  </si>
  <si>
    <t>Обеспечение детей первого-второго годов жизни специальными молочными продуктами детского питания</t>
  </si>
  <si>
    <t>09 02 4853500 001</t>
  </si>
  <si>
    <t>09 02 4709903 001</t>
  </si>
  <si>
    <t>09 04 0000000 000</t>
  </si>
  <si>
    <t>Скорая медицинская помощь</t>
  </si>
  <si>
    <t>09 04 5200000 000</t>
  </si>
  <si>
    <t>09 04 5201800 000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</si>
  <si>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</si>
  <si>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09 04 5201800 001</t>
  </si>
  <si>
    <t>09 08 7950004 079</t>
  </si>
  <si>
    <t>Мероприятия в области физической культуры, спорта и туризма</t>
  </si>
  <si>
    <t>09 09 0000000 000</t>
  </si>
  <si>
    <t>Другие вопросы в области здравоохранения</t>
  </si>
  <si>
    <t>09 10 5220000 000</t>
  </si>
  <si>
    <t>09 10 5225002 079</t>
  </si>
  <si>
    <t>Мероприятия в области здравоохранения, спорта и физической культуры, туризма</t>
  </si>
  <si>
    <t>09 09 7950000 000</t>
  </si>
  <si>
    <t>09 10 7950003 079</t>
  </si>
  <si>
    <t>Мероприятия в области здравоохранения, спорта и физической культуры, туризма (Целев.прогр. "Предупр. и борьба с заболеваниями социального характера")</t>
  </si>
  <si>
    <t>СОЦИАЛЬНАЯ ПОЛИТИКА</t>
  </si>
  <si>
    <t>Социальное обслуживание населения</t>
  </si>
  <si>
    <t>10 02 5079904 001</t>
  </si>
  <si>
    <t>10 02 5079905 001</t>
  </si>
  <si>
    <t>10 02 5220000 000</t>
  </si>
  <si>
    <t>Мероприятия в области социальной политики</t>
  </si>
  <si>
    <t>Социальное обеспечение населения</t>
  </si>
  <si>
    <t>10 03 7950000 000</t>
  </si>
  <si>
    <t>Муниципальная программа "Обеспечение жильем молодых семей на 2011-2015 годы</t>
  </si>
  <si>
    <t>10 03 5053303 005</t>
  </si>
  <si>
    <t>Социальные выплаты</t>
  </si>
  <si>
    <t>10 03 5054600 000</t>
  </si>
  <si>
    <t>Оплата жилищно-коммунальных услуг отдельным категориям граждан</t>
  </si>
  <si>
    <t>10 03 5054601 005</t>
  </si>
  <si>
    <t>10 03 5054800 000</t>
  </si>
  <si>
    <t>Предоставление гражданам субсидий на оплату жилого помещения и коммунальных услуг</t>
  </si>
  <si>
    <t>10 03 5054802 005</t>
  </si>
  <si>
    <t xml:space="preserve">10 03 5220000 000 </t>
  </si>
  <si>
    <t xml:space="preserve"> 10 03 5220003 068 </t>
  </si>
  <si>
    <t>Охрана семьи и детства</t>
  </si>
  <si>
    <t>Другие вопросы в области социальной политики</t>
  </si>
  <si>
    <t xml:space="preserve">ФИЗИЧЕСКАЯ КУЛЬТУРА И СПОРТ   </t>
  </si>
  <si>
    <t>11 02 5120000 000</t>
  </si>
  <si>
    <t>Физкультурно-оздоровительная работа и спортивные мероприятия</t>
  </si>
  <si>
    <t>11 02 5120003 611</t>
  </si>
  <si>
    <t>11 02 7950003 000</t>
  </si>
  <si>
    <t>11 02 7950003 612</t>
  </si>
  <si>
    <t>СРЕДСТВА МАССОВОЙ ИНФОРМАЦИИ</t>
  </si>
  <si>
    <t>ОБСЛУЖИВАНИЕ ГОСУДАРСТВЕННОГО И МУНИЦИПАЛЬНОГО ДОЛГА</t>
  </si>
  <si>
    <t>ВСЕГО РАСХОДОВ</t>
  </si>
  <si>
    <t>2013г</t>
  </si>
  <si>
    <t>07 07 7950007 612</t>
  </si>
  <si>
    <t>07 07 7950007 000</t>
  </si>
  <si>
    <t>10 03 7950008 322</t>
  </si>
  <si>
    <t>Субсидии гражданам на приобретение жилья (МБ)</t>
  </si>
  <si>
    <t>Окружной совет депутатов муниципального образования "Ладушкинский городской округ"</t>
  </si>
  <si>
    <t>Контрольно-счетная комиссия муниципального образования "Ладушкинский городской округ"</t>
  </si>
  <si>
    <t>Судебная система</t>
  </si>
  <si>
    <t>Муниципальная целевая программа "Патриотическое воспитание граждан и подготовка к военной службе в Ладушкинском городском округе на 2012-2015 годы"</t>
  </si>
  <si>
    <t>Целевые программы муниципальных образований (Программа "Развитие физической культуры и спорта на территории муниципального образования "Ладушкинский городской округ")</t>
  </si>
  <si>
    <t>Администрация муниципального образования "Ладушкинский сгородской округ"</t>
  </si>
  <si>
    <t>Дотации бюджетам городских округов на выравнивание бюджетной обеспеченности</t>
  </si>
  <si>
    <t>Прочие субсидии бюджетам городских округов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</si>
  <si>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</si>
  <si>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ежемесячное денежное вознаграждение за классное руководство</t>
  </si>
  <si>
    <t>Субвенции бюджетам городских округов на выполнение передаваемых полномочий субъектов Российской Федерации</t>
  </si>
  <si>
    <t>Сумма</t>
  </si>
  <si>
    <t>Коды бюджетной классификации</t>
  </si>
  <si>
    <t>Наименование показателя</t>
  </si>
  <si>
    <t>Приложение № 4</t>
  </si>
  <si>
    <t>Приложение № 5</t>
  </si>
  <si>
    <t>к Решению Окружного Совета депутатов</t>
  </si>
  <si>
    <t>Код бюджетной классификации</t>
  </si>
  <si>
    <t>000 01 02 00 00 04 0000 710</t>
  </si>
  <si>
    <t>Кредиты, полученные в валюте Российской Федерации от кредитных организаций</t>
  </si>
  <si>
    <t>000 01 02 00 00 04 0000 810</t>
  </si>
  <si>
    <t>Погашение кредитов, полученных в валюте Российской Федерации от кредитных организаций</t>
  </si>
  <si>
    <t>Получение кредитов из областного бюджета в валюте Российской Федерации</t>
  </si>
  <si>
    <t>Погашение кредитов, полученных из областного бюджета в валюте Российской Федерации</t>
  </si>
  <si>
    <t>Исполнение муниципальных гарантий</t>
  </si>
  <si>
    <t xml:space="preserve">Источники финансирования </t>
  </si>
  <si>
    <t>000 02 01 00 00 00 0000 000</t>
  </si>
  <si>
    <t>КРЕДИТНЫЕ СОГЛАШЕНИЯ И ДОГОВОРЫ, ЗАКЛЮЧЕННЫЕ ОТ ИМЕНИ РФ, СУБЪЕКТОВ РФ, МУНИЦИПАЛЬНЫХ ОБРАЗОВАНИЙ, ГОСУДАОСТВЕННЫХ ВНЕБЮДЖЕТНЫХ ФОНДОВ, УКАЗАННЫЕ В ВАЛЮТЕ РФ</t>
  </si>
  <si>
    <t>000 02 01 00 00 00 0000 700</t>
  </si>
  <si>
    <t>Получение кредитов по кредитным соглашениям и договорам, заключенным от имени РФ, субъектов РФ, муниципальных образований, государственных внебюджетных фондов, указанных в валюте РФ</t>
  </si>
  <si>
    <t>000 02 01 02 00 00 0000 710</t>
  </si>
  <si>
    <t>Кредиты, полученные в валюте РФ от кредитных организаций</t>
  </si>
  <si>
    <t>000 02 01 02 00 04 0000 710</t>
  </si>
  <si>
    <t>Кредиты, полученные в валюте РФ от кредитных организаций бюджетами городских округов</t>
  </si>
  <si>
    <t>000 02 01 00 00 00 0000 800</t>
  </si>
  <si>
    <t>Погашение кредитов по кредитным соглашениям и договорам, заключенным от имени РФ, субъектов РФ, муниципальных образований, государственных внебюджентных фондов, указанных в валюте РФ</t>
  </si>
  <si>
    <t>000 02 01 02 00 00 0000 810</t>
  </si>
  <si>
    <t>000 02 01 02 00 04 0000 810</t>
  </si>
  <si>
    <t>000 03 01 00 00 00 0000 000</t>
  </si>
  <si>
    <t>ПРОЧИЕ ИСТОЧНИКИ ВНУТРЕННЕГО ФИНАНСИРОВАНИЯ ДЕФИЦИТОВ БЮДЖЕТОВ</t>
  </si>
  <si>
    <t>000 03 01 00 00 00 0000 700</t>
  </si>
  <si>
    <t>Привлечение прочих источников внутреннего финансирования дефицитов бюджетов</t>
  </si>
  <si>
    <t>000 03 01 00 00 04 0000 710</t>
  </si>
  <si>
    <t>Прочие источники внутреннего финансирования дефицитов бюджетов городских округов</t>
  </si>
  <si>
    <t>000 03 01 00 00 00 0000 800</t>
  </si>
  <si>
    <t>Погашение обязательств за счет прочих источников внутреннего финансирования дефицитов бюджетов</t>
  </si>
  <si>
    <t>000 03 01 00 00 04 0000 810</t>
  </si>
  <si>
    <t>(+)</t>
  </si>
  <si>
    <t xml:space="preserve">Привлечение прочих источников внутреннего финансировани </t>
  </si>
  <si>
    <t>000 06 00 00 00 00 0000 000</t>
  </si>
  <si>
    <t>ЗЕМЕЛЬНЫЕ УЧАСТКИ, НАХОДЯЩИЕСЯ В ГОСУДАРСТВЕННОЙ И МУНИЦИПАЛЬНОЙ СОБСТВЕННОСТИ</t>
  </si>
  <si>
    <t>000 06 00 00 00 00 0000 430</t>
  </si>
  <si>
    <t>Продажа (уменьшение стоимости) земельных участков, находящихся в государственной и муниципальной собственности</t>
  </si>
  <si>
    <t>000 06 01 00 00 00 0000 430</t>
  </si>
  <si>
    <t>Земельные участки до разграничения государственной собственности на землю</t>
  </si>
  <si>
    <t>000 06 01 00 00 04 0000 430</t>
  </si>
  <si>
    <t>Поступления от продажи земельных участков до разграничения государственной собственности на землю, на которых расположены иные объекта недвижимого имущества, зачисляемые в бюджеты городских округов</t>
  </si>
  <si>
    <t>000 01 02 00 00 00 0000 000</t>
  </si>
  <si>
    <t>Бюджетные кредиты, полученные из областного бюджета в валюте Российской Федерации</t>
  </si>
  <si>
    <t>000 01 06 00 00 00 0000 000</t>
  </si>
  <si>
    <t>000 01 06 04 00 04 0000 810</t>
  </si>
  <si>
    <t>Исполнение муниципальных гарантий городского округа "Город Калининград", предоставленных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</t>
  </si>
  <si>
    <t>Возврат бюджетных кредитов в валюте Российской Федерации</t>
  </si>
  <si>
    <t>000 01 06 05 01 04 0000 640</t>
  </si>
  <si>
    <t>Возврат бюджетных кредитов, учтенных в источниках финансирования дифицита в результате исполнения гарантом муниципальной гарантии ведущей к возникновению права регрессного требования гаранта к принципалу либо обусловлено уступкой гаранту прав требования б</t>
  </si>
  <si>
    <t>000 01 05 00 00 00 0000 000</t>
  </si>
  <si>
    <t>Изменение остатков средств на счетах по учету средств бюджета</t>
  </si>
  <si>
    <t>Приложение № 6</t>
  </si>
  <si>
    <t>Осуществление полномочий Калининградской области в сфере обеспечения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</si>
  <si>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07 01 0227062 000</t>
  </si>
  <si>
    <t>07 01 0227062 611</t>
  </si>
  <si>
    <t>Прочая закупка товаров, работ и услуг для муниципальных нужд (отдых и оздоровление детей за счет средств ОБ)</t>
  </si>
  <si>
    <t>07 07 0347012 000</t>
  </si>
  <si>
    <t>07 07 0347012 244</t>
  </si>
  <si>
    <t>Осуществление полномочий Калининградской области по проведению отдыха детей, находящихся в трудной жизненной ситуации</t>
  </si>
  <si>
    <t xml:space="preserve">Обеспечение полномочий  Калининградской области  по социальному обслуживанию граждан пожилого возраста и инвалидов </t>
  </si>
  <si>
    <t>10 03 0320000 000</t>
  </si>
  <si>
    <t>Целевая программа Калининградской области "Дети-сироты" на 2012-2016 годы</t>
  </si>
  <si>
    <t>Прочая закупка товаров, работ и услуг для муниципальных нужд (ремонт сиротского жилья)</t>
  </si>
  <si>
    <t xml:space="preserve">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                                                                                                                                                              </t>
  </si>
  <si>
    <t>10 03 0337015 244</t>
  </si>
  <si>
    <t>10 03  0337015 000</t>
  </si>
  <si>
    <t>10 04 0337064 242</t>
  </si>
  <si>
    <t xml:space="preserve"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 выплата вознаграждения приемным родителям и патронатным воспитателям        </t>
  </si>
  <si>
    <t>10 04 0337061 000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</si>
  <si>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</t>
  </si>
  <si>
    <t>Прочие дотации бюджетам городских округов</t>
  </si>
  <si>
    <t>Субвенции бюджетам городских округов на государственную регистрацию актов гражданского состояния</t>
  </si>
  <si>
    <t>Непрограммное направление деятельности муниципального образования "Ладушкинский городской округ"</t>
  </si>
  <si>
    <t>01 02 0011000 000</t>
  </si>
  <si>
    <t>01 04 0011019 122</t>
  </si>
  <si>
    <t>01 04 0011019 244</t>
  </si>
  <si>
    <t>01 06 0011000 000</t>
  </si>
  <si>
    <t>01 06 0011019 242</t>
  </si>
  <si>
    <t>Резервный фонд по предупреждению и ликвидации последствий чрезвычайных ситуаций и стихийных бедствий</t>
  </si>
  <si>
    <t>Резервный фонд органов местного самоуправления</t>
  </si>
  <si>
    <t>Проведение муниципальных выборов и местных референдумов</t>
  </si>
  <si>
    <t>01 07 0010000 000</t>
  </si>
  <si>
    <t>01 07 0013000 000</t>
  </si>
  <si>
    <t>Проведение муниципальных выборов</t>
  </si>
  <si>
    <t>01 07 0013072 000</t>
  </si>
  <si>
    <t>Проведение выборов</t>
  </si>
  <si>
    <t>02 03 0015118 242</t>
  </si>
  <si>
    <t>04 12 0200000 000</t>
  </si>
  <si>
    <t>Муниципальная программа "Газификация муниципального образования "Ладушкинский городской округ" на 2011-2015 годы"</t>
  </si>
  <si>
    <t>Бюджетные инвестиции в объекты капитального строительства государственной (муниципальной) собственности  (Газоснабжение потребителей Ладушкинского городского округа)</t>
  </si>
  <si>
    <t>04 12 0200059 414</t>
  </si>
  <si>
    <t>Муниципальная программа "Программа строительства и ремонта дорог муниципального образования "Ладушкинский городской округ" на 2013-2018 годы"</t>
  </si>
  <si>
    <t>Подпрограмма 1 ""Развитие дошкольного образования""</t>
  </si>
  <si>
    <t>Подпрограмма 2 ""Развитие общего образования""</t>
  </si>
  <si>
    <t>Подпрограмма 3 "Развитие дополнительного образования""</t>
  </si>
  <si>
    <t>Подпрограмма 4 "Комплексная безопасность образовательных учреждений"</t>
  </si>
  <si>
    <t>Подпрограмма 5 "Отдых и оздоровление детей"</t>
  </si>
  <si>
    <t>Подпрограмма 1 "Организация досуга и предоставление услуг"</t>
  </si>
  <si>
    <t>Подпрограмма 2 "Библиотечное обслуживание населения"</t>
  </si>
  <si>
    <t>Муниципальная программа "Доступная среда по муниципальному образованию "Ладушкинский городской округ" на 2014-2016 годы"</t>
  </si>
  <si>
    <t>10 03 0700000 000</t>
  </si>
  <si>
    <t>10 03 0700059 000</t>
  </si>
  <si>
    <t>10 03 0700059 244</t>
  </si>
  <si>
    <t>Периодическая печать и издательства</t>
  </si>
  <si>
    <t>01 07 0013072 244</t>
  </si>
  <si>
    <t>Осуществление полномочий Калининградской области по определению перечня должностных лиц ,уполномоченных  составлять протоколы об административных правонарушениях</t>
  </si>
  <si>
    <t>000 01 03 01 00 04 0000 810</t>
  </si>
  <si>
    <t>000 01 03 01 00 04 0000 710</t>
  </si>
  <si>
    <t>000 01 03 01 00 00 0000 000</t>
  </si>
  <si>
    <t>05 01 0016000 000</t>
  </si>
  <si>
    <t>Расходы на обеспечение функций государственных органов, в том числе территориальных органов</t>
  </si>
  <si>
    <t>04 12 0200059 000</t>
  </si>
  <si>
    <t>Расходы на обеспечение деятельности (оказание услуг) государственных учреждений</t>
  </si>
  <si>
    <t>Субсидии бюджетным учреждениям на иные цели (ДШИ)</t>
  </si>
  <si>
    <t xml:space="preserve">Расходы на обеспечение деятельности (оказание услуг) государственных учреждений </t>
  </si>
  <si>
    <t>03 09 0014000 000</t>
  </si>
  <si>
    <t>Расходы по обеспечению национальной безопасности и правоохранительной деятельности</t>
  </si>
  <si>
    <t>Расходы на периодические издания, учрежденные органами законодательной и исполнительной власти</t>
  </si>
  <si>
    <t>Председатель Окружного Совета депутатов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</si>
  <si>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</si>
  <si>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 xml:space="preserve">Закупка товаров, работ и услуг для государственных (муниципальных) нужд
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</si>
  <si>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</si>
  <si>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</t>
  </si>
  <si>
    <t>01 13 0305170720 200</t>
  </si>
  <si>
    <t>01 13 1705930 100</t>
  </si>
  <si>
    <t>01 13 1705930 200</t>
  </si>
  <si>
    <t>Составление (изменение и дополнение) списков кандидатов в присяжные заседатели федеральных судов</t>
  </si>
  <si>
    <t>Расходы на исполнение судебных решений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</si>
  <si>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</si>
  <si>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
(Субсидии на обеспечение муниципального задания)</t>
  </si>
  <si>
    <t>Предоставление субсидий бюджетным, автономным учреждениям и иным некоммерческим организациям (МОУ СОШ)</t>
  </si>
  <si>
    <t>Предоставление субсидий бюджетным, автономным учреждениям и иным некоммерческим организациям</t>
  </si>
  <si>
    <t>Предоставление субсидий бюджетным, автономным учреждениям и иным некоммерческим организациям (Субсидии на обеспечение муниципального задания)</t>
  </si>
  <si>
    <t>Осуществление полномочий Калининградской области по проведению мероприятий по организации отдыха детей</t>
  </si>
  <si>
    <t>Предоставление субсидий бюджетным, автономным учреждениям и иным некоммерческим организациям (отдых и оздоровление детей за счет средств ОБ)</t>
  </si>
  <si>
    <t>Предоставление субсидий бюджетным, автономным учреждениям и иным некоммерческим организациям (организационно-воспитательная работа с молодежью)</t>
  </si>
  <si>
    <t xml:space="preserve">Предоставление субсидий бюджетным, автономным учреждениям и иным некоммерческим организациям </t>
  </si>
  <si>
    <t>Муниципальная программа "Развитие социальной защиты населения" в муниципальном образовании "Ладушкинский городской округ" на 2016-2017 годы"</t>
  </si>
  <si>
    <t>Социальное обеспечение и иные выплаты населению (МБ)</t>
  </si>
  <si>
    <t>Социальное обеспечение и иные выплаты населению</t>
  </si>
  <si>
    <t>Предоставление субсидий бюджетным, автономным учреждениям и иным некоммерческим организациям (Субсидии на иные цели)</t>
  </si>
  <si>
    <t>Поддержка муниципальных газет из областного бюджета</t>
  </si>
  <si>
    <t>Закупка товаров, работ и услуг для государственных (муниципальных) нужд (ОБ)</t>
  </si>
  <si>
    <t>Обслуживание государственного (муниципального) долга</t>
  </si>
  <si>
    <t>Закупка товаров, работ и услуг для государственных (муниципальных) нужд (подвоз учащихся кр. задолженность на 01.01.14г "Площадка-накопитель 33 км")</t>
  </si>
  <si>
    <t>000</t>
  </si>
  <si>
    <t>01 00</t>
  </si>
  <si>
    <t xml:space="preserve"> 0000000000 </t>
  </si>
  <si>
    <t>01 02</t>
  </si>
  <si>
    <t>9900000000</t>
  </si>
  <si>
    <t>100</t>
  </si>
  <si>
    <t>01 03</t>
  </si>
  <si>
    <t>200</t>
  </si>
  <si>
    <t xml:space="preserve">9900010310 </t>
  </si>
  <si>
    <t>9900010120</t>
  </si>
  <si>
    <t>9900010190</t>
  </si>
  <si>
    <t>01 04</t>
  </si>
  <si>
    <t>800</t>
  </si>
  <si>
    <t>01 05</t>
  </si>
  <si>
    <t>01 06</t>
  </si>
  <si>
    <t>9900051200</t>
  </si>
  <si>
    <t>9900010610</t>
  </si>
  <si>
    <t>01 11</t>
  </si>
  <si>
    <t>9900020000</t>
  </si>
  <si>
    <t>9900021910</t>
  </si>
  <si>
    <t>9900021950</t>
  </si>
  <si>
    <t>01 13</t>
  </si>
  <si>
    <t>02 00</t>
  </si>
  <si>
    <t>02 03</t>
  </si>
  <si>
    <t>03 09</t>
  </si>
  <si>
    <t>03 00</t>
  </si>
  <si>
    <t>04 00</t>
  </si>
  <si>
    <t>04 09</t>
  </si>
  <si>
    <t>04 12</t>
  </si>
  <si>
    <t>05 00</t>
  </si>
  <si>
    <t>05 01</t>
  </si>
  <si>
    <t>00</t>
  </si>
  <si>
    <t>05 02</t>
  </si>
  <si>
    <t>05 03</t>
  </si>
  <si>
    <t>9900059300</t>
  </si>
  <si>
    <t>9900070730</t>
  </si>
  <si>
    <t xml:space="preserve"> 1600000000</t>
  </si>
  <si>
    <t>600</t>
  </si>
  <si>
    <t>9900051180</t>
  </si>
  <si>
    <t xml:space="preserve"> 0100000000</t>
  </si>
  <si>
    <t xml:space="preserve"> 0300000000</t>
  </si>
  <si>
    <t xml:space="preserve"> 0100200000</t>
  </si>
  <si>
    <t xml:space="preserve"> 1600100000</t>
  </si>
  <si>
    <t>1200000000</t>
  </si>
  <si>
    <t>1200400000</t>
  </si>
  <si>
    <t>1200471120</t>
  </si>
  <si>
    <t>Закупка товаров, работ и услуг для государственных (муниципальных) нужд (МБ)</t>
  </si>
  <si>
    <t>12004S1120</t>
  </si>
  <si>
    <t>07 00</t>
  </si>
  <si>
    <t>07 01</t>
  </si>
  <si>
    <t xml:space="preserve"> 0400000000 </t>
  </si>
  <si>
    <t>0410000000</t>
  </si>
  <si>
    <t>0410100000</t>
  </si>
  <si>
    <t>0410100590</t>
  </si>
  <si>
    <t>0410170620</t>
  </si>
  <si>
    <t xml:space="preserve"> 0410170620</t>
  </si>
  <si>
    <t>0440000000</t>
  </si>
  <si>
    <t>07 02</t>
  </si>
  <si>
    <t xml:space="preserve"> 9900000000</t>
  </si>
  <si>
    <t xml:space="preserve"> 9900500000</t>
  </si>
  <si>
    <t>Основное мероприятие "Расходы на организацию бесплатной перевозки обучающихся к муниципальным общеобразовательным учреждениям"</t>
  </si>
  <si>
    <t xml:space="preserve"> 0400000000</t>
  </si>
  <si>
    <t xml:space="preserve"> 0420000000</t>
  </si>
  <si>
    <t>0420100000</t>
  </si>
  <si>
    <t>0420100590</t>
  </si>
  <si>
    <t xml:space="preserve"> 0420170620</t>
  </si>
  <si>
    <t>0420170620</t>
  </si>
  <si>
    <t xml:space="preserve"> 0440000000</t>
  </si>
  <si>
    <t>0430000000</t>
  </si>
  <si>
    <t>0430100000</t>
  </si>
  <si>
    <t>0430100590</t>
  </si>
  <si>
    <t>0702</t>
  </si>
  <si>
    <t>07 07</t>
  </si>
  <si>
    <t>0000000000</t>
  </si>
  <si>
    <t>0450000000</t>
  </si>
  <si>
    <t>08 01</t>
  </si>
  <si>
    <t xml:space="preserve"> 9900000590</t>
  </si>
  <si>
    <t>0440600590</t>
  </si>
  <si>
    <t>0450700000</t>
  </si>
  <si>
    <t>04507S1140</t>
  </si>
  <si>
    <t xml:space="preserve"> 0450770120</t>
  </si>
  <si>
    <t xml:space="preserve"> 0450771140</t>
  </si>
  <si>
    <t>0450771140</t>
  </si>
  <si>
    <t>0500000000</t>
  </si>
  <si>
    <t>0500800000</t>
  </si>
  <si>
    <t>0500800590</t>
  </si>
  <si>
    <t>Основное мероприятие: "Расходы на обеспечение патриотического воспитания граждан и подготовку к военной службе"</t>
  </si>
  <si>
    <t xml:space="preserve"> 0500900000</t>
  </si>
  <si>
    <t>0600000000</t>
  </si>
  <si>
    <t>0610000000</t>
  </si>
  <si>
    <t>0610100000</t>
  </si>
  <si>
    <t>0610100590</t>
  </si>
  <si>
    <t>0610900000</t>
  </si>
  <si>
    <t>0610900590</t>
  </si>
  <si>
    <t>0620000000</t>
  </si>
  <si>
    <t>0620100000</t>
  </si>
  <si>
    <t>0620100590</t>
  </si>
  <si>
    <t>0630000000</t>
  </si>
  <si>
    <t>0630600000</t>
  </si>
  <si>
    <t>0630600590</t>
  </si>
  <si>
    <t>10 00</t>
  </si>
  <si>
    <t>10 02</t>
  </si>
  <si>
    <t>1700000000</t>
  </si>
  <si>
    <t>1700170710</t>
  </si>
  <si>
    <t>1700100000</t>
  </si>
  <si>
    <t>10 03</t>
  </si>
  <si>
    <t>0700000000</t>
  </si>
  <si>
    <t>300</t>
  </si>
  <si>
    <t>10 04</t>
  </si>
  <si>
    <t xml:space="preserve"> 1400000000</t>
  </si>
  <si>
    <t>0701000000</t>
  </si>
  <si>
    <t>Основное мероприятие: "Обеспечение деятельности по организации и осуществлению опеки и попечительства в отношении несовершеннолетних"</t>
  </si>
  <si>
    <t>1401170610</t>
  </si>
  <si>
    <t xml:space="preserve"> 1401200000</t>
  </si>
  <si>
    <t>1401270640</t>
  </si>
  <si>
    <t xml:space="preserve">Основное мероприятие: "Содержание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 выплата вознаграждения приемным родителям и патронатным воспитателям"        </t>
  </si>
  <si>
    <t>1401100000</t>
  </si>
  <si>
    <t>10 06</t>
  </si>
  <si>
    <t>11 00</t>
  </si>
  <si>
    <t>11 02</t>
  </si>
  <si>
    <t>Основное мероприятие: "Осуществление отдельных полномочий Калининградской области на руководство в сфере социальной поддержки населения"</t>
  </si>
  <si>
    <t>1701300000</t>
  </si>
  <si>
    <t>Основное мероприятие: "Выполнение государственных полномочий Калининградской области по осуществлению деятельности по опеке и попечительству в отношении совершеннолетних граждан"</t>
  </si>
  <si>
    <t>1701400000</t>
  </si>
  <si>
    <t>1701470670</t>
  </si>
  <si>
    <t>1701370650</t>
  </si>
  <si>
    <t>Основное мероприятие: "Другие вопросы в области социальной политики"</t>
  </si>
  <si>
    <t>Ладушкинский городской округ</t>
  </si>
  <si>
    <t>Прочие межбюджетные трансферты, передаваемые бюджетам городских округов (из Резервного фонда Правительства Калининградской области на замену технологического оборудования пищеблока и проведения работ по капитальному ремонту корпуса №3 МБДОУ д/с "Василек")</t>
  </si>
  <si>
    <t>0413521910</t>
  </si>
  <si>
    <t>Расходы на замену технологического оборудования пищеблока и проведения работ по капитальному ремонту корпуса №3 МБДОУ д/с "Василек"</t>
  </si>
  <si>
    <t>Предоставление субсидий бюджетным, автономным ужреждениям и иным некоммерческим организациям</t>
  </si>
  <si>
    <t>от "27" декабря 2017 года № 88</t>
  </si>
  <si>
    <t>Субсидии бюджетам городских округов на поддержку муниципальных программ формирования современной городской среды на дворовые территории</t>
  </si>
  <si>
    <t>Прочие межбюджетные трансферты, передаваемые бюджетам городских округов из Резервного фонда Правительства Калининградской области на проведение работ по капитальному ремонту здания МБОУ СОШ  МО "Ладушкинский городской округ")</t>
  </si>
  <si>
    <t>000 2 02 35120 04 0000 151</t>
  </si>
  <si>
    <t>000 2 02 35120 00 0000 151</t>
  </si>
  <si>
    <t>Субвенции бюджетам городских округов на составление (изменение и дополнение) списков кандидатов в присяжные заседатели федеральных судов</t>
  </si>
  <si>
    <t>Субвенции бюджетам на составление (изменение и дополнение) списков кандидатов в присяжные заседатели федеральных судов</t>
  </si>
  <si>
    <t xml:space="preserve"> 2018 год</t>
  </si>
  <si>
    <t>0200471070</t>
  </si>
  <si>
    <t>Поддержка муниципальных программ формирования современной городской среды на дворовые территории за счет средств областного бюджета</t>
  </si>
  <si>
    <t>02004S1070</t>
  </si>
  <si>
    <t>0423221910</t>
  </si>
  <si>
    <t>0423200000</t>
  </si>
  <si>
    <t>Основное мероприятие: "Проведение капитального ремонта здания МБОУ СОШ  МО "Ладушкинский городской округ""</t>
  </si>
  <si>
    <t>от "22" декабря 2016 года № 74</t>
  </si>
  <si>
    <t xml:space="preserve">Сумма   </t>
  </si>
  <si>
    <t xml:space="preserve">Муниципальная программа "Повышение качества и доступности государственных и муниципальных услуг в муниципальном образовании "Ладушкинский городской округ" </t>
  </si>
  <si>
    <t>Муниципальная программа "Развитие социальной защиты населения" в муниципальном образовании "Ладушкинский городской округ" на 2018-2020 годы"</t>
  </si>
  <si>
    <t xml:space="preserve">07010S4970 </t>
  </si>
  <si>
    <t>от "27  "декабря 2017г. №88</t>
  </si>
  <si>
    <t>Субсидии бюджетам городских округов на предоставление социальных выплат молодым семьям на приобритение(строительство)жилья</t>
  </si>
  <si>
    <t>Субсидии на создание мест массового отдыха для жителей муниципальных образований Калининградской области № 204 от 19.04.2018</t>
  </si>
  <si>
    <t>субсидии на реализацию мероприятий по обеспечению жильем молодых семей</t>
  </si>
  <si>
    <t xml:space="preserve">Расходы на создание условий для отдыха и рекреации в муниципальных образованиях Калининградской области (софинансирование за счет средств М/Б)  </t>
  </si>
  <si>
    <t>2402571240</t>
  </si>
  <si>
    <t xml:space="preserve">Расходы на создание условий для отдыха и рекреации в муниципальных образованиях Калининградской области (ОБ)  </t>
  </si>
  <si>
    <t xml:space="preserve">07010R4970 </t>
  </si>
  <si>
    <t>Социальное обеспечение и иные выплаты населению (О/Б)</t>
  </si>
  <si>
    <t xml:space="preserve">07010L4970 </t>
  </si>
  <si>
    <t>Социальное обеспечение и иные выплаты населению (софинансирование за счет средствМБ)</t>
  </si>
  <si>
    <t>от 27 декабря 2017г. №88</t>
  </si>
  <si>
    <t xml:space="preserve">Распределение расходов бюджета Ладушкинского городского округа по муниципальным программам и непрограммным направлениям на 2018 год </t>
  </si>
  <si>
    <t>Наименование муниципальных программ и непрограммных направлений</t>
  </si>
  <si>
    <t>2015 год</t>
  </si>
  <si>
    <t>2017 год</t>
  </si>
  <si>
    <t xml:space="preserve">оценка              2017г </t>
  </si>
  <si>
    <t xml:space="preserve">МУНИЦИПАЛЬНЫЕ ПРОГРАММЫ </t>
  </si>
  <si>
    <t>0000</t>
  </si>
  <si>
    <t xml:space="preserve"> 0000000000</t>
  </si>
  <si>
    <t xml:space="preserve"> 0200000000</t>
  </si>
  <si>
    <t>Муниципальная программа "Комфортное городская среда" на 2018 год</t>
  </si>
  <si>
    <t>04 12 7950007 810</t>
  </si>
  <si>
    <t>Субсидии юридическим лицам (кроме государственных учреждений) и физическим лицам - производителям товаров, работ, услуг</t>
  </si>
  <si>
    <t>04 12 5223242 500</t>
  </si>
  <si>
    <t>Выполнение функций органами местного самоуправления (МБ)</t>
  </si>
  <si>
    <t>04 12 7950008 612</t>
  </si>
  <si>
    <t>Программа энернгосбережения</t>
  </si>
  <si>
    <t>05 01 0010000 000</t>
  </si>
  <si>
    <t>05 01 0019059 244</t>
  </si>
  <si>
    <t>Прочая закупка товаров, работ и услуг для муниципальных нужд (взносы в фонд единого регионального оператора по производству кап. ремонта жилищного фонда)</t>
  </si>
  <si>
    <t>05 01 7950003 500</t>
  </si>
  <si>
    <t>05 02 3510500 000</t>
  </si>
  <si>
    <t>Мероприятия в области коммунального хозяйства</t>
  </si>
  <si>
    <t xml:space="preserve"> 05 02 3510503 006</t>
  </si>
  <si>
    <t>05 02 3510504 006</t>
  </si>
  <si>
    <t>05 02 0300000 000</t>
  </si>
  <si>
    <t>Муниципальная программа "Развитие жилищно-коммунального хозяйства муниципального образования "Ладушкинский городской округ" на 2015-2017 годы"</t>
  </si>
  <si>
    <t>05 02 7950005 243</t>
  </si>
  <si>
    <t>Закупка товаров, работ, услуг в целях капитального ремонта муниципального имущества(реконструкция котельной по ул. Юбилейная в г.Ладушкин (вторая очередь))</t>
  </si>
  <si>
    <t>05 02 7950005 244</t>
  </si>
  <si>
    <t>Прочая закупка товаров, работ и услуг для муниципальных нужд (газификация дома по ул.Победы,29 в г.Ладушкин)</t>
  </si>
  <si>
    <t>Прочая закупка товаров, работ и услуг для муниципальных нужд (корректировка схемы газоснабжения)</t>
  </si>
  <si>
    <t>Прочая закупка товаров, работ и услуг для муниципальных нужд(реконструкция котельной по ул. Юбилейная в г.Ладушкин (вторая очередь))</t>
  </si>
  <si>
    <t>05 03 0300000 000</t>
  </si>
  <si>
    <t>05 03 0310000 000</t>
  </si>
  <si>
    <t>Подпрограмма "Благоустройство территории муниципального образования "Ладушкинский городской округ""</t>
  </si>
  <si>
    <t xml:space="preserve"> 05 03 6000503  500</t>
  </si>
  <si>
    <t>05 03 7950003 000</t>
  </si>
  <si>
    <t>05 03 7950002 244</t>
  </si>
  <si>
    <t>Программа Конкретных дел муниципального образования "Ладушкинский городской округ" на 2011 год</t>
  </si>
  <si>
    <t>05 05 0000000 000</t>
  </si>
  <si>
    <t>05 05 0020000 000</t>
  </si>
  <si>
    <t>05 05 0029900 000</t>
  </si>
  <si>
    <t>05 05 0029903 611</t>
  </si>
  <si>
    <t xml:space="preserve"> 0410000000</t>
  </si>
  <si>
    <t>07 01 0400000 000</t>
  </si>
  <si>
    <t>Муниципальная программа "Развитие системы образования на территории муниципального образования "Ладушкинский городской округ" на 2015-2017 годы"</t>
  </si>
  <si>
    <t>07 01 0410000 000</t>
  </si>
  <si>
    <t xml:space="preserve"> 0430000000</t>
  </si>
  <si>
    <t xml:space="preserve"> 0450000000</t>
  </si>
  <si>
    <t xml:space="preserve">Закупка товаров, работ и услуг для государственных (муниципальных) нужд  (отдых и оздоровление детей за счет средств МБ)
</t>
  </si>
  <si>
    <t xml:space="preserve"> 0500000000</t>
  </si>
  <si>
    <t xml:space="preserve"> 0600000000</t>
  </si>
  <si>
    <t xml:space="preserve"> 0610000000</t>
  </si>
  <si>
    <t>Расходы на софинансирование мероприятий по комплектованию книжных фондов муниципальных библиотек за счет средств МБ</t>
  </si>
  <si>
    <t xml:space="preserve"> 0630000000</t>
  </si>
  <si>
    <t>Подпрограмма  "Комплексная безопасность учреждений культуры"</t>
  </si>
  <si>
    <t xml:space="preserve"> 0700000000</t>
  </si>
  <si>
    <t xml:space="preserve">07010S0200 </t>
  </si>
  <si>
    <t>Социальное обеспечение и иные выплаты населению (ОБ)</t>
  </si>
  <si>
    <t>0801500000</t>
  </si>
  <si>
    <t>Предоставление субсидий бюджетным, автономным учреждениям и иным некоммерческим организациям (поддержка деятельности Ладушкинского городского отделения Калининградской областной организации Общероссийской общественной организации Всероссийское общество инвалидов)</t>
  </si>
  <si>
    <t xml:space="preserve"> 1200000000</t>
  </si>
  <si>
    <t xml:space="preserve"> 1300000000</t>
  </si>
  <si>
    <t xml:space="preserve"> 1500000000</t>
  </si>
  <si>
    <t>00  00</t>
  </si>
  <si>
    <t>Муниципальная программа "Повышение качества и доступности государственных и муниципальных услуг в муниципальном образовании "Ладушкинский городской округ" на 2015-2017гг</t>
  </si>
  <si>
    <t>00 00</t>
  </si>
  <si>
    <t>Муниципальная программа "Развитие социальной защиты населения в муниципальном образовании "Ладушкинский городской округ" на 2018-2020 годы"</t>
  </si>
  <si>
    <t>Муниципальная программа "Обеспечениежильем молодых семей на 2015-2020 годы"</t>
  </si>
  <si>
    <t>Основное мероприятие "Оказание материальной помощи в связи с празднованием Дня города"</t>
  </si>
  <si>
    <t>1701500160</t>
  </si>
  <si>
    <t>Оказание материальной помощи в связи с празднованием Дня города</t>
  </si>
  <si>
    <t xml:space="preserve"> 1701500160</t>
  </si>
  <si>
    <t>1800000000</t>
  </si>
  <si>
    <t xml:space="preserve"> </t>
  </si>
  <si>
    <t>Непрограммные направления деятельности муниципального образования "Ладушкинский городской округ"</t>
  </si>
  <si>
    <t xml:space="preserve"> 1600100590</t>
  </si>
  <si>
    <t>1600100590</t>
  </si>
  <si>
    <t>Закупка товаров, работ и услуг для государственных (муниципальных) нужд (приобретение аппаратуры для системы "112")</t>
  </si>
  <si>
    <t xml:space="preserve">Закупка товаров, работ и услуг для государственных (муниципальных) нужд (концепция развития туристического кластера на территории пос. Береговое (Петерсорт) в границах береговой зоны Калининградского залива)
</t>
  </si>
  <si>
    <t>9900071350</t>
  </si>
  <si>
    <t>Проведение капитального ремонта многоквартирных домов (ОБ)</t>
  </si>
  <si>
    <t>Субсидии на возмещение затрат и (или) недополученных доходов в связи с прозводством (реализацией) товаров, выполнением работ, оказанием коммунальных услуг муниципальному унитарному предприятию "Коммунальные системы" муниципального образования "Ладушкинский городской округ"</t>
  </si>
  <si>
    <t xml:space="preserve"> 7950000000</t>
  </si>
  <si>
    <t>Муниципальные программы, принятые до 2015г</t>
  </si>
  <si>
    <t>0503</t>
  </si>
  <si>
    <t xml:space="preserve"> 7950002200</t>
  </si>
  <si>
    <t>Закупка товаров, работ и услуг для государственных (муниципальных) нужд, ПКД 2012-2014гг (погашение кредиторской задолженности по оплате за выполненные работы в 2012-2014гг)</t>
  </si>
  <si>
    <t>Муниципальная программа "Молодежь муниципального образования "Ладушкинский городской округ""</t>
  </si>
  <si>
    <t>08 01 4500000 000</t>
  </si>
  <si>
    <t>Мероприятия в сфере культуры, кинематографии</t>
  </si>
  <si>
    <t>08 01 4508503 612</t>
  </si>
  <si>
    <t>08 01 7950000 000</t>
  </si>
  <si>
    <t>08 01 7950001 612</t>
  </si>
  <si>
    <t>Субсидии бюджетным учреждениям на иные цели (Программа комплексной безопасности,монтаж противопожарной лестницы и эвакуационного выхода со второго этажа в Городском Центре культуры, досуга и спорта  )</t>
  </si>
  <si>
    <t>Социальное обеспечение и иные выплаты населению (ФБ)</t>
  </si>
  <si>
    <t>Муниципальная программа "Доступная среда по муниципальному образованию "Ладушкинский городской округ" на 2017-2019 годы"</t>
  </si>
  <si>
    <t>10 06 0307067 242</t>
  </si>
  <si>
    <t>10 06 0327065 000</t>
  </si>
  <si>
    <t>10 06 0327065 100</t>
  </si>
  <si>
    <t>10 06 0327065 200</t>
  </si>
  <si>
    <t>Муниципальная программа "Развитие физической культуры и спорта на территории муниципального образования "Ладушкинский городской округ"</t>
  </si>
  <si>
    <t>07010L4970</t>
  </si>
  <si>
    <t>Ведомственная структура расходов бюджета Ладушкинского городского округа на 2018 год</t>
  </si>
  <si>
    <t xml:space="preserve">от "08" июня 2018 года № 43 </t>
  </si>
  <si>
    <t>Налоговые и неналоговые доходы бюджета Ладушкинского городского округа на 2018 год</t>
  </si>
  <si>
    <t>Доходный источник</t>
  </si>
  <si>
    <t>план 2016г</t>
  </si>
  <si>
    <t xml:space="preserve">оценка            2017г                        </t>
  </si>
  <si>
    <t xml:space="preserve"> 1 01 00000 00 0000 000</t>
  </si>
  <si>
    <t>Налоги на прибыль, доходы</t>
  </si>
  <si>
    <t xml:space="preserve"> 1 01 02000 01 0000 110</t>
  </si>
  <si>
    <t>Налог на доходы физических лиц</t>
  </si>
  <si>
    <t xml:space="preserve"> 1 03 00000 00 0000 000</t>
  </si>
  <si>
    <t>Налоги на товары (работы, услуги), реализуемые на территории РФ</t>
  </si>
  <si>
    <t xml:space="preserve"> 1 03 02000 01 0000 110</t>
  </si>
  <si>
    <t>Акцизы по подакцизным товарам (продукции), производимым на территории РФ</t>
  </si>
  <si>
    <t xml:space="preserve"> 1 05 00000 00 0000 000</t>
  </si>
  <si>
    <t>Налоги на совокупный доход</t>
  </si>
  <si>
    <t xml:space="preserve"> 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</si>
  <si>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</si>
  <si>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</si>
  <si>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</si>
  <si>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</si>
  <si>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</si>
  <si>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</si>
  <si>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</si>
  <si>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</si>
  <si>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</si>
  <si>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</si>
  <si>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</si>
  <si>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1 06 02000 00 0000 110</t>
  </si>
  <si>
    <t>Налог на имущество организаций</t>
  </si>
  <si>
    <t xml:space="preserve"> 1 06 06000 00 0000 110</t>
  </si>
  <si>
    <t>Земельный налог</t>
  </si>
  <si>
    <t xml:space="preserve"> 1 08 00000 00 0000 000</t>
  </si>
  <si>
    <t>Государственная пошлина</t>
  </si>
  <si>
    <t xml:space="preserve"> 1 09 00000 00 0000 000</t>
  </si>
  <si>
    <t>Задолженность и перерасчеты по отмененным налогам, сборам и иным обязательным платежам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</si>
  <si>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</si>
  <si>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</si>
  <si>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 xml:space="preserve">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</si>
  <si>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</si>
  <si>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 xml:space="preserve">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</si>
  <si>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 же средства от продажи права на заключение договоров аренды указанных земельных участков</t>
  </si>
  <si>
    <t xml:space="preserve">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</si>
  <si>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и в хозяственном ведении муниципальных  унитарных предприятий</t>
  </si>
  <si>
    <t xml:space="preserve"> 1 12 00000 00 0000 000</t>
  </si>
  <si>
    <t>Платежи при пользовании природными ресурсами</t>
  </si>
  <si>
    <t xml:space="preserve"> 1 12 01000 01 0000 120</t>
  </si>
  <si>
    <t>Плата за негативное воздействие на окружающую среду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</si>
  <si>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</si>
  <si>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</si>
  <si>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</si>
  <si>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</si>
  <si>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</si>
  <si>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</si>
  <si>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</si>
  <si>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</si>
  <si>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</si>
  <si>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</si>
  <si>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</si>
  <si>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</si>
  <si>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1 15 00000 00 0000 000 </t>
  </si>
  <si>
    <t>Административные платежи и сборы</t>
  </si>
  <si>
    <t>115 02040 04 0000 140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</si>
  <si>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 </t>
  </si>
  <si>
    <t>1 16 00000 00 0000 000</t>
  </si>
  <si>
    <t>Штрафы, санкции, возмещение ущерба</t>
  </si>
  <si>
    <t>1 17 00000 00 0000 000</t>
  </si>
  <si>
    <t xml:space="preserve">Прочие неналоговые доходы </t>
  </si>
  <si>
    <t>1 17 05040 04 0000 180</t>
  </si>
  <si>
    <t>Невыясненные поступления, зачисляемые в бюджеты городских округов</t>
  </si>
  <si>
    <t>1 17 01040 04 0000 180</t>
  </si>
  <si>
    <t>Прочие неналоговые доходы бюджетов городских округов</t>
  </si>
  <si>
    <t>Всего доходов</t>
  </si>
  <si>
    <t>налоговые</t>
  </si>
  <si>
    <t>неналоговые</t>
  </si>
  <si>
    <t>Итого</t>
  </si>
  <si>
    <t xml:space="preserve"> 2018г                   </t>
  </si>
  <si>
    <t>9900000180</t>
  </si>
  <si>
    <t>Расходы на ремонт класса в МБОУ СОШ</t>
  </si>
  <si>
    <t>0412</t>
  </si>
  <si>
    <t>0102</t>
  </si>
  <si>
    <t>0107</t>
  </si>
  <si>
    <t xml:space="preserve">07010L0200 </t>
  </si>
  <si>
    <t>Социальное обеспечение и иные выплаты населению (софинансирование за счетМБ)</t>
  </si>
  <si>
    <t>1003</t>
  </si>
  <si>
    <t>140340000</t>
  </si>
  <si>
    <t>Погашение кредитов от областного бюджета в валюте Российской Федерации</t>
  </si>
  <si>
    <t>Погашение кредитов по кредитным договорам и соглашениям от кредитных организаций в валюте Российской Федерации</t>
  </si>
  <si>
    <t>Погашение кредитов</t>
  </si>
  <si>
    <t>Привлечение кредитов от областного бюджета в валюте Российской Федерации</t>
  </si>
  <si>
    <t>Привлечение кредитов по кредитным договорам и соглашениям от кредитных организаций в валюте Российской Федерации</t>
  </si>
  <si>
    <t>Получение кредитов</t>
  </si>
  <si>
    <t>Кредитные соглашения и договоры</t>
  </si>
  <si>
    <t xml:space="preserve">оценка                2017г </t>
  </si>
  <si>
    <t xml:space="preserve">Объем заимствований на 2018г </t>
  </si>
  <si>
    <t>Наименование заимствований</t>
  </si>
  <si>
    <t>Ладушкинского городского округа на 2018 год</t>
  </si>
  <si>
    <t>Программа муниципальных внутренних заимствований</t>
  </si>
  <si>
    <t>Приложение № 17</t>
  </si>
  <si>
    <t xml:space="preserve">от " 27 " декабря 2017 года №88 </t>
  </si>
  <si>
    <t>Приложение № 8</t>
  </si>
  <si>
    <t xml:space="preserve">Приложение № 2 к Решению Окружного Совета депутатов </t>
  </si>
  <si>
    <t>Приложение № 3</t>
  </si>
  <si>
    <t>Приложение №4</t>
  </si>
  <si>
    <t>Приложение №5</t>
  </si>
  <si>
    <t>Приложение №7</t>
  </si>
  <si>
    <t xml:space="preserve">  от "08" июня 2018 года № 43 </t>
  </si>
  <si>
    <t>от "27  "декабря 2017г. № 88</t>
  </si>
  <si>
    <t>от 08 июня 2018 года № 43</t>
  </si>
  <si>
    <t xml:space="preserve">от 08 июня 2018г № 43 </t>
  </si>
  <si>
    <t>от "08" июня 2018г.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</si>
</sst>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8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Helv"/>
      <charset val="204"/>
    </font>
    <font>
      <sz val="13"/>
      <name val="Times New Roman"/>
      <family val="1"/>
      <charset val="204"/>
    </font>
    <font>
      <sz val="9"/>
      <name val="Helv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4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" fillId="0" borderId="0"/>
    <xf numFmtId="0" fontId="27" fillId="0" borderId="0"/>
    <xf numFmtId="0" fontId="23" fillId="0" borderId="0"/>
    <xf numFmtId="0" fontId="27" fillId="0" borderId="0"/>
    <xf numFmtId="0" fontId="1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4" borderId="8" applyNumberFormat="0" applyAlignment="0" applyProtection="0"/>
    <xf numFmtId="0" fontId="20" fillId="0" borderId="9" applyNumberFormat="0" applyFill="0" applyAlignment="0" applyProtection="0"/>
    <xf numFmtId="0" fontId="4" fillId="0" borderId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</cellStyleXfs>
  <cellXfs count="649">
    <xf numFmtId="0" fontId="0" fillId="0" borderId="0" xfId="0"/>
    <xf numFmtId="0" fontId="1" fillId="0" borderId="0" xfId="22"/>
    <xf numFmtId="0" fontId="2" fillId="0" borderId="11" xfId="22" applyFont="1" applyBorder="1" applyAlignment="1">
      <alignment horizontal="center" vertical="top"/>
    </xf>
    <xf numFmtId="0" fontId="2" fillId="0" borderId="11" xfId="22" applyNumberFormat="1" applyFont="1" applyBorder="1" applyAlignment="1">
      <alignment horizontal="left" vertical="center" wrapText="1"/>
    </xf>
    <xf numFmtId="2" fontId="3" fillId="0" borderId="11" xfId="22" applyNumberFormat="1" applyFont="1" applyBorder="1"/>
    <xf numFmtId="0" fontId="2" fillId="0" borderId="0" xfId="22" applyFont="1"/>
    <xf numFmtId="0" fontId="3" fillId="0" borderId="10" xfId="22" applyFont="1" applyBorder="1" applyAlignment="1">
      <alignment horizontal="center" vertical="top"/>
    </xf>
    <xf numFmtId="0" fontId="3" fillId="0" borderId="10" xfId="22" applyNumberFormat="1" applyFont="1" applyBorder="1" applyAlignment="1">
      <alignment horizontal="left" vertical="center" wrapText="1"/>
    </xf>
    <xf numFmtId="2" fontId="3" fillId="0" borderId="10" xfId="22" applyNumberFormat="1" applyFont="1" applyBorder="1"/>
    <xf numFmtId="0" fontId="2" fillId="0" borderId="10" xfId="22" applyFont="1" applyBorder="1" applyAlignment="1">
      <alignment horizontal="center" vertical="top"/>
    </xf>
    <xf numFmtId="0" fontId="2" fillId="0" borderId="10" xfId="22" applyNumberFormat="1" applyFont="1" applyBorder="1" applyAlignment="1">
      <alignment horizontal="left" vertical="center" wrapText="1"/>
    </xf>
    <xf numFmtId="2" fontId="2" fillId="0" borderId="10" xfId="22" applyNumberFormat="1" applyFont="1" applyBorder="1"/>
    <xf numFmtId="0" fontId="3" fillId="0" borderId="12" xfId="20" applyFont="1" applyFill="1" applyBorder="1" applyAlignment="1">
      <alignment horizontal="center"/>
    </xf>
    <xf numFmtId="0" fontId="24" fillId="0" borderId="10" xfId="20" applyFont="1" applyFill="1" applyBorder="1" applyAlignment="1">
      <alignment wrapText="1"/>
    </xf>
    <xf numFmtId="0" fontId="2" fillId="0" borderId="12" xfId="20" applyFont="1" applyFill="1" applyBorder="1" applyAlignment="1">
      <alignment horizontal="center"/>
    </xf>
    <xf numFmtId="0" fontId="25" fillId="0" borderId="10" xfId="20" applyFont="1" applyFill="1" applyBorder="1" applyAlignment="1">
      <alignment wrapText="1"/>
    </xf>
    <xf numFmtId="0" fontId="3" fillId="0" borderId="10" xfId="22" applyFont="1" applyFill="1" applyBorder="1" applyAlignment="1">
      <alignment wrapText="1"/>
    </xf>
    <xf numFmtId="2" fontId="2" fillId="15" borderId="10" xfId="21" applyNumberFormat="1" applyFont="1" applyFill="1" applyBorder="1"/>
    <xf numFmtId="2" fontId="2" fillId="15" borderId="13" xfId="21" applyNumberFormat="1" applyFont="1" applyFill="1" applyBorder="1"/>
    <xf numFmtId="2" fontId="3" fillId="15" borderId="10" xfId="21" applyNumberFormat="1" applyFont="1" applyFill="1" applyBorder="1"/>
    <xf numFmtId="2" fontId="2" fillId="15" borderId="14" xfId="21" applyNumberFormat="1" applyFont="1" applyFill="1" applyBorder="1"/>
    <xf numFmtId="2" fontId="2" fillId="15" borderId="0" xfId="21" applyNumberFormat="1" applyFont="1" applyFill="1" applyBorder="1"/>
    <xf numFmtId="2" fontId="3" fillId="15" borderId="13" xfId="21" applyNumberFormat="1" applyFont="1" applyFill="1" applyBorder="1"/>
    <xf numFmtId="2" fontId="2" fillId="15" borderId="18" xfId="21" applyNumberFormat="1" applyFont="1" applyFill="1" applyBorder="1"/>
    <xf numFmtId="2" fontId="3" fillId="15" borderId="14" xfId="21" applyNumberFormat="1" applyFont="1" applyFill="1" applyBorder="1"/>
    <xf numFmtId="2" fontId="3" fillId="15" borderId="0" xfId="21" applyNumberFormat="1" applyFont="1" applyFill="1" applyBorder="1"/>
    <xf numFmtId="0" fontId="3" fillId="15" borderId="14" xfId="21" applyNumberFormat="1" applyFont="1" applyFill="1" applyBorder="1" applyAlignment="1">
      <alignment horizontal="left" vertical="center" wrapText="1"/>
    </xf>
    <xf numFmtId="0" fontId="26" fillId="15" borderId="21" xfId="21" applyNumberFormat="1" applyFont="1" applyFill="1" applyBorder="1" applyAlignment="1">
      <alignment horizontal="left" vertical="center" wrapText="1"/>
    </xf>
    <xf numFmtId="0" fontId="2" fillId="15" borderId="21" xfId="21" applyNumberFormat="1" applyFont="1" applyFill="1" applyBorder="1" applyAlignment="1">
      <alignment horizontal="left" vertical="center" wrapText="1"/>
    </xf>
    <xf numFmtId="0" fontId="2" fillId="15" borderId="21" xfId="21" applyNumberFormat="1" applyFont="1" applyFill="1" applyBorder="1" applyAlignment="1">
      <alignment horizontal="left" vertical="top" wrapText="1"/>
    </xf>
    <xf numFmtId="0" fontId="26" fillId="15" borderId="21" xfId="21" applyNumberFormat="1" applyFont="1" applyFill="1" applyBorder="1" applyAlignment="1">
      <alignment horizontal="left" vertical="top" wrapText="1"/>
    </xf>
    <xf numFmtId="0" fontId="3" fillId="15" borderId="14" xfId="0" applyFont="1" applyFill="1" applyBorder="1" applyAlignment="1">
      <alignment vertical="top" wrapText="1"/>
    </xf>
    <xf numFmtId="0" fontId="26" fillId="15" borderId="14" xfId="18" applyNumberFormat="1" applyFont="1" applyFill="1" applyBorder="1" applyAlignment="1">
      <alignment horizontal="left" vertical="top" wrapText="1"/>
    </xf>
    <xf numFmtId="0" fontId="29" fillId="15" borderId="22" xfId="0" applyNumberFormat="1" applyFont="1" applyFill="1" applyBorder="1" applyAlignment="1" applyProtection="1">
      <alignment horizontal="left" vertical="center" wrapText="1"/>
    </xf>
    <xf numFmtId="0" fontId="2" fillId="15" borderId="14" xfId="0" applyFont="1" applyFill="1" applyBorder="1" applyAlignment="1">
      <alignment vertical="top" wrapText="1"/>
    </xf>
    <xf numFmtId="49" fontId="3" fillId="15" borderId="10" xfId="21" applyNumberFormat="1" applyFont="1" applyFill="1" applyBorder="1" applyAlignment="1">
      <alignment horizontal="center" vertical="top" wrapText="1"/>
    </xf>
    <xf numFmtId="49" fontId="26" fillId="15" borderId="10" xfId="21" applyNumberFormat="1" applyFont="1" applyFill="1" applyBorder="1" applyAlignment="1">
      <alignment horizontal="center" vertical="top" wrapText="1"/>
    </xf>
    <xf numFmtId="49" fontId="2" fillId="15" borderId="10" xfId="21" applyNumberFormat="1" applyFont="1" applyFill="1" applyBorder="1" applyAlignment="1">
      <alignment horizontal="center" vertical="top" wrapText="1"/>
    </xf>
    <xf numFmtId="49" fontId="26" fillId="15" borderId="10" xfId="21" applyNumberFormat="1" applyFont="1" applyFill="1" applyBorder="1" applyAlignment="1">
      <alignment horizontal="center" wrapText="1"/>
    </xf>
    <xf numFmtId="49" fontId="2" fillId="15" borderId="10" xfId="21" applyNumberFormat="1" applyFont="1" applyFill="1" applyBorder="1" applyAlignment="1">
      <alignment horizontal="center" wrapText="1"/>
    </xf>
    <xf numFmtId="49" fontId="2" fillId="15" borderId="24" xfId="0" applyNumberFormat="1" applyFont="1" applyFill="1" applyBorder="1" applyAlignment="1">
      <alignment horizontal="left" vertical="top" wrapText="1"/>
    </xf>
    <xf numFmtId="49" fontId="3" fillId="15" borderId="17" xfId="21" applyNumberFormat="1" applyFont="1" applyFill="1" applyBorder="1" applyAlignment="1">
      <alignment horizontal="center" vertical="top" wrapText="1"/>
    </xf>
    <xf numFmtId="0" fontId="3" fillId="15" borderId="25" xfId="21" applyNumberFormat="1" applyFont="1" applyFill="1" applyBorder="1" applyAlignment="1">
      <alignment horizontal="left" vertical="center" wrapText="1"/>
    </xf>
    <xf numFmtId="2" fontId="3" fillId="15" borderId="17" xfId="21" applyNumberFormat="1" applyFont="1" applyFill="1" applyBorder="1"/>
    <xf numFmtId="2" fontId="3" fillId="15" borderId="26" xfId="21" applyNumberFormat="1" applyFont="1" applyFill="1" applyBorder="1"/>
    <xf numFmtId="2" fontId="2" fillId="15" borderId="17" xfId="21" applyNumberFormat="1" applyFont="1" applyFill="1" applyBorder="1"/>
    <xf numFmtId="49" fontId="2" fillId="15" borderId="27" xfId="21" applyNumberFormat="1" applyFont="1" applyFill="1" applyBorder="1" applyAlignment="1">
      <alignment horizontal="center" vertical="top" wrapText="1"/>
    </xf>
    <xf numFmtId="0" fontId="2" fillId="15" borderId="28" xfId="21" applyNumberFormat="1" applyFont="1" applyFill="1" applyBorder="1" applyAlignment="1">
      <alignment horizontal="left" vertical="top" wrapText="1"/>
    </xf>
    <xf numFmtId="2" fontId="3" fillId="15" borderId="27" xfId="21" applyNumberFormat="1" applyFont="1" applyFill="1" applyBorder="1"/>
    <xf numFmtId="2" fontId="2" fillId="15" borderId="29" xfId="21" applyNumberFormat="1" applyFont="1" applyFill="1" applyBorder="1"/>
    <xf numFmtId="2" fontId="2" fillId="15" borderId="27" xfId="21" applyNumberFormat="1" applyFont="1" applyFill="1" applyBorder="1"/>
    <xf numFmtId="2" fontId="2" fillId="15" borderId="30" xfId="21" applyNumberFormat="1" applyFont="1" applyFill="1" applyBorder="1"/>
    <xf numFmtId="0" fontId="3" fillId="15" borderId="25" xfId="21" applyNumberFormat="1" applyFont="1" applyFill="1" applyBorder="1" applyAlignment="1">
      <alignment horizontal="left" vertical="top" wrapText="1"/>
    </xf>
    <xf numFmtId="0" fontId="27" fillId="0" borderId="17" xfId="21" applyBorder="1"/>
    <xf numFmtId="2" fontId="5" fillId="0" borderId="17" xfId="21" applyNumberFormat="1" applyFont="1" applyBorder="1"/>
    <xf numFmtId="0" fontId="3" fillId="0" borderId="31" xfId="21" applyNumberFormat="1" applyFont="1" applyBorder="1" applyAlignment="1">
      <alignment horizontal="center" vertical="center" wrapText="1"/>
    </xf>
    <xf numFmtId="0" fontId="27" fillId="0" borderId="32" xfId="21" applyBorder="1"/>
    <xf numFmtId="2" fontId="5" fillId="0" borderId="32" xfId="21" applyNumberFormat="1" applyFont="1" applyBorder="1"/>
    <xf numFmtId="2" fontId="3" fillId="0" borderId="33" xfId="21" applyNumberFormat="1" applyFont="1" applyBorder="1"/>
    <xf numFmtId="49" fontId="2" fillId="15" borderId="27" xfId="21" applyNumberFormat="1" applyFont="1" applyFill="1" applyBorder="1" applyAlignment="1">
      <alignment horizontal="center" wrapText="1"/>
    </xf>
    <xf numFmtId="0" fontId="26" fillId="15" borderId="28" xfId="21" applyNumberFormat="1" applyFont="1" applyFill="1" applyBorder="1" applyAlignment="1">
      <alignment horizontal="left" vertical="top" wrapText="1"/>
    </xf>
    <xf numFmtId="0" fontId="3" fillId="15" borderId="34" xfId="21" applyFont="1" applyFill="1" applyBorder="1" applyAlignment="1">
      <alignment horizontal="center" vertical="center" wrapText="1"/>
    </xf>
    <xf numFmtId="0" fontId="2" fillId="15" borderId="32" xfId="21" applyFont="1" applyFill="1" applyBorder="1" applyAlignment="1">
      <alignment horizontal="center" vertical="center" wrapText="1"/>
    </xf>
    <xf numFmtId="0" fontId="2" fillId="15" borderId="0" xfId="21" applyFont="1" applyFill="1" applyBorder="1"/>
    <xf numFmtId="0" fontId="2" fillId="15" borderId="27" xfId="21" applyNumberFormat="1" applyFont="1" applyFill="1" applyBorder="1" applyAlignment="1">
      <alignment horizontal="left" vertical="top" wrapText="1"/>
    </xf>
    <xf numFmtId="0" fontId="2" fillId="15" borderId="27" xfId="21" applyFont="1" applyFill="1" applyBorder="1"/>
    <xf numFmtId="0" fontId="3" fillId="0" borderId="32" xfId="21" applyFont="1" applyBorder="1"/>
    <xf numFmtId="0" fontId="3" fillId="0" borderId="35" xfId="21" applyFont="1" applyBorder="1"/>
    <xf numFmtId="2" fontId="3" fillId="0" borderId="32" xfId="21" applyNumberFormat="1" applyFont="1" applyBorder="1"/>
    <xf numFmtId="2" fontId="3" fillId="15" borderId="36" xfId="21" applyNumberFormat="1" applyFont="1" applyFill="1" applyBorder="1"/>
    <xf numFmtId="49" fontId="3" fillId="0" borderId="12" xfId="21" applyNumberFormat="1" applyFont="1" applyBorder="1" applyAlignment="1">
      <alignment vertical="top" wrapText="1"/>
    </xf>
    <xf numFmtId="2" fontId="3" fillId="15" borderId="15" xfId="21" applyNumberFormat="1" applyFont="1" applyFill="1" applyBorder="1"/>
    <xf numFmtId="49" fontId="26" fillId="0" borderId="12" xfId="21" applyNumberFormat="1" applyFont="1" applyBorder="1" applyAlignment="1">
      <alignment vertical="top" wrapText="1"/>
    </xf>
    <xf numFmtId="49" fontId="2" fillId="0" borderId="12" xfId="21" applyNumberFormat="1" applyFont="1" applyBorder="1" applyAlignment="1">
      <alignment vertical="top" wrapText="1"/>
    </xf>
    <xf numFmtId="2" fontId="2" fillId="15" borderId="15" xfId="21" applyNumberFormat="1" applyFont="1" applyFill="1" applyBorder="1"/>
    <xf numFmtId="0" fontId="3" fillId="15" borderId="0" xfId="21" applyFont="1" applyFill="1" applyBorder="1"/>
    <xf numFmtId="49" fontId="26" fillId="0" borderId="12" xfId="21" applyNumberFormat="1" applyFont="1" applyBorder="1" applyAlignment="1">
      <alignment wrapText="1"/>
    </xf>
    <xf numFmtId="49" fontId="2" fillId="0" borderId="12" xfId="21" applyNumberFormat="1" applyFont="1" applyBorder="1" applyAlignment="1">
      <alignment wrapText="1"/>
    </xf>
    <xf numFmtId="49" fontId="3" fillId="0" borderId="37" xfId="21" applyNumberFormat="1" applyFont="1" applyBorder="1" applyAlignment="1">
      <alignment vertical="top" wrapText="1"/>
    </xf>
    <xf numFmtId="2" fontId="3" fillId="0" borderId="36" xfId="21" applyNumberFormat="1" applyFont="1" applyBorder="1"/>
    <xf numFmtId="49" fontId="2" fillId="0" borderId="38" xfId="21" applyNumberFormat="1" applyFont="1" applyBorder="1" applyAlignment="1">
      <alignment vertical="top" wrapText="1"/>
    </xf>
    <xf numFmtId="2" fontId="2" fillId="15" borderId="39" xfId="21" applyNumberFormat="1" applyFont="1" applyFill="1" applyBorder="1"/>
    <xf numFmtId="49" fontId="2" fillId="0" borderId="38" xfId="21" applyNumberFormat="1" applyFont="1" applyBorder="1" applyAlignment="1">
      <alignment wrapText="1"/>
    </xf>
    <xf numFmtId="0" fontId="2" fillId="15" borderId="0" xfId="21" applyFont="1" applyFill="1" applyBorder="1" applyAlignment="1">
      <alignment wrapText="1"/>
    </xf>
    <xf numFmtId="2" fontId="3" fillId="15" borderId="10" xfId="21" applyNumberFormat="1" applyFont="1" applyFill="1" applyBorder="1" applyAlignment="1">
      <alignment wrapText="1"/>
    </xf>
    <xf numFmtId="2" fontId="3" fillId="15" borderId="13" xfId="21" applyNumberFormat="1" applyFont="1" applyFill="1" applyBorder="1" applyAlignment="1">
      <alignment wrapText="1"/>
    </xf>
    <xf numFmtId="2" fontId="2" fillId="15" borderId="10" xfId="21" applyNumberFormat="1" applyFont="1" applyFill="1" applyBorder="1" applyAlignment="1">
      <alignment wrapText="1"/>
    </xf>
    <xf numFmtId="2" fontId="3" fillId="15" borderId="15" xfId="21" applyNumberFormat="1" applyFont="1" applyFill="1" applyBorder="1" applyAlignment="1">
      <alignment wrapText="1"/>
    </xf>
    <xf numFmtId="2" fontId="28" fillId="15" borderId="10" xfId="21" applyNumberFormat="1" applyFont="1" applyFill="1" applyBorder="1" applyAlignment="1">
      <alignment wrapText="1"/>
    </xf>
    <xf numFmtId="2" fontId="26" fillId="15" borderId="14" xfId="21" applyNumberFormat="1" applyFont="1" applyFill="1" applyBorder="1" applyAlignment="1">
      <alignment wrapText="1"/>
    </xf>
    <xf numFmtId="2" fontId="26" fillId="15" borderId="10" xfId="21" applyNumberFormat="1" applyFont="1" applyFill="1" applyBorder="1" applyAlignment="1">
      <alignment wrapText="1"/>
    </xf>
    <xf numFmtId="2" fontId="26" fillId="15" borderId="13" xfId="21" applyNumberFormat="1" applyFont="1" applyFill="1" applyBorder="1" applyAlignment="1">
      <alignment wrapText="1"/>
    </xf>
    <xf numFmtId="2" fontId="26" fillId="15" borderId="15" xfId="21" applyNumberFormat="1" applyFont="1" applyFill="1" applyBorder="1" applyAlignment="1">
      <alignment wrapText="1"/>
    </xf>
    <xf numFmtId="2" fontId="2" fillId="15" borderId="14" xfId="21" applyNumberFormat="1" applyFont="1" applyFill="1" applyBorder="1" applyAlignment="1">
      <alignment wrapText="1"/>
    </xf>
    <xf numFmtId="2" fontId="2" fillId="15" borderId="13" xfId="21" applyNumberFormat="1" applyFont="1" applyFill="1" applyBorder="1" applyAlignment="1">
      <alignment wrapText="1"/>
    </xf>
    <xf numFmtId="2" fontId="2" fillId="15" borderId="15" xfId="21" applyNumberFormat="1" applyFont="1" applyFill="1" applyBorder="1" applyAlignment="1">
      <alignment wrapText="1"/>
    </xf>
    <xf numFmtId="2" fontId="2" fillId="15" borderId="18" xfId="21" applyNumberFormat="1" applyFont="1" applyFill="1" applyBorder="1" applyAlignment="1">
      <alignment wrapText="1"/>
    </xf>
    <xf numFmtId="2" fontId="2" fillId="15" borderId="0" xfId="21" applyNumberFormat="1" applyFont="1" applyFill="1" applyBorder="1" applyAlignment="1">
      <alignment wrapText="1"/>
    </xf>
    <xf numFmtId="2" fontId="3" fillId="15" borderId="14" xfId="21" applyNumberFormat="1" applyFont="1" applyFill="1" applyBorder="1" applyAlignment="1">
      <alignment wrapText="1"/>
    </xf>
    <xf numFmtId="0" fontId="3" fillId="0" borderId="32" xfId="21" applyNumberFormat="1" applyFont="1" applyBorder="1" applyAlignment="1">
      <alignment horizontal="center" vertical="top" wrapText="1"/>
    </xf>
    <xf numFmtId="0" fontId="3" fillId="0" borderId="47" xfId="21" applyFont="1" applyBorder="1" applyAlignment="1">
      <alignment horizontal="center" vertical="center"/>
    </xf>
    <xf numFmtId="0" fontId="3" fillId="0" borderId="0" xfId="21" applyFont="1" applyBorder="1" applyAlignment="1">
      <alignment horizontal="center" vertical="center"/>
    </xf>
    <xf numFmtId="0" fontId="3" fillId="0" borderId="49" xfId="21" applyFont="1" applyBorder="1" applyAlignment="1">
      <alignment horizontal="center" vertical="center"/>
    </xf>
    <xf numFmtId="0" fontId="3" fillId="0" borderId="0" xfId="21" applyNumberFormat="1" applyFont="1" applyBorder="1" applyAlignment="1">
      <alignment horizontal="center" vertical="center" wrapText="1"/>
    </xf>
    <xf numFmtId="0" fontId="27" fillId="0" borderId="18" xfId="21" applyBorder="1"/>
    <xf numFmtId="2" fontId="5" fillId="0" borderId="18" xfId="21" applyNumberFormat="1" applyFont="1" applyBorder="1"/>
    <xf numFmtId="2" fontId="3" fillId="0" borderId="50" xfId="21" applyNumberFormat="1" applyFont="1" applyBorder="1"/>
    <xf numFmtId="0" fontId="2" fillId="15" borderId="48" xfId="21" applyFont="1" applyFill="1" applyBorder="1" applyAlignment="1">
      <alignment wrapText="1"/>
    </xf>
    <xf numFmtId="2" fontId="2" fillId="15" borderId="32" xfId="21" applyNumberFormat="1" applyFont="1" applyFill="1" applyBorder="1" applyAlignment="1">
      <alignment horizontal="center" vertical="center" wrapText="1"/>
    </xf>
    <xf numFmtId="0" fontId="2" fillId="15" borderId="48" xfId="21" applyFont="1" applyFill="1" applyBorder="1" applyAlignment="1">
      <alignment horizontal="center" vertical="center" wrapText="1"/>
    </xf>
    <xf numFmtId="0" fontId="2" fillId="15" borderId="32" xfId="21" applyFont="1" applyFill="1" applyBorder="1" applyAlignment="1">
      <alignment horizontal="center" wrapText="1"/>
    </xf>
    <xf numFmtId="2" fontId="3" fillId="15" borderId="33" xfId="21" applyNumberFormat="1" applyFont="1" applyFill="1" applyBorder="1" applyAlignment="1">
      <alignment horizontal="center" vertical="center" wrapText="1"/>
    </xf>
    <xf numFmtId="0" fontId="27" fillId="0" borderId="0" xfId="19"/>
    <xf numFmtId="0" fontId="5" fillId="0" borderId="0" xfId="19" applyFont="1" applyAlignment="1">
      <alignment horizontal="right"/>
    </xf>
    <xf numFmtId="0" fontId="27" fillId="0" borderId="0" xfId="19" applyAlignment="1">
      <alignment horizontal="right"/>
    </xf>
    <xf numFmtId="0" fontId="27" fillId="0" borderId="0" xfId="19" applyBorder="1"/>
    <xf numFmtId="0" fontId="2" fillId="0" borderId="10" xfId="19" applyFont="1" applyBorder="1" applyAlignment="1">
      <alignment horizontal="center"/>
    </xf>
    <xf numFmtId="0" fontId="2" fillId="0" borderId="10" xfId="19" applyFont="1" applyBorder="1"/>
    <xf numFmtId="0" fontId="3" fillId="0" borderId="10" xfId="19" applyFont="1" applyBorder="1" applyAlignment="1">
      <alignment horizontal="center" vertical="top"/>
    </xf>
    <xf numFmtId="0" fontId="3" fillId="0" borderId="10" xfId="19" applyNumberFormat="1" applyFont="1" applyBorder="1" applyAlignment="1">
      <alignment horizontal="left" vertical="center" wrapText="1"/>
    </xf>
    <xf numFmtId="2" fontId="3" fillId="0" borderId="10" xfId="19" applyNumberFormat="1" applyFont="1" applyBorder="1"/>
    <xf numFmtId="4" fontId="3" fillId="0" borderId="10" xfId="19" applyNumberFormat="1" applyFont="1" applyBorder="1"/>
    <xf numFmtId="164" fontId="3" fillId="0" borderId="10" xfId="19" applyNumberFormat="1" applyFont="1" applyBorder="1"/>
    <xf numFmtId="4" fontId="33" fillId="0" borderId="13" xfId="19" applyNumberFormat="1" applyFont="1" applyBorder="1"/>
    <xf numFmtId="4" fontId="33" fillId="0" borderId="10" xfId="19" applyNumberFormat="1" applyFont="1" applyBorder="1"/>
    <xf numFmtId="4" fontId="3" fillId="15" borderId="10" xfId="19" applyNumberFormat="1" applyFont="1" applyFill="1" applyBorder="1"/>
    <xf numFmtId="4" fontId="33" fillId="15" borderId="13" xfId="19" applyNumberFormat="1" applyFont="1" applyFill="1" applyBorder="1"/>
    <xf numFmtId="4" fontId="33" fillId="15" borderId="10" xfId="19" applyNumberFormat="1" applyFont="1" applyFill="1" applyBorder="1"/>
    <xf numFmtId="0" fontId="2" fillId="0" borderId="10" xfId="19" applyFont="1" applyBorder="1" applyAlignment="1">
      <alignment horizontal="center" vertical="top"/>
    </xf>
    <xf numFmtId="0" fontId="2" fillId="0" borderId="10" xfId="19" applyFont="1" applyBorder="1" applyAlignment="1">
      <alignment wrapText="1"/>
    </xf>
    <xf numFmtId="2" fontId="2" fillId="0" borderId="10" xfId="19" applyNumberFormat="1" applyFont="1" applyBorder="1"/>
    <xf numFmtId="4" fontId="2" fillId="15" borderId="10" xfId="19" applyNumberFormat="1" applyFont="1" applyFill="1" applyBorder="1"/>
    <xf numFmtId="164" fontId="2" fillId="0" borderId="10" xfId="19" applyNumberFormat="1" applyFont="1" applyBorder="1"/>
    <xf numFmtId="4" fontId="2" fillId="0" borderId="10" xfId="19" applyNumberFormat="1" applyFont="1" applyBorder="1"/>
    <xf numFmtId="4" fontId="5" fillId="15" borderId="13" xfId="19" applyNumberFormat="1" applyFont="1" applyFill="1" applyBorder="1"/>
    <xf numFmtId="4" fontId="5" fillId="15" borderId="10" xfId="19" applyNumberFormat="1" applyFont="1" applyFill="1" applyBorder="1"/>
    <xf numFmtId="2" fontId="2" fillId="0" borderId="10" xfId="19" applyNumberFormat="1" applyFont="1" applyFill="1" applyBorder="1"/>
    <xf numFmtId="4" fontId="5" fillId="15" borderId="30" xfId="19" applyNumberFormat="1" applyFont="1" applyFill="1" applyBorder="1"/>
    <xf numFmtId="0" fontId="3" fillId="0" borderId="10" xfId="19" applyFont="1" applyBorder="1" applyAlignment="1">
      <alignment wrapText="1"/>
    </xf>
    <xf numFmtId="0" fontId="2" fillId="15" borderId="10" xfId="19" applyFont="1" applyFill="1" applyBorder="1" applyAlignment="1">
      <alignment wrapText="1"/>
    </xf>
    <xf numFmtId="4" fontId="5" fillId="15" borderId="26" xfId="19" applyNumberFormat="1" applyFont="1" applyFill="1" applyBorder="1"/>
    <xf numFmtId="0" fontId="2" fillId="0" borderId="10" xfId="19" applyNumberFormat="1" applyFont="1" applyBorder="1" applyAlignment="1">
      <alignment horizontal="left" vertical="center" wrapText="1"/>
    </xf>
    <xf numFmtId="4" fontId="5" fillId="0" borderId="17" xfId="19" applyNumberFormat="1" applyFont="1" applyBorder="1"/>
    <xf numFmtId="4" fontId="5" fillId="0" borderId="10" xfId="19" applyNumberFormat="1" applyFont="1" applyBorder="1"/>
    <xf numFmtId="0" fontId="2" fillId="15" borderId="10" xfId="19" applyNumberFormat="1" applyFont="1" applyFill="1" applyBorder="1" applyAlignment="1">
      <alignment horizontal="left" vertical="center" wrapText="1"/>
    </xf>
    <xf numFmtId="4" fontId="33" fillId="15" borderId="26" xfId="19" applyNumberFormat="1" applyFont="1" applyFill="1" applyBorder="1"/>
    <xf numFmtId="2" fontId="2" fillId="15" borderId="10" xfId="19" applyNumberFormat="1" applyFont="1" applyFill="1" applyBorder="1"/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2" fillId="0" borderId="10" xfId="19" applyNumberFormat="1" applyFont="1" applyFill="1" applyBorder="1"/>
    <xf numFmtId="0" fontId="2" fillId="0" borderId="10" xfId="19" applyFont="1" applyFill="1" applyBorder="1"/>
    <xf numFmtId="164" fontId="2" fillId="0" borderId="10" xfId="19" applyNumberFormat="1" applyFont="1" applyFill="1" applyBorder="1"/>
    <xf numFmtId="4" fontId="2" fillId="15" borderId="13" xfId="19" applyNumberFormat="1" applyFont="1" applyFill="1" applyBorder="1"/>
    <xf numFmtId="4" fontId="2" fillId="16" borderId="10" xfId="19" applyNumberFormat="1" applyFont="1" applyFill="1" applyBorder="1"/>
    <xf numFmtId="0" fontId="2" fillId="15" borderId="10" xfId="19" applyFont="1" applyFill="1" applyBorder="1"/>
    <xf numFmtId="164" fontId="2" fillId="15" borderId="10" xfId="19" applyNumberFormat="1" applyFont="1" applyFill="1" applyBorder="1"/>
    <xf numFmtId="0" fontId="2" fillId="15" borderId="10" xfId="0" applyFont="1" applyFill="1" applyBorder="1" applyAlignment="1">
      <alignment horizontal="left" vertical="center" wrapText="1"/>
    </xf>
    <xf numFmtId="2" fontId="3" fillId="15" borderId="10" xfId="19" applyNumberFormat="1" applyFont="1" applyFill="1" applyBorder="1"/>
    <xf numFmtId="0" fontId="3" fillId="0" borderId="10" xfId="19" applyFont="1" applyBorder="1"/>
    <xf numFmtId="0" fontId="2" fillId="0" borderId="17" xfId="19" applyFont="1" applyBorder="1" applyAlignment="1">
      <alignment horizontal="center" vertical="top"/>
    </xf>
    <xf numFmtId="0" fontId="2" fillId="0" borderId="17" xfId="19" applyNumberFormat="1" applyFont="1" applyBorder="1" applyAlignment="1">
      <alignment horizontal="left" vertical="center" wrapText="1"/>
    </xf>
    <xf numFmtId="2" fontId="2" fillId="0" borderId="25" xfId="19" applyNumberFormat="1" applyFont="1" applyBorder="1"/>
    <xf numFmtId="2" fontId="2" fillId="0" borderId="17" xfId="19" applyNumberFormat="1" applyFont="1" applyBorder="1"/>
    <xf numFmtId="2" fontId="2" fillId="15" borderId="17" xfId="19" applyNumberFormat="1" applyFont="1" applyFill="1" applyBorder="1"/>
    <xf numFmtId="0" fontId="2" fillId="0" borderId="0" xfId="19" applyFont="1"/>
    <xf numFmtId="4" fontId="2" fillId="15" borderId="17" xfId="19" applyNumberFormat="1" applyFont="1" applyFill="1" applyBorder="1"/>
    <xf numFmtId="4" fontId="2" fillId="15" borderId="26" xfId="19" applyNumberFormat="1" applyFont="1" applyFill="1" applyBorder="1"/>
    <xf numFmtId="4" fontId="2" fillId="0" borderId="17" xfId="19" applyNumberFormat="1" applyFont="1" applyBorder="1"/>
    <xf numFmtId="164" fontId="2" fillId="0" borderId="26" xfId="19" applyNumberFormat="1" applyFont="1" applyBorder="1"/>
    <xf numFmtId="2" fontId="2" fillId="0" borderId="14" xfId="19" applyNumberFormat="1" applyFont="1" applyBorder="1"/>
    <xf numFmtId="164" fontId="2" fillId="0" borderId="13" xfId="19" applyNumberFormat="1" applyFont="1" applyBorder="1"/>
    <xf numFmtId="0" fontId="2" fillId="0" borderId="0" xfId="19" applyFont="1" applyAlignment="1">
      <alignment wrapText="1"/>
    </xf>
    <xf numFmtId="0" fontId="3" fillId="0" borderId="10" xfId="19" applyNumberFormat="1" applyFont="1" applyBorder="1" applyAlignment="1">
      <alignment horizontal="center" vertical="top"/>
    </xf>
    <xf numFmtId="0" fontId="27" fillId="0" borderId="10" xfId="19" applyNumberFormat="1" applyBorder="1"/>
    <xf numFmtId="0" fontId="2" fillId="0" borderId="10" xfId="19" applyNumberFormat="1" applyFont="1" applyBorder="1" applyAlignment="1">
      <alignment horizontal="center" vertical="top"/>
    </xf>
    <xf numFmtId="0" fontId="32" fillId="0" borderId="10" xfId="19" applyNumberFormat="1" applyFont="1" applyBorder="1"/>
    <xf numFmtId="2" fontId="27" fillId="0" borderId="0" xfId="19" applyNumberFormat="1"/>
    <xf numFmtId="0" fontId="2" fillId="0" borderId="27" xfId="22" applyFont="1" applyBorder="1" applyAlignment="1">
      <alignment horizontal="center" vertical="top"/>
    </xf>
    <xf numFmtId="0" fontId="2" fillId="0" borderId="27" xfId="22" applyNumberFormat="1" applyFont="1" applyBorder="1" applyAlignment="1">
      <alignment horizontal="left" vertical="center" wrapText="1"/>
    </xf>
    <xf numFmtId="2" fontId="3" fillId="0" borderId="27" xfId="22" applyNumberFormat="1" applyFont="1" applyBorder="1"/>
    <xf numFmtId="2" fontId="2" fillId="0" borderId="27" xfId="22" applyNumberFormat="1" applyFont="1" applyBorder="1"/>
    <xf numFmtId="0" fontId="3" fillId="0" borderId="17" xfId="22" applyNumberFormat="1" applyFont="1" applyBorder="1" applyAlignment="1">
      <alignment horizontal="left" vertical="center" wrapText="1"/>
    </xf>
    <xf numFmtId="2" fontId="3" fillId="0" borderId="17" xfId="22" applyNumberFormat="1" applyFont="1" applyBorder="1"/>
    <xf numFmtId="0" fontId="3" fillId="0" borderId="35" xfId="22" applyFont="1" applyBorder="1" applyAlignment="1">
      <alignment horizontal="center" vertical="center" wrapText="1"/>
    </xf>
    <xf numFmtId="0" fontId="3" fillId="0" borderId="32" xfId="22" applyNumberFormat="1" applyFont="1" applyBorder="1" applyAlignment="1">
      <alignment horizontal="center" vertical="center" wrapText="1"/>
    </xf>
    <xf numFmtId="2" fontId="3" fillId="0" borderId="32" xfId="22" applyNumberFormat="1" applyFont="1" applyBorder="1" applyAlignment="1">
      <alignment horizontal="center" vertical="center"/>
    </xf>
    <xf numFmtId="0" fontId="3" fillId="0" borderId="32" xfId="22" applyFont="1" applyBorder="1" applyAlignment="1">
      <alignment horizontal="center" vertical="center"/>
    </xf>
    <xf numFmtId="0" fontId="3" fillId="0" borderId="32" xfId="22" applyFont="1" applyBorder="1" applyAlignment="1">
      <alignment horizontal="center" vertical="center" wrapText="1"/>
    </xf>
    <xf numFmtId="0" fontId="3" fillId="0" borderId="33" xfId="22" applyFont="1" applyBorder="1" applyAlignment="1">
      <alignment vertical="center" wrapText="1"/>
    </xf>
    <xf numFmtId="0" fontId="3" fillId="0" borderId="37" xfId="22" applyFont="1" applyBorder="1" applyAlignment="1">
      <alignment horizontal="center" vertical="top"/>
    </xf>
    <xf numFmtId="0" fontId="2" fillId="0" borderId="36" xfId="22" applyFont="1" applyBorder="1"/>
    <xf numFmtId="0" fontId="3" fillId="0" borderId="12" xfId="22" applyFont="1" applyBorder="1" applyAlignment="1">
      <alignment horizontal="center" vertical="top"/>
    </xf>
    <xf numFmtId="0" fontId="2" fillId="0" borderId="15" xfId="22" applyFont="1" applyBorder="1"/>
    <xf numFmtId="0" fontId="2" fillId="0" borderId="12" xfId="22" applyFont="1" applyBorder="1" applyAlignment="1">
      <alignment horizontal="center" vertical="top"/>
    </xf>
    <xf numFmtId="0" fontId="3" fillId="0" borderId="40" xfId="22" applyFont="1" applyBorder="1" applyAlignment="1">
      <alignment horizontal="center" vertical="center"/>
    </xf>
    <xf numFmtId="0" fontId="3" fillId="0" borderId="41" xfId="22" applyFont="1" applyFill="1" applyBorder="1" applyAlignment="1">
      <alignment horizontal="left" wrapText="1"/>
    </xf>
    <xf numFmtId="2" fontId="3" fillId="0" borderId="41" xfId="22" applyNumberFormat="1" applyFont="1" applyBorder="1"/>
    <xf numFmtId="2" fontId="2" fillId="0" borderId="41" xfId="22" applyNumberFormat="1" applyFont="1" applyBorder="1"/>
    <xf numFmtId="2" fontId="3" fillId="0" borderId="41" xfId="22" applyNumberFormat="1" applyFont="1" applyFill="1" applyBorder="1"/>
    <xf numFmtId="4" fontId="27" fillId="0" borderId="0" xfId="19" applyNumberFormat="1"/>
    <xf numFmtId="2" fontId="2" fillId="0" borderId="15" xfId="22" applyNumberFormat="1" applyFont="1" applyBorder="1"/>
    <xf numFmtId="2" fontId="3" fillId="0" borderId="46" xfId="22" applyNumberFormat="1" applyFont="1" applyBorder="1"/>
    <xf numFmtId="2" fontId="3" fillId="0" borderId="15" xfId="22" applyNumberFormat="1" applyFont="1" applyBorder="1"/>
    <xf numFmtId="0" fontId="31" fillId="0" borderId="0" xfId="19" applyFont="1" applyAlignment="1">
      <alignment horizontal="center"/>
    </xf>
    <xf numFmtId="0" fontId="31" fillId="0" borderId="0" xfId="19" applyFont="1" applyAlignment="1"/>
    <xf numFmtId="0" fontId="1" fillId="0" borderId="0" xfId="19" applyFont="1"/>
    <xf numFmtId="0" fontId="31" fillId="0" borderId="0" xfId="19" applyFont="1" applyAlignment="1">
      <alignment horizontal="right"/>
    </xf>
    <xf numFmtId="2" fontId="34" fillId="0" borderId="0" xfId="19" applyNumberFormat="1" applyFont="1"/>
    <xf numFmtId="4" fontId="34" fillId="0" borderId="0" xfId="19" applyNumberFormat="1" applyFont="1"/>
    <xf numFmtId="0" fontId="1" fillId="0" borderId="0" xfId="30"/>
    <xf numFmtId="0" fontId="1" fillId="0" borderId="0" xfId="30" applyAlignment="1">
      <alignment wrapText="1"/>
    </xf>
    <xf numFmtId="0" fontId="1" fillId="0" borderId="0" xfId="30" applyFont="1" applyAlignment="1">
      <alignment horizontal="right" wrapText="1"/>
    </xf>
    <xf numFmtId="0" fontId="1" fillId="0" borderId="0" xfId="30" applyAlignment="1">
      <alignment horizontal="right" wrapText="1"/>
    </xf>
    <xf numFmtId="0" fontId="2" fillId="15" borderId="0" xfId="30" applyFont="1" applyFill="1" applyAlignment="1">
      <alignment wrapText="1"/>
    </xf>
    <xf numFmtId="0" fontId="2" fillId="15" borderId="0" xfId="30" applyFont="1" applyFill="1" applyBorder="1" applyAlignment="1">
      <alignment wrapText="1"/>
    </xf>
    <xf numFmtId="0" fontId="3" fillId="15" borderId="34" xfId="30" applyFont="1" applyFill="1" applyBorder="1" applyAlignment="1">
      <alignment horizontal="center" vertical="center" wrapText="1"/>
    </xf>
    <xf numFmtId="0" fontId="3" fillId="15" borderId="32" xfId="30" applyFont="1" applyFill="1" applyBorder="1" applyAlignment="1">
      <alignment horizontal="center" vertical="center" wrapText="1"/>
    </xf>
    <xf numFmtId="0" fontId="3" fillId="15" borderId="48" xfId="30" applyFont="1" applyFill="1" applyBorder="1" applyAlignment="1">
      <alignment wrapText="1"/>
    </xf>
    <xf numFmtId="2" fontId="3" fillId="15" borderId="32" xfId="30" applyNumberFormat="1" applyFont="1" applyFill="1" applyBorder="1" applyAlignment="1">
      <alignment horizontal="center" vertical="center" wrapText="1"/>
    </xf>
    <xf numFmtId="0" fontId="3" fillId="15" borderId="32" xfId="30" applyFont="1" applyFill="1" applyBorder="1" applyAlignment="1">
      <alignment horizontal="center" wrapText="1"/>
    </xf>
    <xf numFmtId="0" fontId="3" fillId="15" borderId="33" xfId="30" applyFont="1" applyFill="1" applyBorder="1" applyAlignment="1">
      <alignment horizontal="center" wrapText="1"/>
    </xf>
    <xf numFmtId="0" fontId="3" fillId="15" borderId="34" xfId="30" applyFont="1" applyFill="1" applyBorder="1" applyAlignment="1">
      <alignment horizontal="center" wrapText="1"/>
    </xf>
    <xf numFmtId="0" fontId="32" fillId="15" borderId="48" xfId="30" applyFont="1" applyFill="1" applyBorder="1" applyAlignment="1">
      <alignment wrapText="1"/>
    </xf>
    <xf numFmtId="0" fontId="32" fillId="0" borderId="48" xfId="30" applyFont="1" applyBorder="1" applyAlignment="1">
      <alignment wrapText="1"/>
    </xf>
    <xf numFmtId="0" fontId="3" fillId="15" borderId="31" xfId="30" applyFont="1" applyFill="1" applyBorder="1" applyAlignment="1">
      <alignment horizontal="center" wrapText="1"/>
    </xf>
    <xf numFmtId="0" fontId="3" fillId="0" borderId="33" xfId="30" applyFont="1" applyBorder="1" applyAlignment="1">
      <alignment wrapText="1"/>
    </xf>
    <xf numFmtId="49" fontId="3" fillId="0" borderId="37" xfId="30" applyNumberFormat="1" applyFont="1" applyBorder="1" applyAlignment="1">
      <alignment wrapText="1"/>
    </xf>
    <xf numFmtId="49" fontId="3" fillId="15" borderId="17" xfId="30" applyNumberFormat="1" applyFont="1" applyFill="1" applyBorder="1" applyAlignment="1">
      <alignment horizontal="center" vertical="top" wrapText="1"/>
    </xf>
    <xf numFmtId="0" fontId="3" fillId="15" borderId="25" xfId="30" applyNumberFormat="1" applyFont="1" applyFill="1" applyBorder="1" applyAlignment="1">
      <alignment horizontal="left" vertical="center" wrapText="1"/>
    </xf>
    <xf numFmtId="2" fontId="3" fillId="15" borderId="17" xfId="30" applyNumberFormat="1" applyFont="1" applyFill="1" applyBorder="1" applyAlignment="1">
      <alignment wrapText="1"/>
    </xf>
    <xf numFmtId="2" fontId="3" fillId="15" borderId="26" xfId="30" applyNumberFormat="1" applyFont="1" applyFill="1" applyBorder="1" applyAlignment="1">
      <alignment wrapText="1"/>
    </xf>
    <xf numFmtId="2" fontId="2" fillId="15" borderId="17" xfId="30" applyNumberFormat="1" applyFont="1" applyFill="1" applyBorder="1" applyAlignment="1">
      <alignment wrapText="1"/>
    </xf>
    <xf numFmtId="2" fontId="3" fillId="15" borderId="36" xfId="30" applyNumberFormat="1" applyFont="1" applyFill="1" applyBorder="1" applyAlignment="1">
      <alignment wrapText="1"/>
    </xf>
    <xf numFmtId="2" fontId="3" fillId="15" borderId="25" xfId="30" applyNumberFormat="1" applyFont="1" applyFill="1" applyBorder="1"/>
    <xf numFmtId="0" fontId="1" fillId="15" borderId="0" xfId="30" applyFill="1"/>
    <xf numFmtId="2" fontId="2" fillId="0" borderId="17" xfId="30" applyNumberFormat="1" applyFont="1" applyBorder="1"/>
    <xf numFmtId="49" fontId="3" fillId="0" borderId="12" xfId="30" applyNumberFormat="1" applyFont="1" applyBorder="1" applyAlignment="1">
      <alignment vertical="top" wrapText="1"/>
    </xf>
    <xf numFmtId="49" fontId="3" fillId="15" borderId="10" xfId="30" applyNumberFormat="1" applyFont="1" applyFill="1" applyBorder="1" applyAlignment="1">
      <alignment horizontal="center" vertical="top" wrapText="1"/>
    </xf>
    <xf numFmtId="0" fontId="3" fillId="15" borderId="14" xfId="30" applyNumberFormat="1" applyFont="1" applyFill="1" applyBorder="1" applyAlignment="1">
      <alignment horizontal="left" vertical="center" wrapText="1"/>
    </xf>
    <xf numFmtId="2" fontId="3" fillId="15" borderId="10" xfId="30" applyNumberFormat="1" applyFont="1" applyFill="1" applyBorder="1" applyAlignment="1">
      <alignment wrapText="1"/>
    </xf>
    <xf numFmtId="2" fontId="3" fillId="15" borderId="13" xfId="30" applyNumberFormat="1" applyFont="1" applyFill="1" applyBorder="1" applyAlignment="1">
      <alignment wrapText="1"/>
    </xf>
    <xf numFmtId="2" fontId="2" fillId="15" borderId="10" xfId="30" applyNumberFormat="1" applyFont="1" applyFill="1" applyBorder="1" applyAlignment="1">
      <alignment wrapText="1"/>
    </xf>
    <xf numFmtId="2" fontId="3" fillId="15" borderId="15" xfId="30" applyNumberFormat="1" applyFont="1" applyFill="1" applyBorder="1" applyAlignment="1">
      <alignment wrapText="1"/>
    </xf>
    <xf numFmtId="2" fontId="3" fillId="15" borderId="14" xfId="30" applyNumberFormat="1" applyFont="1" applyFill="1" applyBorder="1"/>
    <xf numFmtId="2" fontId="1" fillId="0" borderId="0" xfId="30" applyNumberFormat="1"/>
    <xf numFmtId="2" fontId="2" fillId="0" borderId="10" xfId="30" applyNumberFormat="1" applyFont="1" applyBorder="1"/>
    <xf numFmtId="49" fontId="26" fillId="0" borderId="12" xfId="30" applyNumberFormat="1" applyFont="1" applyBorder="1" applyAlignment="1">
      <alignment vertical="top" wrapText="1"/>
    </xf>
    <xf numFmtId="49" fontId="26" fillId="15" borderId="10" xfId="30" applyNumberFormat="1" applyFont="1" applyFill="1" applyBorder="1" applyAlignment="1">
      <alignment horizontal="center" vertical="top" wrapText="1"/>
    </xf>
    <xf numFmtId="0" fontId="26" fillId="15" borderId="21" xfId="30" applyNumberFormat="1" applyFont="1" applyFill="1" applyBorder="1" applyAlignment="1">
      <alignment horizontal="left" vertical="center" wrapText="1"/>
    </xf>
    <xf numFmtId="2" fontId="28" fillId="15" borderId="10" xfId="30" applyNumberFormat="1" applyFont="1" applyFill="1" applyBorder="1" applyAlignment="1">
      <alignment wrapText="1"/>
    </xf>
    <xf numFmtId="2" fontId="26" fillId="15" borderId="14" xfId="30" applyNumberFormat="1" applyFont="1" applyFill="1" applyBorder="1" applyAlignment="1">
      <alignment wrapText="1"/>
    </xf>
    <xf numFmtId="2" fontId="26" fillId="15" borderId="10" xfId="30" applyNumberFormat="1" applyFont="1" applyFill="1" applyBorder="1" applyAlignment="1">
      <alignment wrapText="1"/>
    </xf>
    <xf numFmtId="2" fontId="26" fillId="15" borderId="13" xfId="30" applyNumberFormat="1" applyFont="1" applyFill="1" applyBorder="1" applyAlignment="1">
      <alignment wrapText="1"/>
    </xf>
    <xf numFmtId="2" fontId="26" fillId="15" borderId="15" xfId="30" applyNumberFormat="1" applyFont="1" applyFill="1" applyBorder="1" applyAlignment="1">
      <alignment wrapText="1"/>
    </xf>
    <xf numFmtId="2" fontId="26" fillId="15" borderId="14" xfId="30" applyNumberFormat="1" applyFont="1" applyFill="1" applyBorder="1"/>
    <xf numFmtId="49" fontId="2" fillId="0" borderId="12" xfId="30" applyNumberFormat="1" applyFont="1" applyBorder="1" applyAlignment="1">
      <alignment vertical="top" wrapText="1"/>
    </xf>
    <xf numFmtId="0" fontId="26" fillId="15" borderId="14" xfId="30" applyNumberFormat="1" applyFont="1" applyFill="1" applyBorder="1" applyAlignment="1">
      <alignment horizontal="left" vertical="center" wrapText="1"/>
    </xf>
    <xf numFmtId="49" fontId="2" fillId="15" borderId="10" xfId="30" applyNumberFormat="1" applyFont="1" applyFill="1" applyBorder="1" applyAlignment="1">
      <alignment horizontal="center" vertical="top" wrapText="1"/>
    </xf>
    <xf numFmtId="0" fontId="2" fillId="15" borderId="21" xfId="30" applyNumberFormat="1" applyFont="1" applyFill="1" applyBorder="1" applyAlignment="1">
      <alignment horizontal="left" vertical="center" wrapText="1"/>
    </xf>
    <xf numFmtId="2" fontId="2" fillId="15" borderId="14" xfId="30" applyNumberFormat="1" applyFont="1" applyFill="1" applyBorder="1" applyAlignment="1">
      <alignment wrapText="1"/>
    </xf>
    <xf numFmtId="2" fontId="2" fillId="15" borderId="13" xfId="30" applyNumberFormat="1" applyFont="1" applyFill="1" applyBorder="1" applyAlignment="1">
      <alignment wrapText="1"/>
    </xf>
    <xf numFmtId="2" fontId="2" fillId="15" borderId="15" xfId="30" applyNumberFormat="1" applyFont="1" applyFill="1" applyBorder="1" applyAlignment="1">
      <alignment wrapText="1"/>
    </xf>
    <xf numFmtId="2" fontId="2" fillId="15" borderId="14" xfId="30" applyNumberFormat="1" applyFont="1" applyFill="1" applyBorder="1"/>
    <xf numFmtId="0" fontId="2" fillId="15" borderId="21" xfId="30" applyNumberFormat="1" applyFont="1" applyFill="1" applyBorder="1" applyAlignment="1">
      <alignment horizontal="left" vertical="top" wrapText="1"/>
    </xf>
    <xf numFmtId="2" fontId="2" fillId="15" borderId="18" xfId="30" applyNumberFormat="1" applyFont="1" applyFill="1" applyBorder="1" applyAlignment="1">
      <alignment wrapText="1"/>
    </xf>
    <xf numFmtId="0" fontId="3" fillId="15" borderId="0" xfId="30" applyFont="1" applyFill="1" applyBorder="1" applyAlignment="1">
      <alignment wrapText="1"/>
    </xf>
    <xf numFmtId="49" fontId="26" fillId="0" borderId="12" xfId="30" applyNumberFormat="1" applyFont="1" applyBorder="1" applyAlignment="1">
      <alignment wrapText="1"/>
    </xf>
    <xf numFmtId="49" fontId="26" fillId="15" borderId="10" xfId="30" applyNumberFormat="1" applyFont="1" applyFill="1" applyBorder="1" applyAlignment="1">
      <alignment horizontal="center" wrapText="1"/>
    </xf>
    <xf numFmtId="49" fontId="2" fillId="0" borderId="12" xfId="30" applyNumberFormat="1" applyFont="1" applyBorder="1" applyAlignment="1">
      <alignment wrapText="1"/>
    </xf>
    <xf numFmtId="49" fontId="2" fillId="15" borderId="10" xfId="30" applyNumberFormat="1" applyFont="1" applyFill="1" applyBorder="1" applyAlignment="1">
      <alignment horizontal="center" wrapText="1"/>
    </xf>
    <xf numFmtId="2" fontId="2" fillId="15" borderId="0" xfId="30" applyNumberFormat="1" applyFont="1" applyFill="1" applyBorder="1" applyAlignment="1">
      <alignment wrapText="1"/>
    </xf>
    <xf numFmtId="0" fontId="26" fillId="15" borderId="21" xfId="30" applyNumberFormat="1" applyFont="1" applyFill="1" applyBorder="1" applyAlignment="1">
      <alignment horizontal="left" vertical="top" wrapText="1"/>
    </xf>
    <xf numFmtId="2" fontId="2" fillId="15" borderId="43" xfId="30" applyNumberFormat="1" applyFont="1" applyFill="1" applyBorder="1" applyAlignment="1">
      <alignment wrapText="1"/>
    </xf>
    <xf numFmtId="0" fontId="2" fillId="15" borderId="14" xfId="30" applyNumberFormat="1" applyFont="1" applyFill="1" applyBorder="1" applyAlignment="1">
      <alignment horizontal="left" vertical="top" wrapText="1"/>
    </xf>
    <xf numFmtId="49" fontId="2" fillId="15" borderId="10" xfId="30" applyNumberFormat="1" applyFont="1" applyFill="1" applyBorder="1" applyAlignment="1">
      <alignment horizontal="center" vertical="center" wrapText="1"/>
    </xf>
    <xf numFmtId="0" fontId="2" fillId="15" borderId="14" xfId="30" applyNumberFormat="1" applyFont="1" applyFill="1" applyBorder="1" applyAlignment="1">
      <alignment horizontal="left" vertical="center" wrapText="1"/>
    </xf>
    <xf numFmtId="2" fontId="3" fillId="15" borderId="14" xfId="30" applyNumberFormat="1" applyFont="1" applyFill="1" applyBorder="1" applyAlignment="1">
      <alignment wrapText="1"/>
    </xf>
    <xf numFmtId="2" fontId="3" fillId="15" borderId="0" xfId="30" applyNumberFormat="1" applyFont="1" applyFill="1" applyBorder="1" applyAlignment="1">
      <alignment wrapText="1"/>
    </xf>
    <xf numFmtId="0" fontId="26" fillId="15" borderId="14" xfId="30" applyNumberFormat="1" applyFont="1" applyFill="1" applyBorder="1" applyAlignment="1">
      <alignment horizontal="left" vertical="top" wrapText="1"/>
    </xf>
    <xf numFmtId="0" fontId="3" fillId="15" borderId="21" xfId="30" applyNumberFormat="1" applyFont="1" applyFill="1" applyBorder="1" applyAlignment="1">
      <alignment horizontal="left" vertical="top" wrapText="1"/>
    </xf>
    <xf numFmtId="49" fontId="2" fillId="15" borderId="12" xfId="30" applyNumberFormat="1" applyFont="1" applyFill="1" applyBorder="1" applyAlignment="1">
      <alignment vertical="top" wrapText="1"/>
    </xf>
    <xf numFmtId="0" fontId="3" fillId="15" borderId="14" xfId="30" applyNumberFormat="1" applyFont="1" applyFill="1" applyBorder="1" applyAlignment="1">
      <alignment horizontal="left" vertical="top" wrapText="1"/>
    </xf>
    <xf numFmtId="2" fontId="2" fillId="15" borderId="21" xfId="30" applyNumberFormat="1" applyFont="1" applyFill="1" applyBorder="1" applyAlignment="1">
      <alignment wrapText="1"/>
    </xf>
    <xf numFmtId="2" fontId="2" fillId="0" borderId="15" xfId="30" applyNumberFormat="1" applyFont="1" applyFill="1" applyBorder="1" applyAlignment="1">
      <alignment wrapText="1"/>
    </xf>
    <xf numFmtId="2" fontId="26" fillId="0" borderId="15" xfId="30" applyNumberFormat="1" applyFont="1" applyFill="1" applyBorder="1" applyAlignment="1">
      <alignment wrapText="1"/>
    </xf>
    <xf numFmtId="2" fontId="26" fillId="15" borderId="21" xfId="30" applyNumberFormat="1" applyFont="1" applyFill="1" applyBorder="1" applyAlignment="1">
      <alignment wrapText="1"/>
    </xf>
    <xf numFmtId="0" fontId="0" fillId="0" borderId="0" xfId="30" applyFont="1"/>
    <xf numFmtId="0" fontId="3" fillId="15" borderId="21" xfId="30" applyNumberFormat="1" applyFont="1" applyFill="1" applyBorder="1" applyAlignment="1">
      <alignment horizontal="left" vertical="center" wrapText="1"/>
    </xf>
    <xf numFmtId="2" fontId="3" fillId="15" borderId="21" xfId="30" applyNumberFormat="1" applyFont="1" applyFill="1" applyBorder="1" applyAlignment="1">
      <alignment wrapText="1"/>
    </xf>
    <xf numFmtId="2" fontId="28" fillId="15" borderId="14" xfId="30" applyNumberFormat="1" applyFont="1" applyFill="1" applyBorder="1" applyAlignment="1">
      <alignment wrapText="1"/>
    </xf>
    <xf numFmtId="2" fontId="28" fillId="15" borderId="21" xfId="30" applyNumberFormat="1" applyFont="1" applyFill="1" applyBorder="1" applyAlignment="1">
      <alignment wrapText="1"/>
    </xf>
    <xf numFmtId="0" fontId="2" fillId="15" borderId="14" xfId="31" applyNumberFormat="1" applyFont="1" applyFill="1" applyBorder="1" applyAlignment="1">
      <alignment horizontal="left" vertical="center" wrapText="1"/>
    </xf>
    <xf numFmtId="0" fontId="25" fillId="15" borderId="19" xfId="30" applyFont="1" applyFill="1" applyBorder="1" applyAlignment="1">
      <alignment wrapText="1"/>
    </xf>
    <xf numFmtId="0" fontId="2" fillId="15" borderId="10" xfId="30" applyFont="1" applyFill="1" applyBorder="1" applyAlignment="1">
      <alignment wrapText="1"/>
    </xf>
    <xf numFmtId="0" fontId="2" fillId="15" borderId="15" xfId="30" applyFont="1" applyFill="1" applyBorder="1" applyAlignment="1">
      <alignment wrapText="1"/>
    </xf>
    <xf numFmtId="0" fontId="2" fillId="15" borderId="14" xfId="30" applyFont="1" applyFill="1" applyBorder="1"/>
    <xf numFmtId="0" fontId="2" fillId="15" borderId="13" xfId="30" applyFont="1" applyFill="1" applyBorder="1" applyAlignment="1">
      <alignment wrapText="1"/>
    </xf>
    <xf numFmtId="0" fontId="25" fillId="15" borderId="20" xfId="30" applyFont="1" applyFill="1" applyBorder="1" applyAlignment="1">
      <alignment wrapText="1"/>
    </xf>
    <xf numFmtId="0" fontId="2" fillId="15" borderId="19" xfId="30" applyFont="1" applyFill="1" applyBorder="1" applyAlignment="1">
      <alignment wrapText="1"/>
    </xf>
    <xf numFmtId="0" fontId="24" fillId="15" borderId="14" xfId="30" applyFont="1" applyFill="1" applyBorder="1" applyAlignment="1">
      <alignment wrapText="1"/>
    </xf>
    <xf numFmtId="0" fontId="25" fillId="15" borderId="14" xfId="30" applyFont="1" applyFill="1" applyBorder="1" applyAlignment="1">
      <alignment wrapText="1"/>
    </xf>
    <xf numFmtId="0" fontId="29" fillId="15" borderId="14" xfId="30" applyFont="1" applyFill="1" applyBorder="1" applyAlignment="1">
      <alignment wrapText="1"/>
    </xf>
    <xf numFmtId="0" fontId="26" fillId="15" borderId="23" xfId="30" applyFont="1" applyFill="1" applyBorder="1" applyAlignment="1">
      <alignment wrapText="1"/>
    </xf>
    <xf numFmtId="0" fontId="2" fillId="15" borderId="16" xfId="30" applyFont="1" applyFill="1" applyBorder="1" applyAlignment="1">
      <alignment wrapText="1"/>
    </xf>
    <xf numFmtId="2" fontId="28" fillId="15" borderId="13" xfId="30" applyNumberFormat="1" applyFont="1" applyFill="1" applyBorder="1" applyAlignment="1">
      <alignment wrapText="1"/>
    </xf>
    <xf numFmtId="0" fontId="26" fillId="15" borderId="0" xfId="30" applyFont="1" applyFill="1" applyBorder="1" applyAlignment="1">
      <alignment wrapText="1"/>
    </xf>
    <xf numFmtId="2" fontId="2" fillId="15" borderId="15" xfId="30" applyNumberFormat="1" applyFont="1" applyFill="1" applyBorder="1" applyAlignment="1">
      <alignment vertical="center" wrapText="1"/>
    </xf>
    <xf numFmtId="2" fontId="2" fillId="15" borderId="13" xfId="30" applyNumberFormat="1" applyFont="1" applyFill="1" applyBorder="1" applyAlignment="1">
      <alignment vertical="center" wrapText="1"/>
    </xf>
    <xf numFmtId="49" fontId="3" fillId="15" borderId="12" xfId="30" applyNumberFormat="1" applyFont="1" applyFill="1" applyBorder="1" applyAlignment="1">
      <alignment vertical="top" wrapText="1"/>
    </xf>
    <xf numFmtId="0" fontId="30" fillId="15" borderId="0" xfId="30" applyFont="1" applyFill="1"/>
    <xf numFmtId="0" fontId="30" fillId="0" borderId="0" xfId="30" applyFont="1"/>
    <xf numFmtId="49" fontId="26" fillId="15" borderId="12" xfId="30" applyNumberFormat="1" applyFont="1" applyFill="1" applyBorder="1" applyAlignment="1">
      <alignment vertical="top" wrapText="1"/>
    </xf>
    <xf numFmtId="2" fontId="26" fillId="15" borderId="0" xfId="30" applyNumberFormat="1" applyFont="1" applyFill="1" applyBorder="1" applyAlignment="1">
      <alignment wrapText="1"/>
    </xf>
    <xf numFmtId="49" fontId="2" fillId="15" borderId="10" xfId="30" applyNumberFormat="1" applyFont="1" applyFill="1" applyBorder="1" applyAlignment="1">
      <alignment vertical="top" wrapText="1"/>
    </xf>
    <xf numFmtId="2" fontId="28" fillId="16" borderId="10" xfId="30" applyNumberFormat="1" applyFont="1" applyFill="1" applyBorder="1" applyAlignment="1">
      <alignment wrapText="1"/>
    </xf>
    <xf numFmtId="2" fontId="26" fillId="16" borderId="14" xfId="30" applyNumberFormat="1" applyFont="1" applyFill="1" applyBorder="1" applyAlignment="1">
      <alignment wrapText="1"/>
    </xf>
    <xf numFmtId="2" fontId="26" fillId="16" borderId="10" xfId="30" applyNumberFormat="1" applyFont="1" applyFill="1" applyBorder="1" applyAlignment="1">
      <alignment wrapText="1"/>
    </xf>
    <xf numFmtId="2" fontId="26" fillId="16" borderId="13" xfId="30" applyNumberFormat="1" applyFont="1" applyFill="1" applyBorder="1" applyAlignment="1">
      <alignment wrapText="1"/>
    </xf>
    <xf numFmtId="0" fontId="2" fillId="16" borderId="0" xfId="30" applyFont="1" applyFill="1" applyBorder="1" applyAlignment="1">
      <alignment wrapText="1"/>
    </xf>
    <xf numFmtId="49" fontId="2" fillId="0" borderId="12" xfId="30" applyNumberFormat="1" applyFont="1" applyBorder="1" applyAlignment="1">
      <alignment horizontal="center" vertical="center" wrapText="1"/>
    </xf>
    <xf numFmtId="49" fontId="3" fillId="0" borderId="12" xfId="30" applyNumberFormat="1" applyFont="1" applyBorder="1" applyAlignment="1">
      <alignment vertical="center" wrapText="1"/>
    </xf>
    <xf numFmtId="49" fontId="3" fillId="15" borderId="10" xfId="30" applyNumberFormat="1" applyFont="1" applyFill="1" applyBorder="1" applyAlignment="1">
      <alignment horizontal="center" vertical="center" wrapText="1"/>
    </xf>
    <xf numFmtId="2" fontId="3" fillId="15" borderId="10" xfId="30" applyNumberFormat="1" applyFont="1" applyFill="1" applyBorder="1" applyAlignment="1">
      <alignment vertical="center" wrapText="1"/>
    </xf>
    <xf numFmtId="2" fontId="2" fillId="15" borderId="14" xfId="30" applyNumberFormat="1" applyFont="1" applyFill="1" applyBorder="1" applyAlignment="1">
      <alignment vertical="center" wrapText="1"/>
    </xf>
    <xf numFmtId="2" fontId="2" fillId="15" borderId="10" xfId="30" applyNumberFormat="1" applyFont="1" applyFill="1" applyBorder="1" applyAlignment="1">
      <alignment vertical="center" wrapText="1"/>
    </xf>
    <xf numFmtId="0" fontId="2" fillId="15" borderId="0" xfId="30" applyFont="1" applyFill="1" applyBorder="1" applyAlignment="1">
      <alignment vertical="center" wrapText="1"/>
    </xf>
    <xf numFmtId="2" fontId="3" fillId="15" borderId="15" xfId="30" applyNumberFormat="1" applyFont="1" applyFill="1" applyBorder="1" applyAlignment="1">
      <alignment vertical="center" wrapText="1"/>
    </xf>
    <xf numFmtId="2" fontId="3" fillId="15" borderId="13" xfId="30" applyNumberFormat="1" applyFont="1" applyFill="1" applyBorder="1" applyAlignment="1">
      <alignment vertical="center" wrapText="1"/>
    </xf>
    <xf numFmtId="2" fontId="26" fillId="15" borderId="18" xfId="30" applyNumberFormat="1" applyFont="1" applyFill="1" applyBorder="1" applyAlignment="1">
      <alignment wrapText="1"/>
    </xf>
    <xf numFmtId="49" fontId="2" fillId="16" borderId="10" xfId="30" applyNumberFormat="1" applyFont="1" applyFill="1" applyBorder="1" applyAlignment="1">
      <alignment horizontal="center" vertical="top" wrapText="1"/>
    </xf>
    <xf numFmtId="0" fontId="2" fillId="16" borderId="21" xfId="30" applyNumberFormat="1" applyFont="1" applyFill="1" applyBorder="1" applyAlignment="1">
      <alignment horizontal="left" vertical="center" wrapText="1"/>
    </xf>
    <xf numFmtId="0" fontId="2" fillId="15" borderId="21" xfId="31" applyNumberFormat="1" applyFont="1" applyFill="1" applyBorder="1" applyAlignment="1">
      <alignment horizontal="left" vertical="center" wrapText="1"/>
    </xf>
    <xf numFmtId="2" fontId="26" fillId="0" borderId="10" xfId="30" applyNumberFormat="1" applyFont="1" applyBorder="1"/>
    <xf numFmtId="0" fontId="26" fillId="15" borderId="14" xfId="31" applyNumberFormat="1" applyFont="1" applyFill="1" applyBorder="1" applyAlignment="1">
      <alignment horizontal="left" vertical="center" wrapText="1"/>
    </xf>
    <xf numFmtId="49" fontId="2" fillId="0" borderId="40" xfId="30" applyNumberFormat="1" applyFont="1" applyBorder="1" applyAlignment="1">
      <alignment vertical="top" wrapText="1"/>
    </xf>
    <xf numFmtId="49" fontId="2" fillId="15" borderId="41" xfId="30" applyNumberFormat="1" applyFont="1" applyFill="1" applyBorder="1" applyAlignment="1">
      <alignment horizontal="center" vertical="top" wrapText="1"/>
    </xf>
    <xf numFmtId="0" fontId="3" fillId="15" borderId="42" xfId="30" applyNumberFormat="1" applyFont="1" applyFill="1" applyBorder="1" applyAlignment="1">
      <alignment horizontal="left" vertical="center" wrapText="1"/>
    </xf>
    <xf numFmtId="2" fontId="3" fillId="15" borderId="41" xfId="30" applyNumberFormat="1" applyFont="1" applyFill="1" applyBorder="1" applyAlignment="1">
      <alignment wrapText="1"/>
    </xf>
    <xf numFmtId="2" fontId="3" fillId="15" borderId="44" xfId="30" applyNumberFormat="1" applyFont="1" applyFill="1" applyBorder="1" applyAlignment="1">
      <alignment wrapText="1"/>
    </xf>
    <xf numFmtId="2" fontId="2" fillId="15" borderId="41" xfId="30" applyNumberFormat="1" applyFont="1" applyFill="1" applyBorder="1" applyAlignment="1">
      <alignment wrapText="1"/>
    </xf>
    <xf numFmtId="0" fontId="2" fillId="15" borderId="45" xfId="30" applyFont="1" applyFill="1" applyBorder="1" applyAlignment="1">
      <alignment wrapText="1"/>
    </xf>
    <xf numFmtId="2" fontId="2" fillId="15" borderId="45" xfId="30" applyNumberFormat="1" applyFont="1" applyFill="1" applyBorder="1" applyAlignment="1">
      <alignment wrapText="1"/>
    </xf>
    <xf numFmtId="2" fontId="3" fillId="15" borderId="46" xfId="30" applyNumberFormat="1" applyFont="1" applyFill="1" applyBorder="1" applyAlignment="1">
      <alignment wrapText="1"/>
    </xf>
    <xf numFmtId="2" fontId="5" fillId="0" borderId="0" xfId="30" applyNumberFormat="1" applyFont="1" applyAlignment="1">
      <alignment wrapText="1"/>
    </xf>
    <xf numFmtId="2" fontId="1" fillId="0" borderId="0" xfId="30" applyNumberFormat="1" applyAlignment="1">
      <alignment wrapText="1"/>
    </xf>
    <xf numFmtId="2" fontId="5" fillId="0" borderId="0" xfId="30" applyNumberFormat="1" applyFont="1"/>
    <xf numFmtId="0" fontId="1" fillId="17" borderId="0" xfId="30" applyFill="1"/>
    <xf numFmtId="0" fontId="3" fillId="15" borderId="49" xfId="30" applyFont="1" applyFill="1" applyBorder="1" applyAlignment="1">
      <alignment horizontal="center" wrapText="1"/>
    </xf>
    <xf numFmtId="0" fontId="32" fillId="15" borderId="0" xfId="30" applyFont="1" applyFill="1" applyBorder="1" applyAlignment="1">
      <alignment wrapText="1"/>
    </xf>
    <xf numFmtId="0" fontId="32" fillId="0" borderId="0" xfId="30" applyFont="1" applyBorder="1" applyAlignment="1">
      <alignment wrapText="1"/>
    </xf>
    <xf numFmtId="0" fontId="3" fillId="15" borderId="43" xfId="30" applyFont="1" applyFill="1" applyBorder="1" applyAlignment="1">
      <alignment horizontal="center" wrapText="1"/>
    </xf>
    <xf numFmtId="0" fontId="3" fillId="0" borderId="43" xfId="30" applyFont="1" applyBorder="1" applyAlignment="1">
      <alignment wrapText="1"/>
    </xf>
    <xf numFmtId="4" fontId="5" fillId="0" borderId="26" xfId="19" applyNumberFormat="1" applyFont="1" applyBorder="1"/>
    <xf numFmtId="0" fontId="2" fillId="0" borderId="0" xfId="30" applyFont="1" applyAlignment="1">
      <alignment horizontal="right"/>
    </xf>
    <xf numFmtId="2" fontId="2" fillId="17" borderId="15" xfId="30" applyNumberFormat="1" applyFont="1" applyFill="1" applyBorder="1" applyAlignment="1">
      <alignment wrapText="1"/>
    </xf>
    <xf numFmtId="2" fontId="3" fillId="17" borderId="15" xfId="30" applyNumberFormat="1" applyFont="1" applyFill="1" applyBorder="1" applyAlignment="1">
      <alignment wrapText="1"/>
    </xf>
    <xf numFmtId="2" fontId="26" fillId="17" borderId="15" xfId="30" applyNumberFormat="1" applyFont="1" applyFill="1" applyBorder="1" applyAlignment="1">
      <alignment wrapText="1"/>
    </xf>
    <xf numFmtId="2" fontId="2" fillId="17" borderId="15" xfId="21" applyNumberFormat="1" applyFont="1" applyFill="1" applyBorder="1" applyAlignment="1">
      <alignment wrapText="1"/>
    </xf>
    <xf numFmtId="2" fontId="3" fillId="17" borderId="15" xfId="30" applyNumberFormat="1" applyFont="1" applyFill="1" applyBorder="1" applyAlignment="1">
      <alignment vertical="center" wrapText="1"/>
    </xf>
    <xf numFmtId="0" fontId="1" fillId="0" borderId="0" xfId="30" applyFont="1" applyAlignment="1">
      <alignment horizontal="right"/>
    </xf>
    <xf numFmtId="0" fontId="1" fillId="0" borderId="0" xfId="30" applyAlignment="1">
      <alignment horizontal="right"/>
    </xf>
    <xf numFmtId="0" fontId="2" fillId="0" borderId="0" xfId="30" applyFont="1"/>
    <xf numFmtId="0" fontId="2" fillId="0" borderId="0" xfId="30" applyFont="1" applyBorder="1"/>
    <xf numFmtId="0" fontId="3" fillId="0" borderId="32" xfId="30" applyFont="1" applyBorder="1" applyAlignment="1">
      <alignment horizontal="center" vertical="center" wrapText="1"/>
    </xf>
    <xf numFmtId="0" fontId="3" fillId="0" borderId="48" xfId="30" applyFont="1" applyBorder="1"/>
    <xf numFmtId="2" fontId="3" fillId="0" borderId="32" xfId="30" applyNumberFormat="1" applyFont="1" applyBorder="1" applyAlignment="1">
      <alignment horizontal="center" vertical="center"/>
    </xf>
    <xf numFmtId="0" fontId="3" fillId="0" borderId="32" xfId="30" applyFont="1" applyBorder="1" applyAlignment="1">
      <alignment horizontal="center" vertical="center"/>
    </xf>
    <xf numFmtId="0" fontId="3" fillId="0" borderId="32" xfId="30" applyFont="1" applyFill="1" applyBorder="1" applyAlignment="1">
      <alignment horizontal="center" vertical="center"/>
    </xf>
    <xf numFmtId="0" fontId="3" fillId="0" borderId="32" xfId="30" applyFont="1" applyBorder="1" applyAlignment="1">
      <alignment horizontal="center"/>
    </xf>
    <xf numFmtId="0" fontId="3" fillId="0" borderId="33" xfId="30" applyFont="1" applyBorder="1" applyAlignment="1">
      <alignment horizontal="center" wrapText="1"/>
    </xf>
    <xf numFmtId="0" fontId="3" fillId="0" borderId="34" xfId="30" applyFont="1" applyBorder="1" applyAlignment="1">
      <alignment horizontal="center" wrapText="1"/>
    </xf>
    <xf numFmtId="0" fontId="3" fillId="0" borderId="31" xfId="30" applyFont="1" applyBorder="1" applyAlignment="1">
      <alignment horizontal="center" wrapText="1"/>
    </xf>
    <xf numFmtId="0" fontId="3" fillId="0" borderId="17" xfId="30" applyFont="1" applyBorder="1" applyAlignment="1">
      <alignment horizontal="center" vertical="center" wrapText="1"/>
    </xf>
    <xf numFmtId="0" fontId="3" fillId="0" borderId="0" xfId="30" applyFont="1" applyBorder="1"/>
    <xf numFmtId="2" fontId="3" fillId="0" borderId="17" xfId="30" applyNumberFormat="1" applyFont="1" applyBorder="1" applyAlignment="1">
      <alignment horizontal="center" vertical="center"/>
    </xf>
    <xf numFmtId="0" fontId="3" fillId="0" borderId="17" xfId="30" applyFont="1" applyBorder="1" applyAlignment="1">
      <alignment horizontal="center" vertical="center"/>
    </xf>
    <xf numFmtId="0" fontId="3" fillId="0" borderId="0" xfId="30" applyFont="1" applyFill="1" applyBorder="1" applyAlignment="1">
      <alignment horizontal="center" vertical="center"/>
    </xf>
    <xf numFmtId="0" fontId="3" fillId="0" borderId="17" xfId="30" applyFont="1" applyFill="1" applyBorder="1" applyAlignment="1">
      <alignment horizontal="center" vertical="center"/>
    </xf>
    <xf numFmtId="0" fontId="3" fillId="0" borderId="17" xfId="30" applyFont="1" applyBorder="1" applyAlignment="1">
      <alignment horizontal="center"/>
    </xf>
    <xf numFmtId="2" fontId="3" fillId="0" borderId="17" xfId="30" applyNumberFormat="1" applyFont="1" applyBorder="1" applyAlignment="1">
      <alignment horizontal="center"/>
    </xf>
    <xf numFmtId="2" fontId="3" fillId="0" borderId="36" xfId="30" applyNumberFormat="1" applyFont="1" applyBorder="1" applyAlignment="1">
      <alignment horizontal="center"/>
    </xf>
    <xf numFmtId="2" fontId="3" fillId="0" borderId="25" xfId="30" applyNumberFormat="1" applyFont="1" applyBorder="1" applyAlignment="1">
      <alignment horizontal="center"/>
    </xf>
    <xf numFmtId="2" fontId="2" fillId="0" borderId="36" xfId="30" applyNumberFormat="1" applyFont="1" applyBorder="1"/>
    <xf numFmtId="49" fontId="37" fillId="0" borderId="12" xfId="30" applyNumberFormat="1" applyFont="1" applyBorder="1" applyAlignment="1">
      <alignment horizontal="center" vertical="top" wrapText="1"/>
    </xf>
    <xf numFmtId="49" fontId="37" fillId="15" borderId="10" xfId="30" applyNumberFormat="1" applyFont="1" applyFill="1" applyBorder="1" applyAlignment="1">
      <alignment horizontal="center" vertical="top" wrapText="1"/>
    </xf>
    <xf numFmtId="49" fontId="37" fillId="15" borderId="13" xfId="30" applyNumberFormat="1" applyFont="1" applyFill="1" applyBorder="1" applyAlignment="1">
      <alignment horizontal="center" vertical="top" wrapText="1"/>
    </xf>
    <xf numFmtId="0" fontId="37" fillId="0" borderId="13" xfId="30" applyNumberFormat="1" applyFont="1" applyBorder="1" applyAlignment="1">
      <alignment horizontal="left" vertical="center" wrapText="1"/>
    </xf>
    <xf numFmtId="0" fontId="3" fillId="0" borderId="10" xfId="30" applyFont="1" applyBorder="1" applyAlignment="1">
      <alignment horizontal="center" vertical="center" wrapText="1"/>
    </xf>
    <xf numFmtId="2" fontId="3" fillId="0" borderId="10" xfId="30" applyNumberFormat="1" applyFont="1" applyBorder="1" applyAlignment="1">
      <alignment horizontal="center" vertical="center"/>
    </xf>
    <xf numFmtId="0" fontId="3" fillId="0" borderId="10" xfId="30" applyFont="1" applyBorder="1" applyAlignment="1">
      <alignment horizontal="center" vertical="center"/>
    </xf>
    <xf numFmtId="0" fontId="3" fillId="0" borderId="10" xfId="30" applyFont="1" applyFill="1" applyBorder="1" applyAlignment="1">
      <alignment horizontal="center" vertical="center"/>
    </xf>
    <xf numFmtId="0" fontId="3" fillId="0" borderId="10" xfId="30" applyFont="1" applyBorder="1" applyAlignment="1">
      <alignment horizontal="center"/>
    </xf>
    <xf numFmtId="2" fontId="3" fillId="0" borderId="10" xfId="30" applyNumberFormat="1" applyFont="1" applyBorder="1" applyAlignment="1">
      <alignment horizontal="right"/>
    </xf>
    <xf numFmtId="2" fontId="3" fillId="0" borderId="15" xfId="30" applyNumberFormat="1" applyFont="1" applyBorder="1" applyAlignment="1">
      <alignment horizontal="right"/>
    </xf>
    <xf numFmtId="2" fontId="3" fillId="0" borderId="14" xfId="30" applyNumberFormat="1" applyFont="1" applyBorder="1" applyAlignment="1">
      <alignment horizontal="right"/>
    </xf>
    <xf numFmtId="2" fontId="2" fillId="0" borderId="15" xfId="30" applyNumberFormat="1" applyFont="1" applyBorder="1"/>
    <xf numFmtId="49" fontId="3" fillId="0" borderId="12" xfId="30" applyNumberFormat="1" applyFont="1" applyBorder="1" applyAlignment="1">
      <alignment horizontal="center" vertical="top" wrapText="1"/>
    </xf>
    <xf numFmtId="49" fontId="3" fillId="0" borderId="10" xfId="30" applyNumberFormat="1" applyFont="1" applyBorder="1" applyAlignment="1">
      <alignment horizontal="center" vertical="top" wrapText="1"/>
    </xf>
    <xf numFmtId="49" fontId="3" fillId="0" borderId="13" xfId="30" applyNumberFormat="1" applyFont="1" applyBorder="1" applyAlignment="1">
      <alignment horizontal="center" vertical="top" wrapText="1"/>
    </xf>
    <xf numFmtId="0" fontId="3" fillId="0" borderId="13" xfId="30" applyNumberFormat="1" applyFont="1" applyBorder="1" applyAlignment="1">
      <alignment horizontal="left" vertical="center" wrapText="1"/>
    </xf>
    <xf numFmtId="2" fontId="3" fillId="0" borderId="10" xfId="30" applyNumberFormat="1" applyFont="1" applyBorder="1"/>
    <xf numFmtId="2" fontId="3" fillId="0" borderId="15" xfId="30" applyNumberFormat="1" applyFont="1" applyBorder="1"/>
    <xf numFmtId="2" fontId="3" fillId="0" borderId="14" xfId="30" applyNumberFormat="1" applyFont="1" applyBorder="1"/>
    <xf numFmtId="49" fontId="2" fillId="0" borderId="12" xfId="30" applyNumberFormat="1" applyFont="1" applyBorder="1" applyAlignment="1">
      <alignment horizontal="center" vertical="top" wrapText="1"/>
    </xf>
    <xf numFmtId="49" fontId="26" fillId="0" borderId="10" xfId="30" applyNumberFormat="1" applyFont="1" applyBorder="1" applyAlignment="1">
      <alignment horizontal="center" vertical="top" wrapText="1"/>
    </xf>
    <xf numFmtId="49" fontId="26" fillId="0" borderId="13" xfId="30" applyNumberFormat="1" applyFont="1" applyBorder="1" applyAlignment="1">
      <alignment horizontal="center" vertical="top" wrapText="1"/>
    </xf>
    <xf numFmtId="0" fontId="26" fillId="0" borderId="15" xfId="30" applyFont="1" applyFill="1" applyBorder="1" applyAlignment="1">
      <alignment wrapText="1"/>
    </xf>
    <xf numFmtId="2" fontId="2" fillId="0" borderId="14" xfId="30" applyNumberFormat="1" applyFont="1" applyBorder="1"/>
    <xf numFmtId="49" fontId="2" fillId="0" borderId="10" xfId="30" applyNumberFormat="1" applyFont="1" applyBorder="1" applyAlignment="1">
      <alignment horizontal="center" vertical="top" wrapText="1"/>
    </xf>
    <xf numFmtId="49" fontId="2" fillId="0" borderId="0" xfId="30" applyNumberFormat="1" applyFont="1" applyBorder="1" applyAlignment="1">
      <alignment horizontal="center" vertical="top" wrapText="1"/>
    </xf>
    <xf numFmtId="0" fontId="2" fillId="0" borderId="16" xfId="30" applyFont="1" applyFill="1" applyBorder="1" applyAlignment="1">
      <alignment wrapText="1"/>
    </xf>
    <xf numFmtId="49" fontId="2" fillId="0" borderId="13" xfId="30" applyNumberFormat="1" applyFont="1" applyBorder="1" applyAlignment="1">
      <alignment horizontal="center" vertical="top" wrapText="1"/>
    </xf>
    <xf numFmtId="0" fontId="2" fillId="0" borderId="13" xfId="30" applyNumberFormat="1" applyFont="1" applyBorder="1" applyAlignment="1">
      <alignment horizontal="left" vertical="center" wrapText="1"/>
    </xf>
    <xf numFmtId="0" fontId="26" fillId="0" borderId="13" xfId="30" applyNumberFormat="1" applyFont="1" applyBorder="1" applyAlignment="1">
      <alignment horizontal="left" vertical="center" wrapText="1"/>
    </xf>
    <xf numFmtId="2" fontId="26" fillId="0" borderId="15" xfId="30" applyNumberFormat="1" applyFont="1" applyBorder="1"/>
    <xf numFmtId="2" fontId="26" fillId="0" borderId="14" xfId="30" applyNumberFormat="1" applyFont="1" applyBorder="1"/>
    <xf numFmtId="49" fontId="3" fillId="15" borderId="13" xfId="30" applyNumberFormat="1" applyFont="1" applyFill="1" applyBorder="1" applyAlignment="1">
      <alignment horizontal="center" vertical="top" wrapText="1"/>
    </xf>
    <xf numFmtId="0" fontId="3" fillId="15" borderId="13" xfId="30" applyNumberFormat="1" applyFont="1" applyFill="1" applyBorder="1" applyAlignment="1">
      <alignment horizontal="left" vertical="center" wrapText="1"/>
    </xf>
    <xf numFmtId="49" fontId="37" fillId="0" borderId="47" xfId="30" applyNumberFormat="1" applyFont="1" applyBorder="1" applyAlignment="1">
      <alignment horizontal="center" vertical="top" wrapText="1"/>
    </xf>
    <xf numFmtId="49" fontId="2" fillId="0" borderId="47" xfId="30" applyNumberFormat="1" applyFont="1" applyBorder="1" applyAlignment="1">
      <alignment horizontal="center" vertical="top" wrapText="1"/>
    </xf>
    <xf numFmtId="0" fontId="37" fillId="15" borderId="13" xfId="30" applyNumberFormat="1" applyFont="1" applyFill="1" applyBorder="1" applyAlignment="1">
      <alignment horizontal="left" vertical="center" wrapText="1"/>
    </xf>
    <xf numFmtId="0" fontId="3" fillId="0" borderId="10" xfId="30" applyNumberFormat="1" applyFont="1" applyBorder="1" applyAlignment="1">
      <alignment horizontal="left" vertical="center" wrapText="1"/>
    </xf>
    <xf numFmtId="0" fontId="3" fillId="15" borderId="10" xfId="30" applyNumberFormat="1" applyFont="1" applyFill="1" applyBorder="1" applyAlignment="1">
      <alignment horizontal="left" vertical="center" wrapText="1"/>
    </xf>
    <xf numFmtId="0" fontId="26" fillId="15" borderId="10" xfId="30" applyNumberFormat="1" applyFont="1" applyFill="1" applyBorder="1" applyAlignment="1">
      <alignment horizontal="left" vertical="center" wrapText="1"/>
    </xf>
    <xf numFmtId="0" fontId="2" fillId="15" borderId="10" xfId="30" applyNumberFormat="1" applyFont="1" applyFill="1" applyBorder="1" applyAlignment="1">
      <alignment horizontal="left" vertical="center" wrapText="1"/>
    </xf>
    <xf numFmtId="0" fontId="26" fillId="15" borderId="13" xfId="30" applyNumberFormat="1" applyFont="1" applyFill="1" applyBorder="1" applyAlignment="1">
      <alignment horizontal="left" vertical="center" wrapText="1"/>
    </xf>
    <xf numFmtId="0" fontId="2" fillId="15" borderId="13" xfId="30" applyNumberFormat="1" applyFont="1" applyFill="1" applyBorder="1" applyAlignment="1">
      <alignment horizontal="left" vertical="center" wrapText="1"/>
    </xf>
    <xf numFmtId="0" fontId="26" fillId="0" borderId="10" xfId="30" applyNumberFormat="1" applyFont="1" applyBorder="1" applyAlignment="1">
      <alignment horizontal="left" vertical="center" wrapText="1"/>
    </xf>
    <xf numFmtId="0" fontId="2" fillId="0" borderId="10" xfId="18" applyNumberFormat="1" applyFont="1" applyBorder="1" applyAlignment="1">
      <alignment horizontal="left" vertical="center" wrapText="1"/>
    </xf>
    <xf numFmtId="49" fontId="2" fillId="0" borderId="47" xfId="30" applyNumberFormat="1" applyFont="1" applyBorder="1" applyAlignment="1">
      <alignment vertical="top" wrapText="1"/>
    </xf>
    <xf numFmtId="49" fontId="2" fillId="15" borderId="13" xfId="30" applyNumberFormat="1" applyFont="1" applyFill="1" applyBorder="1" applyAlignment="1">
      <alignment horizontal="center" vertical="top" wrapText="1"/>
    </xf>
    <xf numFmtId="2" fontId="28" fillId="0" borderId="10" xfId="30" applyNumberFormat="1" applyFont="1" applyBorder="1"/>
    <xf numFmtId="2" fontId="28" fillId="0" borderId="15" xfId="30" applyNumberFormat="1" applyFont="1" applyBorder="1"/>
    <xf numFmtId="2" fontId="28" fillId="0" borderId="14" xfId="30" applyNumberFormat="1" applyFont="1" applyBorder="1"/>
    <xf numFmtId="49" fontId="37" fillId="0" borderId="12" xfId="30" applyNumberFormat="1" applyFont="1" applyBorder="1" applyAlignment="1">
      <alignment vertical="top" wrapText="1"/>
    </xf>
    <xf numFmtId="0" fontId="37" fillId="15" borderId="21" xfId="30" applyNumberFormat="1" applyFont="1" applyFill="1" applyBorder="1" applyAlignment="1">
      <alignment horizontal="left" vertical="center" wrapText="1"/>
    </xf>
    <xf numFmtId="49" fontId="26" fillId="15" borderId="13" xfId="30" applyNumberFormat="1" applyFont="1" applyFill="1" applyBorder="1" applyAlignment="1">
      <alignment horizontal="center" vertical="top" wrapText="1"/>
    </xf>
    <xf numFmtId="0" fontId="37" fillId="15" borderId="10" xfId="30" applyNumberFormat="1" applyFont="1" applyFill="1" applyBorder="1" applyAlignment="1">
      <alignment horizontal="left" vertical="center" wrapText="1"/>
    </xf>
    <xf numFmtId="164" fontId="3" fillId="0" borderId="10" xfId="30" applyNumberFormat="1" applyFont="1" applyBorder="1" applyAlignment="1">
      <alignment horizontal="right"/>
    </xf>
    <xf numFmtId="164" fontId="3" fillId="0" borderId="15" xfId="30" applyNumberFormat="1" applyFont="1" applyBorder="1" applyAlignment="1">
      <alignment horizontal="right"/>
    </xf>
    <xf numFmtId="164" fontId="3" fillId="0" borderId="14" xfId="30" applyNumberFormat="1" applyFont="1" applyBorder="1" applyAlignment="1">
      <alignment horizontal="right"/>
    </xf>
    <xf numFmtId="0" fontId="28" fillId="0" borderId="10" xfId="30" applyFont="1" applyBorder="1" applyAlignment="1">
      <alignment horizontal="center" vertical="center" wrapText="1"/>
    </xf>
    <xf numFmtId="0" fontId="28" fillId="0" borderId="0" xfId="30" applyFont="1" applyBorder="1"/>
    <xf numFmtId="0" fontId="28" fillId="0" borderId="17" xfId="30" applyFont="1" applyBorder="1" applyAlignment="1">
      <alignment horizontal="center" vertical="center" wrapText="1"/>
    </xf>
    <xf numFmtId="2" fontId="28" fillId="0" borderId="10" xfId="30" applyNumberFormat="1" applyFont="1" applyBorder="1" applyAlignment="1">
      <alignment horizontal="center" vertical="center"/>
    </xf>
    <xf numFmtId="0" fontId="28" fillId="0" borderId="10" xfId="30" applyFont="1" applyBorder="1" applyAlignment="1">
      <alignment horizontal="center" vertical="center"/>
    </xf>
    <xf numFmtId="0" fontId="28" fillId="0" borderId="0" xfId="30" applyFont="1" applyFill="1" applyBorder="1" applyAlignment="1">
      <alignment horizontal="center" vertical="center"/>
    </xf>
    <xf numFmtId="0" fontId="28" fillId="0" borderId="10" xfId="30" applyFont="1" applyFill="1" applyBorder="1" applyAlignment="1">
      <alignment horizontal="center" vertical="center"/>
    </xf>
    <xf numFmtId="0" fontId="28" fillId="0" borderId="10" xfId="30" applyFont="1" applyBorder="1" applyAlignment="1">
      <alignment horizontal="center"/>
    </xf>
    <xf numFmtId="164" fontId="26" fillId="0" borderId="10" xfId="30" applyNumberFormat="1" applyFont="1" applyBorder="1" applyAlignment="1">
      <alignment horizontal="right"/>
    </xf>
    <xf numFmtId="164" fontId="26" fillId="0" borderId="15" xfId="30" applyNumberFormat="1" applyFont="1" applyBorder="1" applyAlignment="1">
      <alignment horizontal="right"/>
    </xf>
    <xf numFmtId="164" fontId="2" fillId="0" borderId="14" xfId="30" applyNumberFormat="1" applyFont="1" applyBorder="1" applyAlignment="1">
      <alignment horizontal="right"/>
    </xf>
    <xf numFmtId="164" fontId="2" fillId="0" borderId="10" xfId="30" applyNumberFormat="1" applyFont="1" applyBorder="1" applyAlignment="1">
      <alignment horizontal="right"/>
    </xf>
    <xf numFmtId="164" fontId="2" fillId="0" borderId="15" xfId="30" applyNumberFormat="1" applyFont="1" applyBorder="1" applyAlignment="1">
      <alignment horizontal="right"/>
    </xf>
    <xf numFmtId="2" fontId="3" fillId="0" borderId="13" xfId="30" applyNumberFormat="1" applyFont="1" applyBorder="1"/>
    <xf numFmtId="0" fontId="37" fillId="15" borderId="10" xfId="30" applyNumberFormat="1" applyFont="1" applyFill="1" applyBorder="1" applyAlignment="1">
      <alignment horizontal="left" vertical="top" wrapText="1"/>
    </xf>
    <xf numFmtId="0" fontId="2" fillId="0" borderId="10" xfId="30" applyFont="1" applyBorder="1"/>
    <xf numFmtId="2" fontId="28" fillId="0" borderId="17" xfId="30" applyNumberFormat="1" applyFont="1" applyBorder="1"/>
    <xf numFmtId="2" fontId="26" fillId="0" borderId="0" xfId="30" applyNumberFormat="1" applyFont="1" applyBorder="1"/>
    <xf numFmtId="2" fontId="28" fillId="0" borderId="0" xfId="30" applyNumberFormat="1" applyFont="1" applyBorder="1"/>
    <xf numFmtId="2" fontId="26" fillId="0" borderId="17" xfId="30" applyNumberFormat="1" applyFont="1" applyBorder="1"/>
    <xf numFmtId="49" fontId="3" fillId="0" borderId="12" xfId="30" applyNumberFormat="1" applyFont="1" applyBorder="1" applyAlignment="1">
      <alignment wrapText="1"/>
    </xf>
    <xf numFmtId="49" fontId="37" fillId="15" borderId="12" xfId="30" applyNumberFormat="1" applyFont="1" applyFill="1" applyBorder="1" applyAlignment="1">
      <alignment vertical="top" wrapText="1"/>
    </xf>
    <xf numFmtId="2" fontId="28" fillId="15" borderId="15" xfId="30" applyNumberFormat="1" applyFont="1" applyFill="1" applyBorder="1" applyAlignment="1">
      <alignment wrapText="1"/>
    </xf>
    <xf numFmtId="49" fontId="26" fillId="16" borderId="10" xfId="30" applyNumberFormat="1" applyFont="1" applyFill="1" applyBorder="1" applyAlignment="1">
      <alignment horizontal="center" vertical="top" wrapText="1"/>
    </xf>
    <xf numFmtId="0" fontId="26" fillId="16" borderId="21" xfId="30" applyNumberFormat="1" applyFont="1" applyFill="1" applyBorder="1" applyAlignment="1">
      <alignment horizontal="left" vertical="center" wrapText="1"/>
    </xf>
    <xf numFmtId="0" fontId="2" fillId="16" borderId="14" xfId="31" applyNumberFormat="1" applyFont="1" applyFill="1" applyBorder="1" applyAlignment="1">
      <alignment horizontal="left" vertical="center" wrapText="1"/>
    </xf>
    <xf numFmtId="2" fontId="37" fillId="15" borderId="10" xfId="30" applyNumberFormat="1" applyFont="1" applyFill="1" applyBorder="1" applyAlignment="1">
      <alignment wrapText="1"/>
    </xf>
    <xf numFmtId="2" fontId="37" fillId="15" borderId="14" xfId="30" applyNumberFormat="1" applyFont="1" applyFill="1" applyBorder="1" applyAlignment="1">
      <alignment wrapText="1"/>
    </xf>
    <xf numFmtId="2" fontId="37" fillId="15" borderId="21" xfId="30" applyNumberFormat="1" applyFont="1" applyFill="1" applyBorder="1" applyAlignment="1">
      <alignment wrapText="1"/>
    </xf>
    <xf numFmtId="0" fontId="37" fillId="15" borderId="0" xfId="30" applyFont="1" applyFill="1" applyBorder="1" applyAlignment="1">
      <alignment wrapText="1"/>
    </xf>
    <xf numFmtId="2" fontId="37" fillId="15" borderId="13" xfId="30" applyNumberFormat="1" applyFont="1" applyFill="1" applyBorder="1" applyAlignment="1">
      <alignment wrapText="1"/>
    </xf>
    <xf numFmtId="2" fontId="37" fillId="15" borderId="15" xfId="30" applyNumberFormat="1" applyFont="1" applyFill="1" applyBorder="1" applyAlignment="1">
      <alignment wrapText="1"/>
    </xf>
    <xf numFmtId="2" fontId="37" fillId="15" borderId="0" xfId="30" applyNumberFormat="1" applyFont="1" applyFill="1" applyBorder="1" applyAlignment="1">
      <alignment wrapText="1"/>
    </xf>
    <xf numFmtId="49" fontId="2" fillId="0" borderId="53" xfId="30" applyNumberFormat="1" applyFont="1" applyBorder="1" applyAlignment="1">
      <alignment vertical="top" wrapText="1"/>
    </xf>
    <xf numFmtId="49" fontId="2" fillId="15" borderId="21" xfId="30" applyNumberFormat="1" applyFont="1" applyFill="1" applyBorder="1" applyAlignment="1">
      <alignment horizontal="center" vertical="top" wrapText="1"/>
    </xf>
    <xf numFmtId="0" fontId="1" fillId="0" borderId="0" xfId="30" applyBorder="1"/>
    <xf numFmtId="0" fontId="2" fillId="15" borderId="0" xfId="0" applyFont="1" applyFill="1" applyBorder="1" applyAlignment="1">
      <alignment wrapText="1"/>
    </xf>
    <xf numFmtId="0" fontId="1" fillId="18" borderId="0" xfId="30" applyFill="1"/>
    <xf numFmtId="0" fontId="26" fillId="16" borderId="21" xfId="30" applyNumberFormat="1" applyFont="1" applyFill="1" applyBorder="1" applyAlignment="1">
      <alignment horizontal="left" vertical="top" wrapText="1"/>
    </xf>
    <xf numFmtId="49" fontId="2" fillId="16" borderId="12" xfId="30" applyNumberFormat="1" applyFont="1" applyFill="1" applyBorder="1" applyAlignment="1">
      <alignment vertical="top" wrapText="1"/>
    </xf>
    <xf numFmtId="0" fontId="26" fillId="16" borderId="14" xfId="30" applyNumberFormat="1" applyFont="1" applyFill="1" applyBorder="1" applyAlignment="1">
      <alignment horizontal="left" vertical="center" wrapText="1"/>
    </xf>
    <xf numFmtId="2" fontId="3" fillId="16" borderId="10" xfId="30" applyNumberFormat="1" applyFont="1" applyFill="1" applyBorder="1" applyAlignment="1">
      <alignment wrapText="1"/>
    </xf>
    <xf numFmtId="2" fontId="2" fillId="16" borderId="14" xfId="30" applyNumberFormat="1" applyFont="1" applyFill="1" applyBorder="1" applyAlignment="1">
      <alignment wrapText="1"/>
    </xf>
    <xf numFmtId="2" fontId="2" fillId="16" borderId="10" xfId="30" applyNumberFormat="1" applyFont="1" applyFill="1" applyBorder="1" applyAlignment="1">
      <alignment wrapText="1"/>
    </xf>
    <xf numFmtId="2" fontId="2" fillId="16" borderId="13" xfId="30" applyNumberFormat="1" applyFont="1" applyFill="1" applyBorder="1" applyAlignment="1">
      <alignment wrapText="1"/>
    </xf>
    <xf numFmtId="2" fontId="2" fillId="16" borderId="15" xfId="30" applyNumberFormat="1" applyFont="1" applyFill="1" applyBorder="1" applyAlignment="1">
      <alignment wrapText="1"/>
    </xf>
    <xf numFmtId="49" fontId="2" fillId="0" borderId="38" xfId="30" applyNumberFormat="1" applyFont="1" applyBorder="1" applyAlignment="1">
      <alignment vertical="top" wrapText="1"/>
    </xf>
    <xf numFmtId="49" fontId="2" fillId="15" borderId="27" xfId="30" applyNumberFormat="1" applyFont="1" applyFill="1" applyBorder="1" applyAlignment="1">
      <alignment horizontal="center" vertical="top" wrapText="1"/>
    </xf>
    <xf numFmtId="0" fontId="2" fillId="15" borderId="28" xfId="30" applyNumberFormat="1" applyFont="1" applyFill="1" applyBorder="1" applyAlignment="1">
      <alignment horizontal="left" vertical="center" wrapText="1"/>
    </xf>
    <xf numFmtId="2" fontId="3" fillId="15" borderId="27" xfId="30" applyNumberFormat="1" applyFont="1" applyFill="1" applyBorder="1" applyAlignment="1">
      <alignment wrapText="1"/>
    </xf>
    <xf numFmtId="2" fontId="2" fillId="15" borderId="29" xfId="30" applyNumberFormat="1" applyFont="1" applyFill="1" applyBorder="1" applyAlignment="1">
      <alignment wrapText="1"/>
    </xf>
    <xf numFmtId="2" fontId="2" fillId="15" borderId="27" xfId="30" applyNumberFormat="1" applyFont="1" applyFill="1" applyBorder="1" applyAlignment="1">
      <alignment wrapText="1"/>
    </xf>
    <xf numFmtId="2" fontId="2" fillId="15" borderId="30" xfId="30" applyNumberFormat="1" applyFont="1" applyFill="1" applyBorder="1" applyAlignment="1">
      <alignment wrapText="1"/>
    </xf>
    <xf numFmtId="2" fontId="2" fillId="15" borderId="39" xfId="30" applyNumberFormat="1" applyFont="1" applyFill="1" applyBorder="1" applyAlignment="1">
      <alignment wrapText="1"/>
    </xf>
    <xf numFmtId="2" fontId="2" fillId="0" borderId="39" xfId="30" applyNumberFormat="1" applyFont="1" applyBorder="1"/>
    <xf numFmtId="49" fontId="2" fillId="0" borderId="35" xfId="30" applyNumberFormat="1" applyFont="1" applyBorder="1" applyAlignment="1">
      <alignment vertical="top" wrapText="1"/>
    </xf>
    <xf numFmtId="49" fontId="2" fillId="15" borderId="32" xfId="30" applyNumberFormat="1" applyFont="1" applyFill="1" applyBorder="1" applyAlignment="1">
      <alignment horizontal="center" vertical="top" wrapText="1"/>
    </xf>
    <xf numFmtId="0" fontId="3" fillId="15" borderId="34" xfId="30" applyNumberFormat="1" applyFont="1" applyFill="1" applyBorder="1" applyAlignment="1">
      <alignment horizontal="left" vertical="center" wrapText="1"/>
    </xf>
    <xf numFmtId="2" fontId="3" fillId="15" borderId="32" xfId="30" applyNumberFormat="1" applyFont="1" applyFill="1" applyBorder="1" applyAlignment="1">
      <alignment wrapText="1"/>
    </xf>
    <xf numFmtId="2" fontId="3" fillId="15" borderId="31" xfId="30" applyNumberFormat="1" applyFont="1" applyFill="1" applyBorder="1" applyAlignment="1">
      <alignment wrapText="1"/>
    </xf>
    <xf numFmtId="2" fontId="2" fillId="15" borderId="32" xfId="30" applyNumberFormat="1" applyFont="1" applyFill="1" applyBorder="1" applyAlignment="1">
      <alignment wrapText="1"/>
    </xf>
    <xf numFmtId="0" fontId="2" fillId="15" borderId="48" xfId="30" applyFont="1" applyFill="1" applyBorder="1" applyAlignment="1">
      <alignment wrapText="1"/>
    </xf>
    <xf numFmtId="2" fontId="2" fillId="15" borderId="48" xfId="30" applyNumberFormat="1" applyFont="1" applyFill="1" applyBorder="1" applyAlignment="1">
      <alignment wrapText="1"/>
    </xf>
    <xf numFmtId="2" fontId="3" fillId="15" borderId="33" xfId="30" applyNumberFormat="1" applyFont="1" applyFill="1" applyBorder="1" applyAlignment="1">
      <alignment wrapText="1"/>
    </xf>
    <xf numFmtId="0" fontId="1" fillId="0" borderId="48" xfId="30" applyBorder="1"/>
    <xf numFmtId="2" fontId="2" fillId="0" borderId="33" xfId="30" applyNumberFormat="1" applyFont="1" applyBorder="1"/>
    <xf numFmtId="2" fontId="34" fillId="0" borderId="0" xfId="30" applyNumberFormat="1" applyFont="1" applyAlignment="1">
      <alignment wrapText="1"/>
    </xf>
    <xf numFmtId="0" fontId="34" fillId="0" borderId="0" xfId="30" applyFont="1" applyAlignment="1">
      <alignment wrapText="1"/>
    </xf>
    <xf numFmtId="0" fontId="4" fillId="0" borderId="0" xfId="0" applyFont="1"/>
    <xf numFmtId="0" fontId="5" fillId="0" borderId="0" xfId="0" applyFont="1" applyAlignment="1"/>
    <xf numFmtId="0" fontId="40" fillId="0" borderId="0" xfId="0" applyFont="1"/>
    <xf numFmtId="0" fontId="41" fillId="0" borderId="0" xfId="0" applyFont="1"/>
    <xf numFmtId="0" fontId="39" fillId="0" borderId="0" xfId="0" applyFont="1" applyAlignment="1">
      <alignment horizontal="right"/>
    </xf>
    <xf numFmtId="0" fontId="38" fillId="0" borderId="0" xfId="0" applyFont="1"/>
    <xf numFmtId="0" fontId="38" fillId="0" borderId="35" xfId="32" applyFont="1" applyBorder="1" applyAlignment="1">
      <alignment horizontal="center" vertical="center" wrapText="1"/>
    </xf>
    <xf numFmtId="0" fontId="38" fillId="0" borderId="32" xfId="32" applyFont="1" applyBorder="1" applyAlignment="1">
      <alignment horizontal="center" vertical="center"/>
    </xf>
    <xf numFmtId="0" fontId="38" fillId="0" borderId="33" xfId="32" applyFont="1" applyBorder="1" applyAlignment="1">
      <alignment horizontal="center" vertical="center" wrapText="1"/>
    </xf>
    <xf numFmtId="0" fontId="42" fillId="0" borderId="48" xfId="0" applyFont="1" applyBorder="1"/>
    <xf numFmtId="0" fontId="38" fillId="0" borderId="31" xfId="32" applyFont="1" applyBorder="1" applyAlignment="1">
      <alignment horizontal="center" vertical="center" wrapText="1"/>
    </xf>
    <xf numFmtId="0" fontId="38" fillId="0" borderId="33" xfId="0" applyFont="1" applyBorder="1"/>
    <xf numFmtId="0" fontId="38" fillId="0" borderId="37" xfId="0" applyNumberFormat="1" applyFont="1" applyBorder="1" applyAlignment="1">
      <alignment horizontal="left"/>
    </xf>
    <xf numFmtId="0" fontId="38" fillId="0" borderId="17" xfId="0" applyFont="1" applyBorder="1" applyAlignment="1">
      <alignment wrapText="1"/>
    </xf>
    <xf numFmtId="4" fontId="38" fillId="0" borderId="36" xfId="0" applyNumberFormat="1" applyFont="1" applyBorder="1" applyAlignment="1"/>
    <xf numFmtId="0" fontId="4" fillId="0" borderId="0" xfId="0" applyFont="1" applyBorder="1"/>
    <xf numFmtId="4" fontId="38" fillId="0" borderId="26" xfId="0" applyNumberFormat="1" applyFont="1" applyBorder="1" applyAlignment="1"/>
    <xf numFmtId="2" fontId="39" fillId="0" borderId="36" xfId="0" applyNumberFormat="1" applyFont="1" applyBorder="1"/>
    <xf numFmtId="0" fontId="39" fillId="0" borderId="12" xfId="0" applyNumberFormat="1" applyFont="1" applyBorder="1" applyAlignment="1">
      <alignment horizontal="left"/>
    </xf>
    <xf numFmtId="0" fontId="39" fillId="15" borderId="10" xfId="0" applyFont="1" applyFill="1" applyBorder="1" applyAlignment="1">
      <alignment horizontal="left"/>
    </xf>
    <xf numFmtId="4" fontId="39" fillId="15" borderId="15" xfId="0" applyNumberFormat="1" applyFont="1" applyFill="1" applyBorder="1" applyAlignment="1"/>
    <xf numFmtId="4" fontId="39" fillId="15" borderId="13" xfId="0" applyNumberFormat="1" applyFont="1" applyFill="1" applyBorder="1" applyAlignment="1"/>
    <xf numFmtId="2" fontId="39" fillId="0" borderId="15" xfId="0" applyNumberFormat="1" applyFont="1" applyBorder="1"/>
    <xf numFmtId="0" fontId="38" fillId="0" borderId="12" xfId="0" applyNumberFormat="1" applyFont="1" applyBorder="1" applyAlignment="1">
      <alignment horizontal="left"/>
    </xf>
    <xf numFmtId="0" fontId="38" fillId="0" borderId="10" xfId="0" applyFont="1" applyBorder="1" applyAlignment="1">
      <alignment wrapText="1"/>
    </xf>
    <xf numFmtId="4" fontId="38" fillId="15" borderId="15" xfId="0" applyNumberFormat="1" applyFont="1" applyFill="1" applyBorder="1" applyAlignment="1"/>
    <xf numFmtId="4" fontId="38" fillId="15" borderId="13" xfId="0" applyNumberFormat="1" applyFont="1" applyFill="1" applyBorder="1" applyAlignment="1"/>
    <xf numFmtId="0" fontId="39" fillId="15" borderId="10" xfId="0" applyFont="1" applyFill="1" applyBorder="1" applyAlignment="1">
      <alignment horizontal="left" wrapText="1"/>
    </xf>
    <xf numFmtId="4" fontId="38" fillId="0" borderId="15" xfId="0" applyNumberFormat="1" applyFont="1" applyBorder="1" applyAlignment="1"/>
    <xf numFmtId="4" fontId="38" fillId="0" borderId="13" xfId="0" applyNumberFormat="1" applyFont="1" applyBorder="1" applyAlignment="1"/>
    <xf numFmtId="0" fontId="39" fillId="0" borderId="10" xfId="0" applyFont="1" applyBorder="1" applyAlignment="1">
      <alignment wrapText="1"/>
    </xf>
    <xf numFmtId="4" fontId="39" fillId="0" borderId="15" xfId="0" applyNumberFormat="1" applyFont="1" applyBorder="1" applyAlignment="1"/>
    <xf numFmtId="4" fontId="39" fillId="0" borderId="13" xfId="0" applyNumberFormat="1" applyFont="1" applyBorder="1" applyAlignment="1"/>
    <xf numFmtId="0" fontId="39" fillId="15" borderId="12" xfId="0" applyNumberFormat="1" applyFont="1" applyFill="1" applyBorder="1" applyAlignment="1">
      <alignment horizontal="left"/>
    </xf>
    <xf numFmtId="0" fontId="38" fillId="0" borderId="10" xfId="0" applyFont="1" applyBorder="1" applyAlignment="1">
      <alignment horizontal="left" wrapText="1"/>
    </xf>
    <xf numFmtId="0" fontId="39" fillId="0" borderId="10" xfId="0" applyFont="1" applyBorder="1" applyAlignment="1">
      <alignment horizontal="left" wrapText="1"/>
    </xf>
    <xf numFmtId="0" fontId="39" fillId="0" borderId="10" xfId="0" applyNumberFormat="1" applyFont="1" applyBorder="1" applyAlignment="1">
      <alignment wrapText="1"/>
    </xf>
    <xf numFmtId="0" fontId="38" fillId="0" borderId="12" xfId="0" applyFont="1" applyBorder="1" applyAlignment="1">
      <alignment horizontal="left"/>
    </xf>
    <xf numFmtId="0" fontId="39" fillId="0" borderId="12" xfId="0" applyFont="1" applyFill="1" applyBorder="1" applyAlignment="1">
      <alignment horizontal="left"/>
    </xf>
    <xf numFmtId="0" fontId="39" fillId="0" borderId="10" xfId="0" applyFont="1" applyFill="1" applyBorder="1" applyAlignment="1">
      <alignment wrapText="1"/>
    </xf>
    <xf numFmtId="4" fontId="39" fillId="0" borderId="15" xfId="0" applyNumberFormat="1" applyFont="1" applyFill="1" applyBorder="1" applyAlignment="1"/>
    <xf numFmtId="4" fontId="39" fillId="0" borderId="13" xfId="0" applyNumberFormat="1" applyFont="1" applyFill="1" applyBorder="1" applyAlignment="1"/>
    <xf numFmtId="0" fontId="39" fillId="0" borderId="47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justify" vertical="center" wrapText="1"/>
    </xf>
    <xf numFmtId="0" fontId="39" fillId="0" borderId="38" xfId="0" applyNumberFormat="1" applyFont="1" applyBorder="1" applyAlignment="1">
      <alignment horizontal="left"/>
    </xf>
    <xf numFmtId="0" fontId="39" fillId="0" borderId="27" xfId="0" applyFont="1" applyBorder="1" applyAlignment="1">
      <alignment horizontal="left" wrapText="1"/>
    </xf>
    <xf numFmtId="4" fontId="39" fillId="0" borderId="39" xfId="0" applyNumberFormat="1" applyFont="1" applyBorder="1" applyAlignment="1"/>
    <xf numFmtId="4" fontId="39" fillId="0" borderId="30" xfId="0" applyNumberFormat="1" applyFont="1" applyBorder="1" applyAlignment="1"/>
    <xf numFmtId="0" fontId="38" fillId="0" borderId="40" xfId="0" applyNumberFormat="1" applyFont="1" applyBorder="1" applyAlignment="1">
      <alignment horizontal="left"/>
    </xf>
    <xf numFmtId="0" fontId="38" fillId="0" borderId="41" xfId="0" applyFont="1" applyBorder="1" applyAlignment="1">
      <alignment wrapText="1"/>
    </xf>
    <xf numFmtId="4" fontId="38" fillId="0" borderId="46" xfId="0" applyNumberFormat="1" applyFont="1" applyBorder="1" applyAlignment="1"/>
    <xf numFmtId="4" fontId="38" fillId="0" borderId="44" xfId="0" applyNumberFormat="1" applyFont="1" applyBorder="1" applyAlignment="1"/>
    <xf numFmtId="0" fontId="38" fillId="15" borderId="54" xfId="0" applyFont="1" applyFill="1" applyBorder="1" applyAlignment="1">
      <alignment wrapText="1"/>
    </xf>
    <xf numFmtId="4" fontId="38" fillId="0" borderId="55" xfId="0" applyNumberFormat="1" applyFont="1" applyBorder="1" applyAlignment="1"/>
    <xf numFmtId="4" fontId="38" fillId="0" borderId="56" xfId="0" applyNumberFormat="1" applyFont="1" applyBorder="1" applyAlignment="1"/>
    <xf numFmtId="0" fontId="39" fillId="15" borderId="18" xfId="0" applyFont="1" applyFill="1" applyBorder="1" applyAlignment="1">
      <alignment wrapText="1"/>
    </xf>
    <xf numFmtId="4" fontId="39" fillId="0" borderId="50" xfId="0" applyNumberFormat="1" applyFont="1" applyBorder="1" applyAlignment="1"/>
    <xf numFmtId="4" fontId="39" fillId="0" borderId="43" xfId="0" applyNumberFormat="1" applyFont="1" applyBorder="1" applyAlignment="1"/>
    <xf numFmtId="2" fontId="39" fillId="0" borderId="10" xfId="0" applyNumberFormat="1" applyFont="1" applyBorder="1"/>
    <xf numFmtId="0" fontId="39" fillId="0" borderId="10" xfId="0" applyNumberFormat="1" applyFont="1" applyBorder="1" applyAlignment="1">
      <alignment horizontal="left"/>
    </xf>
    <xf numFmtId="4" fontId="39" fillId="0" borderId="10" xfId="0" applyNumberFormat="1" applyFont="1" applyBorder="1" applyAlignment="1"/>
    <xf numFmtId="0" fontId="4" fillId="0" borderId="10" xfId="0" applyFont="1" applyBorder="1"/>
    <xf numFmtId="0" fontId="38" fillId="0" borderId="57" xfId="0" applyFont="1" applyFill="1" applyBorder="1" applyAlignment="1">
      <alignment horizontal="center"/>
    </xf>
    <xf numFmtId="0" fontId="38" fillId="0" borderId="54" xfId="0" applyFont="1" applyFill="1" applyBorder="1" applyAlignment="1">
      <alignment wrapText="1"/>
    </xf>
    <xf numFmtId="4" fontId="38" fillId="0" borderId="55" xfId="0" applyNumberFormat="1" applyFont="1" applyFill="1" applyBorder="1" applyAlignment="1"/>
    <xf numFmtId="0" fontId="4" fillId="0" borderId="45" xfId="0" applyFont="1" applyBorder="1"/>
    <xf numFmtId="4" fontId="38" fillId="0" borderId="56" xfId="0" applyNumberFormat="1" applyFont="1" applyFill="1" applyBorder="1" applyAlignment="1"/>
    <xf numFmtId="2" fontId="39" fillId="0" borderId="55" xfId="0" applyNumberFormat="1" applyFont="1" applyBorder="1"/>
    <xf numFmtId="4" fontId="4" fillId="0" borderId="0" xfId="0" applyNumberFormat="1" applyFont="1"/>
    <xf numFmtId="0" fontId="44" fillId="0" borderId="0" xfId="0" applyFont="1"/>
    <xf numFmtId="2" fontId="4" fillId="0" borderId="0" xfId="0" applyNumberFormat="1" applyFont="1"/>
    <xf numFmtId="4" fontId="44" fillId="0" borderId="0" xfId="0" applyNumberFormat="1" applyFont="1"/>
    <xf numFmtId="2" fontId="0" fillId="15" borderId="15" xfId="30" applyNumberFormat="1" applyFont="1" applyFill="1" applyBorder="1" applyAlignment="1">
      <alignment wrapText="1"/>
    </xf>
    <xf numFmtId="49" fontId="3" fillId="15" borderId="10" xfId="30" applyNumberFormat="1" applyFont="1" applyFill="1" applyBorder="1" applyAlignment="1">
      <alignment horizontal="center" wrapText="1"/>
    </xf>
    <xf numFmtId="49" fontId="28" fillId="0" borderId="12" xfId="30" applyNumberFormat="1" applyFont="1" applyBorder="1" applyAlignment="1">
      <alignment wrapText="1"/>
    </xf>
    <xf numFmtId="49" fontId="28" fillId="15" borderId="10" xfId="30" applyNumberFormat="1" applyFont="1" applyFill="1" applyBorder="1" applyAlignment="1">
      <alignment horizontal="center" wrapText="1"/>
    </xf>
    <xf numFmtId="0" fontId="28" fillId="15" borderId="21" xfId="30" applyNumberFormat="1" applyFont="1" applyFill="1" applyBorder="1" applyAlignment="1">
      <alignment horizontal="left" vertical="top" wrapText="1"/>
    </xf>
    <xf numFmtId="49" fontId="28" fillId="0" borderId="12" xfId="30" applyNumberFormat="1" applyFont="1" applyBorder="1" applyAlignment="1">
      <alignment vertical="top" wrapText="1"/>
    </xf>
    <xf numFmtId="0" fontId="17" fillId="0" borderId="0" xfId="33"/>
    <xf numFmtId="2" fontId="17" fillId="0" borderId="0" xfId="33" applyNumberFormat="1"/>
    <xf numFmtId="2" fontId="31" fillId="0" borderId="10" xfId="33" applyNumberFormat="1" applyFont="1" applyBorder="1"/>
    <xf numFmtId="2" fontId="2" fillId="0" borderId="10" xfId="33" applyNumberFormat="1" applyFont="1" applyBorder="1"/>
    <xf numFmtId="0" fontId="31" fillId="0" borderId="10" xfId="33" applyFont="1" applyBorder="1"/>
    <xf numFmtId="0" fontId="31" fillId="0" borderId="0" xfId="33" applyFont="1"/>
    <xf numFmtId="0" fontId="31" fillId="0" borderId="10" xfId="33" applyFont="1" applyBorder="1" applyAlignment="1">
      <alignment horizontal="center" vertical="center" wrapText="1"/>
    </xf>
    <xf numFmtId="0" fontId="2" fillId="0" borderId="10" xfId="33" applyFont="1" applyBorder="1" applyAlignment="1">
      <alignment horizontal="center" wrapText="1"/>
    </xf>
    <xf numFmtId="0" fontId="2" fillId="0" borderId="10" xfId="33" applyFont="1" applyBorder="1" applyAlignment="1">
      <alignment horizontal="center" vertical="center" wrapText="1"/>
    </xf>
    <xf numFmtId="0" fontId="2" fillId="0" borderId="0" xfId="33" applyFont="1"/>
    <xf numFmtId="0" fontId="39" fillId="0" borderId="0" xfId="0" applyFont="1" applyAlignment="1">
      <alignment horizontal="right"/>
    </xf>
    <xf numFmtId="0" fontId="38" fillId="0" borderId="0" xfId="0" applyFont="1" applyAlignment="1">
      <alignment horizontal="center" vertical="center" wrapText="1"/>
    </xf>
    <xf numFmtId="0" fontId="31" fillId="0" borderId="0" xfId="19" applyFont="1" applyAlignment="1">
      <alignment horizontal="right"/>
    </xf>
    <xf numFmtId="0" fontId="2" fillId="0" borderId="10" xfId="19" applyFont="1" applyBorder="1" applyAlignment="1">
      <alignment horizontal="center"/>
    </xf>
    <xf numFmtId="0" fontId="2" fillId="0" borderId="11" xfId="19" applyFont="1" applyBorder="1" applyAlignment="1">
      <alignment horizontal="right"/>
    </xf>
    <xf numFmtId="0" fontId="3" fillId="0" borderId="0" xfId="19" applyFont="1" applyAlignment="1">
      <alignment horizontal="center"/>
    </xf>
    <xf numFmtId="0" fontId="2" fillId="0" borderId="27" xfId="19" applyFont="1" applyBorder="1" applyAlignment="1">
      <alignment horizontal="center" wrapText="1"/>
    </xf>
    <xf numFmtId="0" fontId="2" fillId="0" borderId="17" xfId="19" applyFont="1" applyBorder="1" applyAlignment="1">
      <alignment horizontal="center" wrapText="1"/>
    </xf>
    <xf numFmtId="0" fontId="5" fillId="0" borderId="27" xfId="19" applyFont="1" applyBorder="1" applyAlignment="1">
      <alignment horizontal="center" wrapText="1"/>
    </xf>
    <xf numFmtId="0" fontId="5" fillId="0" borderId="17" xfId="19" applyFont="1" applyBorder="1" applyAlignment="1">
      <alignment horizontal="center" wrapText="1"/>
    </xf>
    <xf numFmtId="0" fontId="2" fillId="0" borderId="10" xfId="19" applyFont="1" applyBorder="1" applyAlignment="1">
      <alignment horizontal="center" wrapText="1"/>
    </xf>
    <xf numFmtId="0" fontId="2" fillId="0" borderId="10" xfId="19" applyFont="1" applyBorder="1" applyAlignment="1">
      <alignment horizontal="center" vertical="center" wrapText="1"/>
    </xf>
    <xf numFmtId="0" fontId="32" fillId="0" borderId="0" xfId="19" applyFont="1" applyAlignment="1">
      <alignment horizontal="center"/>
    </xf>
    <xf numFmtId="49" fontId="3" fillId="15" borderId="51" xfId="30" applyNumberFormat="1" applyFont="1" applyFill="1" applyBorder="1" applyAlignment="1">
      <alignment horizontal="center" vertical="center" wrapText="1"/>
    </xf>
    <xf numFmtId="49" fontId="3" fillId="15" borderId="48" xfId="30" applyNumberFormat="1" applyFont="1" applyFill="1" applyBorder="1" applyAlignment="1">
      <alignment horizontal="center" vertical="center" wrapText="1"/>
    </xf>
    <xf numFmtId="49" fontId="3" fillId="15" borderId="34" xfId="30" applyNumberFormat="1" applyFont="1" applyFill="1" applyBorder="1" applyAlignment="1">
      <alignment horizontal="center" vertical="center" wrapText="1"/>
    </xf>
    <xf numFmtId="0" fontId="2" fillId="0" borderId="0" xfId="30" applyFont="1" applyAlignment="1">
      <alignment horizontal="right" wrapText="1"/>
    </xf>
    <xf numFmtId="0" fontId="3" fillId="0" borderId="0" xfId="30" applyFont="1" applyAlignment="1">
      <alignment horizontal="center" wrapText="1"/>
    </xf>
    <xf numFmtId="0" fontId="3" fillId="15" borderId="0" xfId="30" applyFont="1" applyFill="1" applyAlignment="1">
      <alignment horizontal="center" wrapText="1"/>
    </xf>
    <xf numFmtId="0" fontId="2" fillId="15" borderId="45" xfId="30" applyFont="1" applyFill="1" applyBorder="1" applyAlignment="1">
      <alignment horizontal="right" wrapText="1"/>
    </xf>
    <xf numFmtId="0" fontId="2" fillId="0" borderId="0" xfId="21" applyFont="1" applyAlignment="1">
      <alignment horizontal="right"/>
    </xf>
    <xf numFmtId="0" fontId="2" fillId="0" borderId="0" xfId="30" applyFont="1" applyAlignment="1">
      <alignment horizontal="right"/>
    </xf>
    <xf numFmtId="0" fontId="3" fillId="0" borderId="51" xfId="21" applyFont="1" applyBorder="1" applyAlignment="1">
      <alignment horizontal="center" vertical="center"/>
    </xf>
    <xf numFmtId="0" fontId="3" fillId="0" borderId="48" xfId="21" applyFont="1" applyBorder="1" applyAlignment="1">
      <alignment horizontal="center" vertical="center"/>
    </xf>
    <xf numFmtId="0" fontId="3" fillId="0" borderId="34" xfId="21" applyFont="1" applyBorder="1" applyAlignment="1">
      <alignment horizontal="center" vertical="center"/>
    </xf>
    <xf numFmtId="0" fontId="3" fillId="0" borderId="51" xfId="21" applyFont="1" applyBorder="1" applyAlignment="1">
      <alignment horizontal="center" vertical="top"/>
    </xf>
    <xf numFmtId="0" fontId="3" fillId="0" borderId="48" xfId="21" applyFont="1" applyBorder="1" applyAlignment="1">
      <alignment horizontal="center" vertical="top"/>
    </xf>
    <xf numFmtId="0" fontId="3" fillId="0" borderId="34" xfId="21" applyFont="1" applyBorder="1" applyAlignment="1">
      <alignment horizontal="center" vertical="top"/>
    </xf>
    <xf numFmtId="49" fontId="3" fillId="15" borderId="51" xfId="21" applyNumberFormat="1" applyFont="1" applyFill="1" applyBorder="1" applyAlignment="1">
      <alignment horizontal="center" vertical="center" wrapText="1"/>
    </xf>
    <xf numFmtId="49" fontId="3" fillId="15" borderId="48" xfId="21" applyNumberFormat="1" applyFont="1" applyFill="1" applyBorder="1" applyAlignment="1">
      <alignment horizontal="center" vertical="center" wrapText="1"/>
    </xf>
    <xf numFmtId="49" fontId="3" fillId="15" borderId="52" xfId="21" applyNumberFormat="1" applyFont="1" applyFill="1" applyBorder="1" applyAlignment="1">
      <alignment horizontal="center" vertical="center" wrapText="1"/>
    </xf>
    <xf numFmtId="0" fontId="3" fillId="0" borderId="35" xfId="21" applyFont="1" applyBorder="1" applyAlignment="1">
      <alignment horizontal="center" vertical="top"/>
    </xf>
    <xf numFmtId="0" fontId="3" fillId="0" borderId="32" xfId="21" applyFont="1" applyBorder="1" applyAlignment="1">
      <alignment horizontal="center" vertical="top"/>
    </xf>
    <xf numFmtId="0" fontId="38" fillId="0" borderId="53" xfId="30" applyNumberFormat="1" applyFont="1" applyBorder="1" applyAlignment="1">
      <alignment horizontal="center" vertical="center" wrapText="1"/>
    </xf>
    <xf numFmtId="0" fontId="38" fillId="0" borderId="21" xfId="30" applyNumberFormat="1" applyFont="1" applyBorder="1" applyAlignment="1">
      <alignment horizontal="center" vertical="center" wrapText="1"/>
    </xf>
    <xf numFmtId="0" fontId="38" fillId="0" borderId="14" xfId="30" applyNumberFormat="1" applyFont="1" applyBorder="1" applyAlignment="1">
      <alignment horizontal="center" vertical="center" wrapText="1"/>
    </xf>
    <xf numFmtId="0" fontId="3" fillId="0" borderId="0" xfId="30" applyFont="1" applyAlignment="1">
      <alignment horizontal="center"/>
    </xf>
    <xf numFmtId="0" fontId="3" fillId="0" borderId="35" xfId="30" applyFont="1" applyBorder="1" applyAlignment="1">
      <alignment horizontal="center" vertical="center" wrapText="1"/>
    </xf>
    <xf numFmtId="0" fontId="3" fillId="0" borderId="32" xfId="30" applyFont="1" applyBorder="1" applyAlignment="1">
      <alignment horizontal="center" vertical="center" wrapText="1"/>
    </xf>
    <xf numFmtId="0" fontId="3" fillId="0" borderId="47" xfId="30" applyFont="1" applyBorder="1" applyAlignment="1">
      <alignment horizontal="center" vertical="center" wrapText="1"/>
    </xf>
    <xf numFmtId="0" fontId="3" fillId="0" borderId="0" xfId="30" applyFont="1" applyBorder="1" applyAlignment="1">
      <alignment horizontal="center" vertical="center" wrapText="1"/>
    </xf>
    <xf numFmtId="0" fontId="3" fillId="0" borderId="49" xfId="30" applyFont="1" applyBorder="1" applyAlignment="1">
      <alignment horizontal="center" vertical="center" wrapText="1"/>
    </xf>
    <xf numFmtId="0" fontId="2" fillId="0" borderId="0" xfId="22" applyFont="1" applyAlignment="1">
      <alignment horizontal="right"/>
    </xf>
    <xf numFmtId="0" fontId="3" fillId="0" borderId="0" xfId="22" applyFont="1" applyAlignment="1">
      <alignment horizontal="center"/>
    </xf>
    <xf numFmtId="0" fontId="2" fillId="0" borderId="0" xfId="33" applyFont="1" applyAlignment="1">
      <alignment horizontal="right"/>
    </xf>
    <xf numFmtId="0" fontId="2" fillId="0" borderId="10" xfId="33" applyFont="1" applyBorder="1" applyAlignment="1">
      <alignment horizontal="left" wrapText="1"/>
    </xf>
    <xf numFmtId="0" fontId="3" fillId="0" borderId="0" xfId="33" applyFont="1" applyAlignment="1">
      <alignment horizontal="center"/>
    </xf>
    <xf numFmtId="0" fontId="2" fillId="0" borderId="11" xfId="33" applyFont="1" applyBorder="1" applyAlignment="1">
      <alignment horizontal="right"/>
    </xf>
    <xf numFmtId="0" fontId="3" fillId="0" borderId="10" xfId="33" applyFont="1" applyBorder="1" applyAlignment="1">
      <alignment horizontal="center"/>
    </xf>
    <xf numFmtId="0" fontId="3" fillId="0" borderId="10" xfId="33" applyFont="1" applyBorder="1" applyAlignment="1">
      <alignment horizontal="left"/>
    </xf>
    <xf numFmtId="0" fontId="3" fillId="0" borderId="10" xfId="33" applyFont="1" applyBorder="1" applyAlignment="1">
      <alignment horizontal="left" wrapText="1"/>
    </xf>
    <xf numFmtId="0" fontId="2" fillId="0" borderId="10" xfId="33" applyFont="1" applyBorder="1" applyAlignment="1">
      <alignment horizontal="center" vertical="center"/>
    </xf>
  </cellXfs>
  <cellStyles count="3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Доходы план 2010-2012" xfId="18"/>
    <cellStyle name="Обычный_Доходы план 2010-2012 2" xfId="19"/>
    <cellStyle name="Обычный_Доходы план 2010-2012 2 2" xfId="31"/>
    <cellStyle name="Обычный_Прил 1  дох " xfId="32"/>
    <cellStyle name="Обычный_Приложени бюджет 02.04.09" xfId="20"/>
    <cellStyle name="Обычный_Приложени бюджет 02.04.09 2" xfId="33"/>
    <cellStyle name="Обычный_Приложение №  от  15.12.09" xfId="21"/>
    <cellStyle name="Обычный_Приложение №  от  15.12.09 2" xfId="30"/>
    <cellStyle name="Обычный_Приложения  № 10 от 26.02.09" xfId="22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Стиль 1" xfId="27"/>
    <cellStyle name="Текст предупреждения" xfId="28" builtinId="11" customBuiltin="1"/>
    <cellStyle name="Хороший" xfId="2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1282065</xdr:colOff>
      <xdr:row>4</xdr:row>
      <xdr:rowOff>0</xdr:rowOff>
    </xdr:from>
    <xdr:to>
      <xdr:col>2</xdr:col>
      <xdr:colOff>952459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25165" y="990600"/>
          <a:ext cx="3870919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6576" rIns="36576" bIns="0" anchor="t" upright="1"/>
        <a:lstStyle/>
        <a:p>
          <a:pPr algn="r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1278255</xdr:colOff>
      <xdr:row>4</xdr:row>
      <xdr:rowOff>0</xdr:rowOff>
    </xdr:from>
    <xdr:to>
      <xdr:col>2</xdr:col>
      <xdr:colOff>962047</xdr:colOff>
      <xdr:row>4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221355" y="990600"/>
          <a:ext cx="3884317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32004" rIns="36576" bIns="0" anchor="t" upright="1"/>
        <a:lstStyle/>
        <a:p>
          <a:pPr algn="r" rtl="1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&#1082;%20&#1088;&#1077;&#1096;&#1077;&#1085;&#1080;&#1102;%20&#1087;&#1086;%20&#1073;&#1102;&#1076;&#1078;&#1077;&#1090;&#1091;%2032%2018%2004%202018%20&#1087;&#1088;&#1080;&#1083;&#1086;&#1078;&#1077;&#1085;&#1080;&#1077;%20&#1087;&#1086;%20&#1087;&#1088;&#1086;&#1075;&#1088;&#1072;&#1084;&#1084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Расх.2018 "/>
      <sheetName val="5 Расх. вед. 2018 "/>
      <sheetName val="6 Программы2018"/>
      <sheetName val="Лист1"/>
    </sheetNames>
    <sheetDataSet>
      <sheetData sheetId="0">
        <row r="20">
          <cell r="BB20">
            <v>256</v>
          </cell>
        </row>
        <row r="24">
          <cell r="BB24">
            <v>214</v>
          </cell>
        </row>
        <row r="25">
          <cell r="AX25">
            <v>0</v>
          </cell>
          <cell r="BB25">
            <v>6.165</v>
          </cell>
        </row>
        <row r="26">
          <cell r="AX26">
            <v>0</v>
          </cell>
          <cell r="BB26">
            <v>5.085</v>
          </cell>
        </row>
        <row r="33">
          <cell r="BB33">
            <v>20</v>
          </cell>
        </row>
        <row r="36">
          <cell r="BB36">
            <v>562</v>
          </cell>
        </row>
        <row r="38">
          <cell r="BB38">
            <v>5207.54</v>
          </cell>
        </row>
        <row r="41">
          <cell r="BB41">
            <v>2117</v>
          </cell>
        </row>
        <row r="43">
          <cell r="BB43">
            <v>0</v>
          </cell>
        </row>
        <row r="47">
          <cell r="BB47">
            <v>0</v>
          </cell>
        </row>
        <row r="52">
          <cell r="BB52">
            <v>0</v>
          </cell>
        </row>
        <row r="55">
          <cell r="BB55">
            <v>0</v>
          </cell>
        </row>
        <row r="57">
          <cell r="BB57">
            <v>210</v>
          </cell>
        </row>
        <row r="61">
          <cell r="AX61">
            <v>0</v>
          </cell>
          <cell r="BB61">
            <v>0</v>
          </cell>
        </row>
        <row r="67">
          <cell r="BB67">
            <v>0</v>
          </cell>
        </row>
        <row r="69">
          <cell r="BB69">
            <v>0</v>
          </cell>
        </row>
        <row r="80">
          <cell r="BB80">
            <v>2000</v>
          </cell>
        </row>
        <row r="84">
          <cell r="BB84">
            <v>50</v>
          </cell>
        </row>
        <row r="88">
          <cell r="BB88">
            <v>2</v>
          </cell>
        </row>
        <row r="91">
          <cell r="BB91">
            <v>356</v>
          </cell>
        </row>
        <row r="92">
          <cell r="BB92">
            <v>30</v>
          </cell>
        </row>
        <row r="95">
          <cell r="AX95">
            <v>0</v>
          </cell>
          <cell r="BB95">
            <v>0</v>
          </cell>
        </row>
        <row r="97">
          <cell r="BB97">
            <v>223.7</v>
          </cell>
        </row>
        <row r="98">
          <cell r="AX98">
            <v>0</v>
          </cell>
          <cell r="BB98">
            <v>0</v>
          </cell>
        </row>
        <row r="107">
          <cell r="BB107">
            <v>0.22</v>
          </cell>
        </row>
        <row r="113">
          <cell r="BB113">
            <v>198.2</v>
          </cell>
        </row>
        <row r="115">
          <cell r="BB115">
            <v>5</v>
          </cell>
        </row>
        <row r="129">
          <cell r="BB129">
            <v>715</v>
          </cell>
        </row>
        <row r="130">
          <cell r="BB130">
            <v>92.2</v>
          </cell>
        </row>
        <row r="132">
          <cell r="AX132">
            <v>0</v>
          </cell>
          <cell r="BB132">
            <v>0</v>
          </cell>
        </row>
        <row r="151">
          <cell r="BB151">
            <v>2940</v>
          </cell>
        </row>
        <row r="163">
          <cell r="AX163">
            <v>0</v>
          </cell>
          <cell r="BB163">
            <v>0</v>
          </cell>
        </row>
        <row r="165">
          <cell r="BB165">
            <v>0</v>
          </cell>
        </row>
        <row r="167">
          <cell r="BB167">
            <v>776.39700000000005</v>
          </cell>
        </row>
        <row r="168">
          <cell r="BB168">
            <v>178</v>
          </cell>
        </row>
        <row r="171">
          <cell r="AX171">
            <v>0</v>
          </cell>
          <cell r="BB171">
            <v>103.5</v>
          </cell>
        </row>
        <row r="173">
          <cell r="BB173">
            <v>166</v>
          </cell>
        </row>
        <row r="187">
          <cell r="BB187">
            <v>155.76999000000001</v>
          </cell>
        </row>
        <row r="188">
          <cell r="AX188">
            <v>0</v>
          </cell>
          <cell r="BB188">
            <v>1.2</v>
          </cell>
        </row>
        <row r="190">
          <cell r="AX190">
            <v>0</v>
          </cell>
          <cell r="BB190">
            <v>150</v>
          </cell>
        </row>
        <row r="209">
          <cell r="BB209">
            <v>0</v>
          </cell>
        </row>
        <row r="214">
          <cell r="BB214">
            <v>67.569509999999994</v>
          </cell>
        </row>
        <row r="216">
          <cell r="BB216">
            <v>4900</v>
          </cell>
        </row>
        <row r="222">
          <cell r="BB222">
            <v>0</v>
          </cell>
        </row>
        <row r="227">
          <cell r="BB227">
            <v>612</v>
          </cell>
        </row>
        <row r="235">
          <cell r="BB235">
            <v>1989.9</v>
          </cell>
        </row>
        <row r="241">
          <cell r="AX241">
            <v>0</v>
          </cell>
          <cell r="BB241">
            <v>337.28295000000003</v>
          </cell>
        </row>
        <row r="242">
          <cell r="AX242">
            <v>0</v>
          </cell>
          <cell r="BB242">
            <v>19.632259999999999</v>
          </cell>
        </row>
        <row r="248">
          <cell r="BB248">
            <v>10</v>
          </cell>
        </row>
        <row r="250">
          <cell r="AX250">
            <v>0</v>
          </cell>
          <cell r="BB250">
            <v>168</v>
          </cell>
        </row>
        <row r="251">
          <cell r="BB251">
            <v>550</v>
          </cell>
        </row>
        <row r="255">
          <cell r="AX255">
            <v>0</v>
          </cell>
          <cell r="BB255">
            <v>320</v>
          </cell>
        </row>
        <row r="256">
          <cell r="AX256">
            <v>0</v>
          </cell>
          <cell r="BB256">
            <v>40</v>
          </cell>
        </row>
        <row r="258">
          <cell r="AX258">
            <v>0</v>
          </cell>
          <cell r="BB258">
            <v>6000</v>
          </cell>
        </row>
        <row r="259">
          <cell r="AX259">
            <v>0</v>
          </cell>
          <cell r="BB259">
            <v>200</v>
          </cell>
        </row>
        <row r="263">
          <cell r="BB263">
            <v>0</v>
          </cell>
        </row>
        <row r="264">
          <cell r="AX264">
            <v>0</v>
          </cell>
          <cell r="BB264">
            <v>0</v>
          </cell>
        </row>
        <row r="266">
          <cell r="BB266">
            <v>0</v>
          </cell>
        </row>
        <row r="267">
          <cell r="BB267">
            <v>0</v>
          </cell>
        </row>
        <row r="270">
          <cell r="AX270">
            <v>0</v>
          </cell>
          <cell r="BB270">
            <v>0</v>
          </cell>
        </row>
        <row r="282">
          <cell r="BB282">
            <v>4980</v>
          </cell>
        </row>
        <row r="284">
          <cell r="BB284">
            <v>12850.1</v>
          </cell>
        </row>
        <row r="288">
          <cell r="BB288">
            <v>80</v>
          </cell>
        </row>
        <row r="291">
          <cell r="BB291">
            <v>0</v>
          </cell>
        </row>
        <row r="294">
          <cell r="AX294">
            <v>0</v>
          </cell>
          <cell r="BB294">
            <v>180</v>
          </cell>
        </row>
        <row r="296">
          <cell r="AX296">
            <v>0</v>
          </cell>
          <cell r="BB296">
            <v>173.03299999999999</v>
          </cell>
        </row>
        <row r="306">
          <cell r="BB306">
            <v>2465</v>
          </cell>
        </row>
        <row r="308">
          <cell r="BB308">
            <v>12482.2</v>
          </cell>
        </row>
        <row r="311">
          <cell r="BB311">
            <v>279</v>
          </cell>
        </row>
        <row r="312">
          <cell r="BB312">
            <v>603.78300000000002</v>
          </cell>
        </row>
        <row r="315">
          <cell r="BB315">
            <v>966.76</v>
          </cell>
        </row>
        <row r="316">
          <cell r="BB316">
            <v>50.88</v>
          </cell>
        </row>
        <row r="319">
          <cell r="BB319">
            <v>0</v>
          </cell>
        </row>
        <row r="323">
          <cell r="BB323">
            <v>76</v>
          </cell>
        </row>
        <row r="327">
          <cell r="AX327">
            <v>0</v>
          </cell>
          <cell r="BB327">
            <v>0</v>
          </cell>
        </row>
        <row r="329">
          <cell r="AX329">
            <v>0</v>
          </cell>
          <cell r="BB329">
            <v>0</v>
          </cell>
        </row>
        <row r="331">
          <cell r="AX331">
            <v>0</v>
          </cell>
          <cell r="BB331">
            <v>0</v>
          </cell>
        </row>
        <row r="337">
          <cell r="BB337">
            <v>2730</v>
          </cell>
        </row>
        <row r="349">
          <cell r="BB349">
            <v>160.65</v>
          </cell>
        </row>
        <row r="350">
          <cell r="BB350">
            <v>274.85000000000002</v>
          </cell>
        </row>
        <row r="352">
          <cell r="BB352">
            <v>190.23</v>
          </cell>
        </row>
        <row r="354">
          <cell r="AX354">
            <v>0</v>
          </cell>
          <cell r="BB354">
            <v>0</v>
          </cell>
        </row>
        <row r="355">
          <cell r="BB355">
            <v>168.53242</v>
          </cell>
        </row>
        <row r="359">
          <cell r="BB359">
            <v>91</v>
          </cell>
        </row>
        <row r="364">
          <cell r="BB364">
            <v>45</v>
          </cell>
        </row>
        <row r="392">
          <cell r="BB392">
            <v>2935</v>
          </cell>
        </row>
        <row r="395">
          <cell r="AX395">
            <v>0</v>
          </cell>
          <cell r="BB395">
            <v>0</v>
          </cell>
        </row>
        <row r="398">
          <cell r="BB398">
            <v>76.3626</v>
          </cell>
        </row>
        <row r="402">
          <cell r="BB402">
            <v>1116</v>
          </cell>
        </row>
        <row r="405">
          <cell r="AX405">
            <v>0</v>
          </cell>
          <cell r="BB405">
            <v>0</v>
          </cell>
        </row>
        <row r="406">
          <cell r="BB406">
            <v>12.65</v>
          </cell>
        </row>
        <row r="408">
          <cell r="BB408">
            <v>1</v>
          </cell>
        </row>
        <row r="435">
          <cell r="BB435">
            <v>320</v>
          </cell>
        </row>
        <row r="438">
          <cell r="AX438">
            <v>0</v>
          </cell>
          <cell r="BB438">
            <v>0</v>
          </cell>
        </row>
        <row r="444">
          <cell r="BB444">
            <v>1930</v>
          </cell>
        </row>
        <row r="471">
          <cell r="BB471">
            <v>0</v>
          </cell>
        </row>
        <row r="475">
          <cell r="BB475">
            <v>0</v>
          </cell>
        </row>
        <row r="478">
          <cell r="AX478">
            <v>0</v>
          </cell>
          <cell r="BB478">
            <v>0</v>
          </cell>
        </row>
        <row r="479">
          <cell r="AX479">
            <v>0</v>
          </cell>
          <cell r="BB479">
            <v>0</v>
          </cell>
        </row>
        <row r="486">
          <cell r="BB486">
            <v>0</v>
          </cell>
        </row>
        <row r="498">
          <cell r="BB498">
            <v>689</v>
          </cell>
        </row>
        <row r="510">
          <cell r="BB510">
            <v>0</v>
          </cell>
        </row>
        <row r="513">
          <cell r="AX513">
            <v>0</v>
          </cell>
          <cell r="BB513">
            <v>0</v>
          </cell>
        </row>
        <row r="515">
          <cell r="AX515">
            <v>0</v>
          </cell>
          <cell r="BB515">
            <v>0</v>
          </cell>
        </row>
        <row r="523">
          <cell r="BB523">
            <v>70</v>
          </cell>
        </row>
        <row r="527">
          <cell r="AX527">
            <v>0</v>
          </cell>
          <cell r="BB527">
            <v>0</v>
          </cell>
        </row>
        <row r="529">
          <cell r="BB529">
            <v>168.75</v>
          </cell>
        </row>
        <row r="530">
          <cell r="BB530">
            <v>31.291</v>
          </cell>
        </row>
        <row r="534">
          <cell r="BB534">
            <v>18.8</v>
          </cell>
        </row>
        <row r="538">
          <cell r="BB538">
            <v>620</v>
          </cell>
        </row>
        <row r="540">
          <cell r="BB540">
            <v>2</v>
          </cell>
        </row>
        <row r="546">
          <cell r="AX546">
            <v>0</v>
          </cell>
          <cell r="BB546">
            <v>0</v>
          </cell>
        </row>
        <row r="548">
          <cell r="AX548">
            <v>0</v>
          </cell>
          <cell r="BB548">
            <v>0</v>
          </cell>
        </row>
        <row r="549">
          <cell r="BB549">
            <v>65</v>
          </cell>
        </row>
        <row r="555">
          <cell r="BB555">
            <v>643</v>
          </cell>
        </row>
        <row r="558">
          <cell r="BB558">
            <v>5</v>
          </cell>
        </row>
        <row r="567">
          <cell r="BB567">
            <v>129</v>
          </cell>
        </row>
        <row r="568">
          <cell r="BB568">
            <v>74.284999999999997</v>
          </cell>
        </row>
        <row r="570">
          <cell r="BB570">
            <v>39</v>
          </cell>
        </row>
        <row r="575">
          <cell r="BB575">
            <v>881</v>
          </cell>
        </row>
        <row r="576">
          <cell r="BB576">
            <v>80629.518729999996</v>
          </cell>
        </row>
      </sheetData>
      <sheetData sheetId="1">
        <row r="581">
          <cell r="BB581">
            <v>0</v>
          </cell>
        </row>
        <row r="611">
          <cell r="BB611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view="pageBreakPreview" zoomScale="115" zoomScaleNormal="100" zoomScaleSheetLayoutView="115" workbookViewId="0">
      <selection activeCell="A4" sqref="A4:F4"/>
    </sheetView>
  </sheetViews>
  <sheetFormatPr defaultRowHeight="12.75" x14ac:dyDescent="0.2"/>
  <cols>
    <col min="1" max="1" width="29.140625" style="509" customWidth="1"/>
    <col min="2" max="2" width="63" style="509" customWidth="1"/>
    <col min="3" max="3" width="18.42578125" style="509" customWidth="1"/>
    <col min="4" max="4" width="9.85546875" style="509" hidden="1" customWidth="1"/>
    <col min="5" max="5" width="0.140625" style="509" hidden="1" customWidth="1"/>
    <col min="6" max="6" width="9.85546875" style="509" hidden="1" customWidth="1"/>
    <col min="7" max="256" width="9.140625" style="509"/>
    <col min="257" max="257" width="29.140625" style="509" customWidth="1"/>
    <col min="258" max="258" width="63" style="509" customWidth="1"/>
    <col min="259" max="259" width="18.42578125" style="509" customWidth="1"/>
    <col min="260" max="262" width="0" style="509" hidden="1" customWidth="1"/>
    <col min="263" max="512" width="9.140625" style="509"/>
    <col min="513" max="513" width="29.140625" style="509" customWidth="1"/>
    <col min="514" max="514" width="63" style="509" customWidth="1"/>
    <col min="515" max="515" width="18.42578125" style="509" customWidth="1"/>
    <col min="516" max="518" width="0" style="509" hidden="1" customWidth="1"/>
    <col min="519" max="768" width="9.140625" style="509"/>
    <col min="769" max="769" width="29.140625" style="509" customWidth="1"/>
    <col min="770" max="770" width="63" style="509" customWidth="1"/>
    <col min="771" max="771" width="18.42578125" style="509" customWidth="1"/>
    <col min="772" max="774" width="0" style="509" hidden="1" customWidth="1"/>
    <col min="775" max="1024" width="9.140625" style="509"/>
    <col min="1025" max="1025" width="29.140625" style="509" customWidth="1"/>
    <col min="1026" max="1026" width="63" style="509" customWidth="1"/>
    <col min="1027" max="1027" width="18.42578125" style="509" customWidth="1"/>
    <col min="1028" max="1030" width="0" style="509" hidden="1" customWidth="1"/>
    <col min="1031" max="1280" width="9.140625" style="509"/>
    <col min="1281" max="1281" width="29.140625" style="509" customWidth="1"/>
    <col min="1282" max="1282" width="63" style="509" customWidth="1"/>
    <col min="1283" max="1283" width="18.42578125" style="509" customWidth="1"/>
    <col min="1284" max="1286" width="0" style="509" hidden="1" customWidth="1"/>
    <col min="1287" max="1536" width="9.140625" style="509"/>
    <col min="1537" max="1537" width="29.140625" style="509" customWidth="1"/>
    <col min="1538" max="1538" width="63" style="509" customWidth="1"/>
    <col min="1539" max="1539" width="18.42578125" style="509" customWidth="1"/>
    <col min="1540" max="1542" width="0" style="509" hidden="1" customWidth="1"/>
    <col min="1543" max="1792" width="9.140625" style="509"/>
    <col min="1793" max="1793" width="29.140625" style="509" customWidth="1"/>
    <col min="1794" max="1794" width="63" style="509" customWidth="1"/>
    <col min="1795" max="1795" width="18.42578125" style="509" customWidth="1"/>
    <col min="1796" max="1798" width="0" style="509" hidden="1" customWidth="1"/>
    <col min="1799" max="2048" width="9.140625" style="509"/>
    <col min="2049" max="2049" width="29.140625" style="509" customWidth="1"/>
    <col min="2050" max="2050" width="63" style="509" customWidth="1"/>
    <col min="2051" max="2051" width="18.42578125" style="509" customWidth="1"/>
    <col min="2052" max="2054" width="0" style="509" hidden="1" customWidth="1"/>
    <col min="2055" max="2304" width="9.140625" style="509"/>
    <col min="2305" max="2305" width="29.140625" style="509" customWidth="1"/>
    <col min="2306" max="2306" width="63" style="509" customWidth="1"/>
    <col min="2307" max="2307" width="18.42578125" style="509" customWidth="1"/>
    <col min="2308" max="2310" width="0" style="509" hidden="1" customWidth="1"/>
    <col min="2311" max="2560" width="9.140625" style="509"/>
    <col min="2561" max="2561" width="29.140625" style="509" customWidth="1"/>
    <col min="2562" max="2562" width="63" style="509" customWidth="1"/>
    <col min="2563" max="2563" width="18.42578125" style="509" customWidth="1"/>
    <col min="2564" max="2566" width="0" style="509" hidden="1" customWidth="1"/>
    <col min="2567" max="2816" width="9.140625" style="509"/>
    <col min="2817" max="2817" width="29.140625" style="509" customWidth="1"/>
    <col min="2818" max="2818" width="63" style="509" customWidth="1"/>
    <col min="2819" max="2819" width="18.42578125" style="509" customWidth="1"/>
    <col min="2820" max="2822" width="0" style="509" hidden="1" customWidth="1"/>
    <col min="2823" max="3072" width="9.140625" style="509"/>
    <col min="3073" max="3073" width="29.140625" style="509" customWidth="1"/>
    <col min="3074" max="3074" width="63" style="509" customWidth="1"/>
    <col min="3075" max="3075" width="18.42578125" style="509" customWidth="1"/>
    <col min="3076" max="3078" width="0" style="509" hidden="1" customWidth="1"/>
    <col min="3079" max="3328" width="9.140625" style="509"/>
    <col min="3329" max="3329" width="29.140625" style="509" customWidth="1"/>
    <col min="3330" max="3330" width="63" style="509" customWidth="1"/>
    <col min="3331" max="3331" width="18.42578125" style="509" customWidth="1"/>
    <col min="3332" max="3334" width="0" style="509" hidden="1" customWidth="1"/>
    <col min="3335" max="3584" width="9.140625" style="509"/>
    <col min="3585" max="3585" width="29.140625" style="509" customWidth="1"/>
    <col min="3586" max="3586" width="63" style="509" customWidth="1"/>
    <col min="3587" max="3587" width="18.42578125" style="509" customWidth="1"/>
    <col min="3588" max="3590" width="0" style="509" hidden="1" customWidth="1"/>
    <col min="3591" max="3840" width="9.140625" style="509"/>
    <col min="3841" max="3841" width="29.140625" style="509" customWidth="1"/>
    <col min="3842" max="3842" width="63" style="509" customWidth="1"/>
    <col min="3843" max="3843" width="18.42578125" style="509" customWidth="1"/>
    <col min="3844" max="3846" width="0" style="509" hidden="1" customWidth="1"/>
    <col min="3847" max="4096" width="9.140625" style="509"/>
    <col min="4097" max="4097" width="29.140625" style="509" customWidth="1"/>
    <col min="4098" max="4098" width="63" style="509" customWidth="1"/>
    <col min="4099" max="4099" width="18.42578125" style="509" customWidth="1"/>
    <col min="4100" max="4102" width="0" style="509" hidden="1" customWidth="1"/>
    <col min="4103" max="4352" width="9.140625" style="509"/>
    <col min="4353" max="4353" width="29.140625" style="509" customWidth="1"/>
    <col min="4354" max="4354" width="63" style="509" customWidth="1"/>
    <col min="4355" max="4355" width="18.42578125" style="509" customWidth="1"/>
    <col min="4356" max="4358" width="0" style="509" hidden="1" customWidth="1"/>
    <col min="4359" max="4608" width="9.140625" style="509"/>
    <col min="4609" max="4609" width="29.140625" style="509" customWidth="1"/>
    <col min="4610" max="4610" width="63" style="509" customWidth="1"/>
    <col min="4611" max="4611" width="18.42578125" style="509" customWidth="1"/>
    <col min="4612" max="4614" width="0" style="509" hidden="1" customWidth="1"/>
    <col min="4615" max="4864" width="9.140625" style="509"/>
    <col min="4865" max="4865" width="29.140625" style="509" customWidth="1"/>
    <col min="4866" max="4866" width="63" style="509" customWidth="1"/>
    <col min="4867" max="4867" width="18.42578125" style="509" customWidth="1"/>
    <col min="4868" max="4870" width="0" style="509" hidden="1" customWidth="1"/>
    <col min="4871" max="5120" width="9.140625" style="509"/>
    <col min="5121" max="5121" width="29.140625" style="509" customWidth="1"/>
    <col min="5122" max="5122" width="63" style="509" customWidth="1"/>
    <col min="5123" max="5123" width="18.42578125" style="509" customWidth="1"/>
    <col min="5124" max="5126" width="0" style="509" hidden="1" customWidth="1"/>
    <col min="5127" max="5376" width="9.140625" style="509"/>
    <col min="5377" max="5377" width="29.140625" style="509" customWidth="1"/>
    <col min="5378" max="5378" width="63" style="509" customWidth="1"/>
    <col min="5379" max="5379" width="18.42578125" style="509" customWidth="1"/>
    <col min="5380" max="5382" width="0" style="509" hidden="1" customWidth="1"/>
    <col min="5383" max="5632" width="9.140625" style="509"/>
    <col min="5633" max="5633" width="29.140625" style="509" customWidth="1"/>
    <col min="5634" max="5634" width="63" style="509" customWidth="1"/>
    <col min="5635" max="5635" width="18.42578125" style="509" customWidth="1"/>
    <col min="5636" max="5638" width="0" style="509" hidden="1" customWidth="1"/>
    <col min="5639" max="5888" width="9.140625" style="509"/>
    <col min="5889" max="5889" width="29.140625" style="509" customWidth="1"/>
    <col min="5890" max="5890" width="63" style="509" customWidth="1"/>
    <col min="5891" max="5891" width="18.42578125" style="509" customWidth="1"/>
    <col min="5892" max="5894" width="0" style="509" hidden="1" customWidth="1"/>
    <col min="5895" max="6144" width="9.140625" style="509"/>
    <col min="6145" max="6145" width="29.140625" style="509" customWidth="1"/>
    <col min="6146" max="6146" width="63" style="509" customWidth="1"/>
    <col min="6147" max="6147" width="18.42578125" style="509" customWidth="1"/>
    <col min="6148" max="6150" width="0" style="509" hidden="1" customWidth="1"/>
    <col min="6151" max="6400" width="9.140625" style="509"/>
    <col min="6401" max="6401" width="29.140625" style="509" customWidth="1"/>
    <col min="6402" max="6402" width="63" style="509" customWidth="1"/>
    <col min="6403" max="6403" width="18.42578125" style="509" customWidth="1"/>
    <col min="6404" max="6406" width="0" style="509" hidden="1" customWidth="1"/>
    <col min="6407" max="6656" width="9.140625" style="509"/>
    <col min="6657" max="6657" width="29.140625" style="509" customWidth="1"/>
    <col min="6658" max="6658" width="63" style="509" customWidth="1"/>
    <col min="6659" max="6659" width="18.42578125" style="509" customWidth="1"/>
    <col min="6660" max="6662" width="0" style="509" hidden="1" customWidth="1"/>
    <col min="6663" max="6912" width="9.140625" style="509"/>
    <col min="6913" max="6913" width="29.140625" style="509" customWidth="1"/>
    <col min="6914" max="6914" width="63" style="509" customWidth="1"/>
    <col min="6915" max="6915" width="18.42578125" style="509" customWidth="1"/>
    <col min="6916" max="6918" width="0" style="509" hidden="1" customWidth="1"/>
    <col min="6919" max="7168" width="9.140625" style="509"/>
    <col min="7169" max="7169" width="29.140625" style="509" customWidth="1"/>
    <col min="7170" max="7170" width="63" style="509" customWidth="1"/>
    <col min="7171" max="7171" width="18.42578125" style="509" customWidth="1"/>
    <col min="7172" max="7174" width="0" style="509" hidden="1" customWidth="1"/>
    <col min="7175" max="7424" width="9.140625" style="509"/>
    <col min="7425" max="7425" width="29.140625" style="509" customWidth="1"/>
    <col min="7426" max="7426" width="63" style="509" customWidth="1"/>
    <col min="7427" max="7427" width="18.42578125" style="509" customWidth="1"/>
    <col min="7428" max="7430" width="0" style="509" hidden="1" customWidth="1"/>
    <col min="7431" max="7680" width="9.140625" style="509"/>
    <col min="7681" max="7681" width="29.140625" style="509" customWidth="1"/>
    <col min="7682" max="7682" width="63" style="509" customWidth="1"/>
    <col min="7683" max="7683" width="18.42578125" style="509" customWidth="1"/>
    <col min="7684" max="7686" width="0" style="509" hidden="1" customWidth="1"/>
    <col min="7687" max="7936" width="9.140625" style="509"/>
    <col min="7937" max="7937" width="29.140625" style="509" customWidth="1"/>
    <col min="7938" max="7938" width="63" style="509" customWidth="1"/>
    <col min="7939" max="7939" width="18.42578125" style="509" customWidth="1"/>
    <col min="7940" max="7942" width="0" style="509" hidden="1" customWidth="1"/>
    <col min="7943" max="8192" width="9.140625" style="509"/>
    <col min="8193" max="8193" width="29.140625" style="509" customWidth="1"/>
    <col min="8194" max="8194" width="63" style="509" customWidth="1"/>
    <col min="8195" max="8195" width="18.42578125" style="509" customWidth="1"/>
    <col min="8196" max="8198" width="0" style="509" hidden="1" customWidth="1"/>
    <col min="8199" max="8448" width="9.140625" style="509"/>
    <col min="8449" max="8449" width="29.140625" style="509" customWidth="1"/>
    <col min="8450" max="8450" width="63" style="509" customWidth="1"/>
    <col min="8451" max="8451" width="18.42578125" style="509" customWidth="1"/>
    <col min="8452" max="8454" width="0" style="509" hidden="1" customWidth="1"/>
    <col min="8455" max="8704" width="9.140625" style="509"/>
    <col min="8705" max="8705" width="29.140625" style="509" customWidth="1"/>
    <col min="8706" max="8706" width="63" style="509" customWidth="1"/>
    <col min="8707" max="8707" width="18.42578125" style="509" customWidth="1"/>
    <col min="8708" max="8710" width="0" style="509" hidden="1" customWidth="1"/>
    <col min="8711" max="8960" width="9.140625" style="509"/>
    <col min="8961" max="8961" width="29.140625" style="509" customWidth="1"/>
    <col min="8962" max="8962" width="63" style="509" customWidth="1"/>
    <col min="8963" max="8963" width="18.42578125" style="509" customWidth="1"/>
    <col min="8964" max="8966" width="0" style="509" hidden="1" customWidth="1"/>
    <col min="8967" max="9216" width="9.140625" style="509"/>
    <col min="9217" max="9217" width="29.140625" style="509" customWidth="1"/>
    <col min="9218" max="9218" width="63" style="509" customWidth="1"/>
    <col min="9219" max="9219" width="18.42578125" style="509" customWidth="1"/>
    <col min="9220" max="9222" width="0" style="509" hidden="1" customWidth="1"/>
    <col min="9223" max="9472" width="9.140625" style="509"/>
    <col min="9473" max="9473" width="29.140625" style="509" customWidth="1"/>
    <col min="9474" max="9474" width="63" style="509" customWidth="1"/>
    <col min="9475" max="9475" width="18.42578125" style="509" customWidth="1"/>
    <col min="9476" max="9478" width="0" style="509" hidden="1" customWidth="1"/>
    <col min="9479" max="9728" width="9.140625" style="509"/>
    <col min="9729" max="9729" width="29.140625" style="509" customWidth="1"/>
    <col min="9730" max="9730" width="63" style="509" customWidth="1"/>
    <col min="9731" max="9731" width="18.42578125" style="509" customWidth="1"/>
    <col min="9732" max="9734" width="0" style="509" hidden="1" customWidth="1"/>
    <col min="9735" max="9984" width="9.140625" style="509"/>
    <col min="9985" max="9985" width="29.140625" style="509" customWidth="1"/>
    <col min="9986" max="9986" width="63" style="509" customWidth="1"/>
    <col min="9987" max="9987" width="18.42578125" style="509" customWidth="1"/>
    <col min="9988" max="9990" width="0" style="509" hidden="1" customWidth="1"/>
    <col min="9991" max="10240" width="9.140625" style="509"/>
    <col min="10241" max="10241" width="29.140625" style="509" customWidth="1"/>
    <col min="10242" max="10242" width="63" style="509" customWidth="1"/>
    <col min="10243" max="10243" width="18.42578125" style="509" customWidth="1"/>
    <col min="10244" max="10246" width="0" style="509" hidden="1" customWidth="1"/>
    <col min="10247" max="10496" width="9.140625" style="509"/>
    <col min="10497" max="10497" width="29.140625" style="509" customWidth="1"/>
    <col min="10498" max="10498" width="63" style="509" customWidth="1"/>
    <col min="10499" max="10499" width="18.42578125" style="509" customWidth="1"/>
    <col min="10500" max="10502" width="0" style="509" hidden="1" customWidth="1"/>
    <col min="10503" max="10752" width="9.140625" style="509"/>
    <col min="10753" max="10753" width="29.140625" style="509" customWidth="1"/>
    <col min="10754" max="10754" width="63" style="509" customWidth="1"/>
    <col min="10755" max="10755" width="18.42578125" style="509" customWidth="1"/>
    <col min="10756" max="10758" width="0" style="509" hidden="1" customWidth="1"/>
    <col min="10759" max="11008" width="9.140625" style="509"/>
    <col min="11009" max="11009" width="29.140625" style="509" customWidth="1"/>
    <col min="11010" max="11010" width="63" style="509" customWidth="1"/>
    <col min="11011" max="11011" width="18.42578125" style="509" customWidth="1"/>
    <col min="11012" max="11014" width="0" style="509" hidden="1" customWidth="1"/>
    <col min="11015" max="11264" width="9.140625" style="509"/>
    <col min="11265" max="11265" width="29.140625" style="509" customWidth="1"/>
    <col min="11266" max="11266" width="63" style="509" customWidth="1"/>
    <col min="11267" max="11267" width="18.42578125" style="509" customWidth="1"/>
    <col min="11268" max="11270" width="0" style="509" hidden="1" customWidth="1"/>
    <col min="11271" max="11520" width="9.140625" style="509"/>
    <col min="11521" max="11521" width="29.140625" style="509" customWidth="1"/>
    <col min="11522" max="11522" width="63" style="509" customWidth="1"/>
    <col min="11523" max="11523" width="18.42578125" style="509" customWidth="1"/>
    <col min="11524" max="11526" width="0" style="509" hidden="1" customWidth="1"/>
    <col min="11527" max="11776" width="9.140625" style="509"/>
    <col min="11777" max="11777" width="29.140625" style="509" customWidth="1"/>
    <col min="11778" max="11778" width="63" style="509" customWidth="1"/>
    <col min="11779" max="11779" width="18.42578125" style="509" customWidth="1"/>
    <col min="11780" max="11782" width="0" style="509" hidden="1" customWidth="1"/>
    <col min="11783" max="12032" width="9.140625" style="509"/>
    <col min="12033" max="12033" width="29.140625" style="509" customWidth="1"/>
    <col min="12034" max="12034" width="63" style="509" customWidth="1"/>
    <col min="12035" max="12035" width="18.42578125" style="509" customWidth="1"/>
    <col min="12036" max="12038" width="0" style="509" hidden="1" customWidth="1"/>
    <col min="12039" max="12288" width="9.140625" style="509"/>
    <col min="12289" max="12289" width="29.140625" style="509" customWidth="1"/>
    <col min="12290" max="12290" width="63" style="509" customWidth="1"/>
    <col min="12291" max="12291" width="18.42578125" style="509" customWidth="1"/>
    <col min="12292" max="12294" width="0" style="509" hidden="1" customWidth="1"/>
    <col min="12295" max="12544" width="9.140625" style="509"/>
    <col min="12545" max="12545" width="29.140625" style="509" customWidth="1"/>
    <col min="12546" max="12546" width="63" style="509" customWidth="1"/>
    <col min="12547" max="12547" width="18.42578125" style="509" customWidth="1"/>
    <col min="12548" max="12550" width="0" style="509" hidden="1" customWidth="1"/>
    <col min="12551" max="12800" width="9.140625" style="509"/>
    <col min="12801" max="12801" width="29.140625" style="509" customWidth="1"/>
    <col min="12802" max="12802" width="63" style="509" customWidth="1"/>
    <col min="12803" max="12803" width="18.42578125" style="509" customWidth="1"/>
    <col min="12804" max="12806" width="0" style="509" hidden="1" customWidth="1"/>
    <col min="12807" max="13056" width="9.140625" style="509"/>
    <col min="13057" max="13057" width="29.140625" style="509" customWidth="1"/>
    <col min="13058" max="13058" width="63" style="509" customWidth="1"/>
    <col min="13059" max="13059" width="18.42578125" style="509" customWidth="1"/>
    <col min="13060" max="13062" width="0" style="509" hidden="1" customWidth="1"/>
    <col min="13063" max="13312" width="9.140625" style="509"/>
    <col min="13313" max="13313" width="29.140625" style="509" customWidth="1"/>
    <col min="13314" max="13314" width="63" style="509" customWidth="1"/>
    <col min="13315" max="13315" width="18.42578125" style="509" customWidth="1"/>
    <col min="13316" max="13318" width="0" style="509" hidden="1" customWidth="1"/>
    <col min="13319" max="13568" width="9.140625" style="509"/>
    <col min="13569" max="13569" width="29.140625" style="509" customWidth="1"/>
    <col min="13570" max="13570" width="63" style="509" customWidth="1"/>
    <col min="13571" max="13571" width="18.42578125" style="509" customWidth="1"/>
    <col min="13572" max="13574" width="0" style="509" hidden="1" customWidth="1"/>
    <col min="13575" max="13824" width="9.140625" style="509"/>
    <col min="13825" max="13825" width="29.140625" style="509" customWidth="1"/>
    <col min="13826" max="13826" width="63" style="509" customWidth="1"/>
    <col min="13827" max="13827" width="18.42578125" style="509" customWidth="1"/>
    <col min="13828" max="13830" width="0" style="509" hidden="1" customWidth="1"/>
    <col min="13831" max="14080" width="9.140625" style="509"/>
    <col min="14081" max="14081" width="29.140625" style="509" customWidth="1"/>
    <col min="14082" max="14082" width="63" style="509" customWidth="1"/>
    <col min="14083" max="14083" width="18.42578125" style="509" customWidth="1"/>
    <col min="14084" max="14086" width="0" style="509" hidden="1" customWidth="1"/>
    <col min="14087" max="14336" width="9.140625" style="509"/>
    <col min="14337" max="14337" width="29.140625" style="509" customWidth="1"/>
    <col min="14338" max="14338" width="63" style="509" customWidth="1"/>
    <col min="14339" max="14339" width="18.42578125" style="509" customWidth="1"/>
    <col min="14340" max="14342" width="0" style="509" hidden="1" customWidth="1"/>
    <col min="14343" max="14592" width="9.140625" style="509"/>
    <col min="14593" max="14593" width="29.140625" style="509" customWidth="1"/>
    <col min="14594" max="14594" width="63" style="509" customWidth="1"/>
    <col min="14595" max="14595" width="18.42578125" style="509" customWidth="1"/>
    <col min="14596" max="14598" width="0" style="509" hidden="1" customWidth="1"/>
    <col min="14599" max="14848" width="9.140625" style="509"/>
    <col min="14849" max="14849" width="29.140625" style="509" customWidth="1"/>
    <col min="14850" max="14850" width="63" style="509" customWidth="1"/>
    <col min="14851" max="14851" width="18.42578125" style="509" customWidth="1"/>
    <col min="14852" max="14854" width="0" style="509" hidden="1" customWidth="1"/>
    <col min="14855" max="15104" width="9.140625" style="509"/>
    <col min="15105" max="15105" width="29.140625" style="509" customWidth="1"/>
    <col min="15106" max="15106" width="63" style="509" customWidth="1"/>
    <col min="15107" max="15107" width="18.42578125" style="509" customWidth="1"/>
    <col min="15108" max="15110" width="0" style="509" hidden="1" customWidth="1"/>
    <col min="15111" max="15360" width="9.140625" style="509"/>
    <col min="15361" max="15361" width="29.140625" style="509" customWidth="1"/>
    <col min="15362" max="15362" width="63" style="509" customWidth="1"/>
    <col min="15363" max="15363" width="18.42578125" style="509" customWidth="1"/>
    <col min="15364" max="15366" width="0" style="509" hidden="1" customWidth="1"/>
    <col min="15367" max="15616" width="9.140625" style="509"/>
    <col min="15617" max="15617" width="29.140625" style="509" customWidth="1"/>
    <col min="15618" max="15618" width="63" style="509" customWidth="1"/>
    <col min="15619" max="15619" width="18.42578125" style="509" customWidth="1"/>
    <col min="15620" max="15622" width="0" style="509" hidden="1" customWidth="1"/>
    <col min="15623" max="15872" width="9.140625" style="509"/>
    <col min="15873" max="15873" width="29.140625" style="509" customWidth="1"/>
    <col min="15874" max="15874" width="63" style="509" customWidth="1"/>
    <col min="15875" max="15875" width="18.42578125" style="509" customWidth="1"/>
    <col min="15876" max="15878" width="0" style="509" hidden="1" customWidth="1"/>
    <col min="15879" max="16128" width="9.140625" style="509"/>
    <col min="16129" max="16129" width="29.140625" style="509" customWidth="1"/>
    <col min="16130" max="16130" width="63" style="509" customWidth="1"/>
    <col min="16131" max="16131" width="18.42578125" style="509" customWidth="1"/>
    <col min="16132" max="16134" width="0" style="509" hidden="1" customWidth="1"/>
    <col min="16135" max="16384" width="9.140625" style="509"/>
  </cols>
  <sheetData>
    <row r="1" spans="1:15" ht="19.5" customHeight="1" x14ac:dyDescent="0.3">
      <c r="A1" s="597" t="s">
        <v>164</v>
      </c>
      <c r="B1" s="597"/>
      <c r="C1" s="597"/>
      <c r="D1" s="597"/>
      <c r="E1" s="597"/>
      <c r="F1" s="597"/>
    </row>
    <row r="2" spans="1:15" ht="18" customHeight="1" x14ac:dyDescent="0.3">
      <c r="A2" s="597" t="s">
        <v>619</v>
      </c>
      <c r="B2" s="597"/>
      <c r="C2" s="597"/>
      <c r="D2" s="597"/>
      <c r="E2" s="597"/>
      <c r="F2" s="597"/>
    </row>
    <row r="3" spans="1:15" ht="19.5" customHeight="1" x14ac:dyDescent="0.3">
      <c r="A3" s="597" t="s">
        <v>381</v>
      </c>
      <c r="B3" s="597"/>
      <c r="C3" s="597"/>
      <c r="D3" s="597"/>
      <c r="E3" s="597"/>
      <c r="F3" s="597"/>
    </row>
    <row r="4" spans="1:15" ht="21" customHeight="1" x14ac:dyDescent="0.3">
      <c r="A4" s="597" t="s">
        <v>1136</v>
      </c>
      <c r="B4" s="597"/>
      <c r="C4" s="597"/>
      <c r="D4" s="597"/>
      <c r="E4" s="597"/>
      <c r="F4" s="597"/>
    </row>
    <row r="5" spans="1:15" ht="21" customHeight="1" x14ac:dyDescent="0.3">
      <c r="A5" s="597" t="s">
        <v>164</v>
      </c>
      <c r="B5" s="597"/>
      <c r="C5" s="597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</row>
    <row r="6" spans="1:15" ht="15" customHeight="1" x14ac:dyDescent="0.3">
      <c r="A6" s="597" t="s">
        <v>619</v>
      </c>
      <c r="B6" s="597"/>
      <c r="C6" s="597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</row>
    <row r="7" spans="1:15" ht="20.25" customHeight="1" x14ac:dyDescent="0.3">
      <c r="A7" s="597" t="s">
        <v>381</v>
      </c>
      <c r="B7" s="597"/>
      <c r="C7" s="597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</row>
    <row r="8" spans="1:15" ht="18" customHeight="1" x14ac:dyDescent="0.3">
      <c r="A8" s="597" t="s">
        <v>1137</v>
      </c>
      <c r="B8" s="597"/>
      <c r="C8" s="597"/>
      <c r="D8" s="511"/>
      <c r="E8" s="511"/>
      <c r="F8" s="511"/>
      <c r="G8" s="512"/>
    </row>
    <row r="9" spans="1:15" ht="13.5" customHeight="1" x14ac:dyDescent="0.3">
      <c r="A9" s="513"/>
      <c r="B9" s="513"/>
      <c r="C9" s="513"/>
      <c r="D9" s="511"/>
      <c r="E9" s="511"/>
      <c r="F9" s="511"/>
      <c r="G9" s="512"/>
    </row>
    <row r="10" spans="1:15" ht="29.25" customHeight="1" x14ac:dyDescent="0.2">
      <c r="A10" s="598" t="s">
        <v>1032</v>
      </c>
      <c r="B10" s="598"/>
      <c r="C10" s="598"/>
      <c r="D10" s="598"/>
      <c r="E10" s="598"/>
      <c r="F10" s="598"/>
    </row>
    <row r="11" spans="1:15" ht="24" customHeight="1" thickBot="1" x14ac:dyDescent="0.35">
      <c r="A11" s="514"/>
      <c r="B11" s="514"/>
      <c r="C11" s="597" t="s">
        <v>225</v>
      </c>
      <c r="D11" s="597"/>
      <c r="E11" s="597"/>
      <c r="F11" s="597"/>
    </row>
    <row r="12" spans="1:15" ht="78" customHeight="1" thickBot="1" x14ac:dyDescent="0.35">
      <c r="A12" s="515" t="s">
        <v>226</v>
      </c>
      <c r="B12" s="516" t="s">
        <v>1033</v>
      </c>
      <c r="C12" s="517" t="s">
        <v>1106</v>
      </c>
      <c r="D12" s="518" t="s">
        <v>1034</v>
      </c>
      <c r="E12" s="519" t="s">
        <v>1035</v>
      </c>
      <c r="F12" s="520" t="s">
        <v>227</v>
      </c>
    </row>
    <row r="13" spans="1:15" ht="24" customHeight="1" x14ac:dyDescent="0.3">
      <c r="A13" s="521" t="s">
        <v>1036</v>
      </c>
      <c r="B13" s="522" t="s">
        <v>1037</v>
      </c>
      <c r="C13" s="523">
        <f>C14</f>
        <v>6770</v>
      </c>
      <c r="D13" s="524"/>
      <c r="E13" s="525">
        <f>E14</f>
        <v>6450</v>
      </c>
      <c r="F13" s="526">
        <f>E13/C13*100</f>
        <v>95.273264401772522</v>
      </c>
    </row>
    <row r="14" spans="1:15" ht="22.5" customHeight="1" x14ac:dyDescent="0.3">
      <c r="A14" s="527" t="s">
        <v>1038</v>
      </c>
      <c r="B14" s="528" t="s">
        <v>1039</v>
      </c>
      <c r="C14" s="529">
        <v>6770</v>
      </c>
      <c r="D14" s="524">
        <v>11500</v>
      </c>
      <c r="E14" s="530">
        <v>6450</v>
      </c>
      <c r="F14" s="531">
        <f t="shared" ref="F14:F46" si="0">E14/C14*100</f>
        <v>95.273264401772522</v>
      </c>
    </row>
    <row r="15" spans="1:15" ht="36.6" customHeight="1" x14ac:dyDescent="0.3">
      <c r="A15" s="532" t="s">
        <v>1040</v>
      </c>
      <c r="B15" s="533" t="s">
        <v>1041</v>
      </c>
      <c r="C15" s="534">
        <f>C16</f>
        <v>1673</v>
      </c>
      <c r="D15" s="524"/>
      <c r="E15" s="535">
        <f>E16</f>
        <v>1762</v>
      </c>
      <c r="F15" s="531">
        <f t="shared" si="0"/>
        <v>105.31978481769278</v>
      </c>
    </row>
    <row r="16" spans="1:15" ht="38.450000000000003" customHeight="1" x14ac:dyDescent="0.3">
      <c r="A16" s="527" t="s">
        <v>1042</v>
      </c>
      <c r="B16" s="536" t="s">
        <v>1043</v>
      </c>
      <c r="C16" s="529">
        <v>1673</v>
      </c>
      <c r="D16" s="524">
        <v>1554.8</v>
      </c>
      <c r="E16" s="530">
        <v>1762</v>
      </c>
      <c r="F16" s="531">
        <f t="shared" si="0"/>
        <v>105.31978481769278</v>
      </c>
    </row>
    <row r="17" spans="1:6" ht="18.75" customHeight="1" x14ac:dyDescent="0.3">
      <c r="A17" s="532" t="s">
        <v>1044</v>
      </c>
      <c r="B17" s="533" t="s">
        <v>1045</v>
      </c>
      <c r="C17" s="537">
        <f>C18+C19+C20+C21</f>
        <v>5630</v>
      </c>
      <c r="D17" s="524"/>
      <c r="E17" s="538">
        <f>E18+E19+E20+E21</f>
        <v>4573.1000000000004</v>
      </c>
      <c r="F17" s="531">
        <f t="shared" si="0"/>
        <v>81.227353463587932</v>
      </c>
    </row>
    <row r="18" spans="1:6" ht="33" customHeight="1" x14ac:dyDescent="0.3">
      <c r="A18" s="527" t="s">
        <v>1046</v>
      </c>
      <c r="B18" s="539" t="s">
        <v>1047</v>
      </c>
      <c r="C18" s="540">
        <v>3150</v>
      </c>
      <c r="D18" s="524">
        <v>4200</v>
      </c>
      <c r="E18" s="541">
        <v>2800</v>
      </c>
      <c r="F18" s="531">
        <f t="shared" si="0"/>
        <v>88.888888888888886</v>
      </c>
    </row>
    <row r="19" spans="1:6" ht="23.25" customHeight="1" x14ac:dyDescent="0.3">
      <c r="A19" s="527" t="s">
        <v>1048</v>
      </c>
      <c r="B19" s="539" t="s">
        <v>1049</v>
      </c>
      <c r="C19" s="540">
        <v>2300</v>
      </c>
      <c r="D19" s="524">
        <v>2300</v>
      </c>
      <c r="E19" s="541">
        <v>1732</v>
      </c>
      <c r="F19" s="531">
        <f t="shared" si="0"/>
        <v>75.304347826086953</v>
      </c>
    </row>
    <row r="20" spans="1:6" ht="23.25" customHeight="1" x14ac:dyDescent="0.3">
      <c r="A20" s="527" t="s">
        <v>1050</v>
      </c>
      <c r="B20" s="539" t="s">
        <v>1051</v>
      </c>
      <c r="C20" s="529">
        <v>140</v>
      </c>
      <c r="D20" s="524">
        <v>140</v>
      </c>
      <c r="E20" s="530">
        <v>41.1</v>
      </c>
      <c r="F20" s="531">
        <f t="shared" si="0"/>
        <v>29.357142857142861</v>
      </c>
    </row>
    <row r="21" spans="1:6" ht="35.450000000000003" customHeight="1" x14ac:dyDescent="0.3">
      <c r="A21" s="527" t="s">
        <v>1052</v>
      </c>
      <c r="B21" s="539" t="s">
        <v>1053</v>
      </c>
      <c r="C21" s="529">
        <v>40</v>
      </c>
      <c r="D21" s="524">
        <v>40</v>
      </c>
      <c r="E21" s="530">
        <v>0</v>
      </c>
      <c r="F21" s="531">
        <f t="shared" si="0"/>
        <v>0</v>
      </c>
    </row>
    <row r="22" spans="1:6" ht="23.25" customHeight="1" x14ac:dyDescent="0.3">
      <c r="A22" s="532" t="s">
        <v>1054</v>
      </c>
      <c r="B22" s="533" t="s">
        <v>1055</v>
      </c>
      <c r="C22" s="537">
        <f>C23+C25+C24</f>
        <v>6236</v>
      </c>
      <c r="D22" s="524"/>
      <c r="E22" s="538">
        <f>E23+E25+E24</f>
        <v>5000</v>
      </c>
      <c r="F22" s="531">
        <f t="shared" si="0"/>
        <v>80.179602309172552</v>
      </c>
    </row>
    <row r="23" spans="1:6" ht="24" customHeight="1" x14ac:dyDescent="0.3">
      <c r="A23" s="527" t="s">
        <v>1056</v>
      </c>
      <c r="B23" s="539" t="s">
        <v>1057</v>
      </c>
      <c r="C23" s="540">
        <v>210</v>
      </c>
      <c r="D23" s="524">
        <v>150</v>
      </c>
      <c r="E23" s="541">
        <v>200</v>
      </c>
      <c r="F23" s="531">
        <f t="shared" si="0"/>
        <v>95.238095238095227</v>
      </c>
    </row>
    <row r="24" spans="1:6" ht="24" customHeight="1" x14ac:dyDescent="0.3">
      <c r="A24" s="542" t="s">
        <v>1058</v>
      </c>
      <c r="B24" s="539" t="s">
        <v>1059</v>
      </c>
      <c r="C24" s="540">
        <v>850</v>
      </c>
      <c r="D24" s="524">
        <v>1000</v>
      </c>
      <c r="E24" s="541">
        <v>800</v>
      </c>
      <c r="F24" s="531">
        <f t="shared" si="0"/>
        <v>94.117647058823522</v>
      </c>
    </row>
    <row r="25" spans="1:6" ht="18" customHeight="1" x14ac:dyDescent="0.3">
      <c r="A25" s="527" t="s">
        <v>1060</v>
      </c>
      <c r="B25" s="539" t="s">
        <v>1061</v>
      </c>
      <c r="C25" s="529">
        <v>5176</v>
      </c>
      <c r="D25" s="524">
        <v>4600</v>
      </c>
      <c r="E25" s="530">
        <v>4000</v>
      </c>
      <c r="F25" s="531">
        <f t="shared" si="0"/>
        <v>77.279752704791349</v>
      </c>
    </row>
    <row r="26" spans="1:6" ht="21.75" customHeight="1" x14ac:dyDescent="0.3">
      <c r="A26" s="532" t="s">
        <v>1062</v>
      </c>
      <c r="B26" s="543" t="s">
        <v>1063</v>
      </c>
      <c r="C26" s="537">
        <v>35</v>
      </c>
      <c r="D26" s="524">
        <v>12</v>
      </c>
      <c r="E26" s="538">
        <v>26.8</v>
      </c>
      <c r="F26" s="531">
        <f t="shared" si="0"/>
        <v>76.571428571428569</v>
      </c>
    </row>
    <row r="27" spans="1:6" ht="35.25" customHeight="1" x14ac:dyDescent="0.3">
      <c r="A27" s="532" t="s">
        <v>1064</v>
      </c>
      <c r="B27" s="543" t="s">
        <v>1065</v>
      </c>
      <c r="C27" s="537"/>
      <c r="D27" s="524"/>
      <c r="E27" s="538">
        <v>0.33</v>
      </c>
      <c r="F27" s="531" t="e">
        <f t="shared" si="0"/>
        <v>#DIV/0!</v>
      </c>
    </row>
    <row r="28" spans="1:6" ht="55.15" customHeight="1" x14ac:dyDescent="0.3">
      <c r="A28" s="532" t="s">
        <v>1066</v>
      </c>
      <c r="B28" s="533" t="s">
        <v>1067</v>
      </c>
      <c r="C28" s="537">
        <f>C29</f>
        <v>946</v>
      </c>
      <c r="D28" s="524"/>
      <c r="E28" s="538">
        <f>E29</f>
        <v>946</v>
      </c>
      <c r="F28" s="531">
        <f t="shared" si="0"/>
        <v>100</v>
      </c>
    </row>
    <row r="29" spans="1:6" ht="111.6" customHeight="1" x14ac:dyDescent="0.3">
      <c r="A29" s="527" t="s">
        <v>1068</v>
      </c>
      <c r="B29" s="544" t="s">
        <v>1069</v>
      </c>
      <c r="C29" s="540">
        <f>C30+C31</f>
        <v>946</v>
      </c>
      <c r="D29" s="540">
        <f>D30+D31</f>
        <v>1159.2</v>
      </c>
      <c r="E29" s="540">
        <f>E30+E31</f>
        <v>946</v>
      </c>
      <c r="F29" s="531">
        <f t="shared" si="0"/>
        <v>100</v>
      </c>
    </row>
    <row r="30" spans="1:6" ht="112.5" customHeight="1" x14ac:dyDescent="0.3">
      <c r="A30" s="527" t="s">
        <v>1070</v>
      </c>
      <c r="B30" s="545" t="s">
        <v>1071</v>
      </c>
      <c r="C30" s="529">
        <v>860</v>
      </c>
      <c r="D30" s="524">
        <v>1052.2</v>
      </c>
      <c r="E30" s="530">
        <v>860</v>
      </c>
      <c r="F30" s="531">
        <f t="shared" si="0"/>
        <v>100</v>
      </c>
    </row>
    <row r="31" spans="1:6" ht="96.6" customHeight="1" x14ac:dyDescent="0.3">
      <c r="A31" s="542" t="s">
        <v>1072</v>
      </c>
      <c r="B31" s="539" t="s">
        <v>1073</v>
      </c>
      <c r="C31" s="540">
        <v>86</v>
      </c>
      <c r="D31" s="524">
        <v>107</v>
      </c>
      <c r="E31" s="541">
        <v>86</v>
      </c>
      <c r="F31" s="531">
        <f t="shared" si="0"/>
        <v>100</v>
      </c>
    </row>
    <row r="32" spans="1:6" ht="38.450000000000003" customHeight="1" x14ac:dyDescent="0.3">
      <c r="A32" s="532" t="s">
        <v>1074</v>
      </c>
      <c r="B32" s="533" t="s">
        <v>1075</v>
      </c>
      <c r="C32" s="537">
        <f>C33</f>
        <v>70</v>
      </c>
      <c r="D32" s="524"/>
      <c r="E32" s="538">
        <f>E33</f>
        <v>66.968999999999994</v>
      </c>
      <c r="F32" s="531">
        <f t="shared" si="0"/>
        <v>95.669999999999987</v>
      </c>
    </row>
    <row r="33" spans="1:6" ht="26.25" customHeight="1" x14ac:dyDescent="0.3">
      <c r="A33" s="527" t="s">
        <v>1076</v>
      </c>
      <c r="B33" s="539" t="s">
        <v>1077</v>
      </c>
      <c r="C33" s="540">
        <v>70</v>
      </c>
      <c r="D33" s="524">
        <v>70</v>
      </c>
      <c r="E33" s="541">
        <v>66.968999999999994</v>
      </c>
      <c r="F33" s="531">
        <f t="shared" si="0"/>
        <v>95.669999999999987</v>
      </c>
    </row>
    <row r="34" spans="1:6" ht="36.75" hidden="1" customHeight="1" x14ac:dyDescent="0.3">
      <c r="A34" s="532" t="s">
        <v>1078</v>
      </c>
      <c r="B34" s="533" t="s">
        <v>1079</v>
      </c>
      <c r="C34" s="537">
        <f>C35</f>
        <v>0</v>
      </c>
      <c r="D34" s="524"/>
      <c r="E34" s="538">
        <f>E35</f>
        <v>0</v>
      </c>
      <c r="F34" s="531" t="e">
        <f t="shared" si="0"/>
        <v>#DIV/0!</v>
      </c>
    </row>
    <row r="35" spans="1:6" ht="30.75" hidden="1" customHeight="1" x14ac:dyDescent="0.3">
      <c r="A35" s="527" t="s">
        <v>1080</v>
      </c>
      <c r="B35" s="539" t="s">
        <v>1081</v>
      </c>
      <c r="C35" s="540">
        <v>0</v>
      </c>
      <c r="D35" s="524">
        <v>10</v>
      </c>
      <c r="E35" s="541">
        <v>0</v>
      </c>
      <c r="F35" s="531" t="e">
        <f t="shared" si="0"/>
        <v>#DIV/0!</v>
      </c>
    </row>
    <row r="36" spans="1:6" ht="34.5" customHeight="1" x14ac:dyDescent="0.3">
      <c r="A36" s="546" t="s">
        <v>1082</v>
      </c>
      <c r="B36" s="543" t="s">
        <v>1083</v>
      </c>
      <c r="C36" s="537">
        <f>C37</f>
        <v>4531</v>
      </c>
      <c r="D36" s="524"/>
      <c r="E36" s="538">
        <f>E37</f>
        <v>4265</v>
      </c>
      <c r="F36" s="531">
        <f t="shared" si="0"/>
        <v>94.129331273449566</v>
      </c>
    </row>
    <row r="37" spans="1:6" ht="70.150000000000006" customHeight="1" x14ac:dyDescent="0.3">
      <c r="A37" s="547" t="s">
        <v>1084</v>
      </c>
      <c r="B37" s="548" t="s">
        <v>1085</v>
      </c>
      <c r="C37" s="549">
        <f>C38+C39</f>
        <v>4531</v>
      </c>
      <c r="D37" s="524">
        <v>7000</v>
      </c>
      <c r="E37" s="550">
        <v>4265</v>
      </c>
      <c r="F37" s="531">
        <f t="shared" si="0"/>
        <v>94.129331273449566</v>
      </c>
    </row>
    <row r="38" spans="1:6" ht="73.150000000000006" customHeight="1" x14ac:dyDescent="0.3">
      <c r="A38" s="547" t="s">
        <v>1086</v>
      </c>
      <c r="B38" s="539" t="s">
        <v>1087</v>
      </c>
      <c r="C38" s="549">
        <f>2331+2000</f>
        <v>4331</v>
      </c>
      <c r="D38" s="524"/>
      <c r="E38" s="550">
        <v>2248</v>
      </c>
      <c r="F38" s="531">
        <f t="shared" si="0"/>
        <v>51.904871854075274</v>
      </c>
    </row>
    <row r="39" spans="1:6" ht="72.75" customHeight="1" x14ac:dyDescent="0.3">
      <c r="A39" s="551" t="s">
        <v>1088</v>
      </c>
      <c r="B39" s="552" t="s">
        <v>1089</v>
      </c>
      <c r="C39" s="549">
        <v>200</v>
      </c>
      <c r="D39" s="524"/>
      <c r="E39" s="550">
        <v>17.21</v>
      </c>
      <c r="F39" s="531">
        <f t="shared" si="0"/>
        <v>8.6050000000000004</v>
      </c>
    </row>
    <row r="40" spans="1:6" ht="21.75" hidden="1" customHeight="1" x14ac:dyDescent="0.3">
      <c r="A40" s="532" t="s">
        <v>1090</v>
      </c>
      <c r="B40" s="543" t="s">
        <v>1091</v>
      </c>
      <c r="C40" s="537">
        <f>C41</f>
        <v>0</v>
      </c>
      <c r="D40" s="524">
        <v>50</v>
      </c>
      <c r="E40" s="538">
        <f>E41</f>
        <v>0</v>
      </c>
      <c r="F40" s="531" t="e">
        <f t="shared" si="0"/>
        <v>#DIV/0!</v>
      </c>
    </row>
    <row r="41" spans="1:6" ht="60" hidden="1" customHeight="1" x14ac:dyDescent="0.3">
      <c r="A41" s="553" t="s">
        <v>1092</v>
      </c>
      <c r="B41" s="554" t="s">
        <v>1093</v>
      </c>
      <c r="C41" s="555"/>
      <c r="D41" s="524"/>
      <c r="E41" s="556"/>
      <c r="F41" s="531" t="e">
        <f t="shared" si="0"/>
        <v>#DIV/0!</v>
      </c>
    </row>
    <row r="42" spans="1:6" ht="19.5" thickBot="1" x14ac:dyDescent="0.35">
      <c r="A42" s="557" t="s">
        <v>1094</v>
      </c>
      <c r="B42" s="558" t="s">
        <v>1095</v>
      </c>
      <c r="C42" s="559">
        <v>100</v>
      </c>
      <c r="D42" s="524">
        <v>250</v>
      </c>
      <c r="E42" s="560">
        <v>101.3</v>
      </c>
      <c r="F42" s="531">
        <f t="shared" si="0"/>
        <v>101.29999999999998</v>
      </c>
    </row>
    <row r="43" spans="1:6" ht="19.5" thickBot="1" x14ac:dyDescent="0.35">
      <c r="A43" s="557" t="s">
        <v>1096</v>
      </c>
      <c r="B43" s="561" t="s">
        <v>1097</v>
      </c>
      <c r="C43" s="562">
        <f>C45</f>
        <v>100</v>
      </c>
      <c r="D43" s="524"/>
      <c r="E43" s="563">
        <f>E45+E44</f>
        <v>16.2</v>
      </c>
      <c r="F43" s="531">
        <f t="shared" si="0"/>
        <v>16.2</v>
      </c>
    </row>
    <row r="44" spans="1:6" ht="37.5" customHeight="1" x14ac:dyDescent="0.3">
      <c r="A44" s="553" t="s">
        <v>1098</v>
      </c>
      <c r="B44" s="564" t="s">
        <v>1099</v>
      </c>
      <c r="C44" s="565">
        <v>0</v>
      </c>
      <c r="D44" s="524"/>
      <c r="E44" s="566">
        <v>0</v>
      </c>
      <c r="F44" s="567" t="e">
        <f t="shared" si="0"/>
        <v>#DIV/0!</v>
      </c>
    </row>
    <row r="45" spans="1:6" ht="37.5" x14ac:dyDescent="0.3">
      <c r="A45" s="568" t="s">
        <v>1100</v>
      </c>
      <c r="B45" s="539" t="s">
        <v>1101</v>
      </c>
      <c r="C45" s="569">
        <v>100</v>
      </c>
      <c r="D45" s="570">
        <v>187</v>
      </c>
      <c r="E45" s="569">
        <v>16.2</v>
      </c>
      <c r="F45" s="567">
        <f t="shared" si="0"/>
        <v>16.2</v>
      </c>
    </row>
    <row r="46" spans="1:6" ht="19.5" thickBot="1" x14ac:dyDescent="0.35">
      <c r="A46" s="571"/>
      <c r="B46" s="572" t="s">
        <v>1102</v>
      </c>
      <c r="C46" s="573">
        <f>C42+C40+C36+C34+C32+C28+C26+C22+C17++C13+C15+C43</f>
        <v>26091</v>
      </c>
      <c r="D46" s="574">
        <f>D14+D16+D18+D19+D20+D21+D23+D24+D25+D26+D30+D31+D33+D37+D40+D42+D45+D35</f>
        <v>34223</v>
      </c>
      <c r="E46" s="575">
        <f>E42+E40+E36+E34+E32+E28+E26+E22+E17++E13+E15+E43+E27</f>
        <v>23207.699000000004</v>
      </c>
      <c r="F46" s="576">
        <f t="shared" si="0"/>
        <v>88.949059062511992</v>
      </c>
    </row>
    <row r="47" spans="1:6" x14ac:dyDescent="0.2">
      <c r="C47" s="577"/>
    </row>
    <row r="48" spans="1:6" x14ac:dyDescent="0.2">
      <c r="B48" s="578"/>
      <c r="C48" s="578"/>
      <c r="D48" s="578">
        <f>27271.2+500</f>
        <v>27771.200000000001</v>
      </c>
      <c r="E48" s="578">
        <v>13022.96</v>
      </c>
      <c r="F48" s="579" t="e">
        <f>E48/C48*100</f>
        <v>#DIV/0!</v>
      </c>
    </row>
    <row r="49" spans="2:6" x14ac:dyDescent="0.2">
      <c r="B49" s="578" t="s">
        <v>1103</v>
      </c>
      <c r="C49" s="580">
        <f>C13+C15+C17+C22+C26</f>
        <v>20344</v>
      </c>
      <c r="D49" s="580">
        <f>D13+D15+D17+D22+D26</f>
        <v>12</v>
      </c>
      <c r="E49" s="580">
        <f>E13+E15+E17+E22+E26+E27</f>
        <v>17812.23</v>
      </c>
      <c r="F49" s="579">
        <f>E49/C49*100</f>
        <v>87.55520055053087</v>
      </c>
    </row>
    <row r="50" spans="2:6" x14ac:dyDescent="0.2">
      <c r="B50" s="578" t="s">
        <v>1104</v>
      </c>
      <c r="C50" s="580">
        <f>C28+C32+C34+C36+C40+C42+C43</f>
        <v>5747</v>
      </c>
      <c r="D50" s="580">
        <f>D28+D32+D34+D36+D40+D42+D43</f>
        <v>300</v>
      </c>
      <c r="E50" s="580">
        <f>E28+E32+E34+E36+E40+E42+E43</f>
        <v>5395.4690000000001</v>
      </c>
      <c r="F50" s="579">
        <f>E50/C50*100</f>
        <v>93.883226030972679</v>
      </c>
    </row>
    <row r="51" spans="2:6" x14ac:dyDescent="0.2">
      <c r="B51" s="578" t="s">
        <v>1105</v>
      </c>
      <c r="C51" s="580">
        <f>C49+C50</f>
        <v>26091</v>
      </c>
      <c r="D51" s="580">
        <f>D49+D50</f>
        <v>312</v>
      </c>
      <c r="E51" s="580">
        <f>E49+E50</f>
        <v>23207.699000000001</v>
      </c>
      <c r="F51" s="579">
        <f>E51/C51*100</f>
        <v>88.949059062511978</v>
      </c>
    </row>
  </sheetData>
  <mergeCells count="10">
    <mergeCell ref="A7:C7"/>
    <mergeCell ref="A8:C8"/>
    <mergeCell ref="A10:F10"/>
    <mergeCell ref="C11:F11"/>
    <mergeCell ref="A1:F1"/>
    <mergeCell ref="A2:F2"/>
    <mergeCell ref="A3:F3"/>
    <mergeCell ref="A4:F4"/>
    <mergeCell ref="A5:C5"/>
    <mergeCell ref="A6:C6"/>
  </mergeCells>
  <pageMargins left="0.78740157480314965" right="0.39370078740157483" top="0" bottom="0" header="0.19685039370078741" footer="0.19685039370078741"/>
  <pageSetup paperSize="9" scale="83" firstPageNumber="11" fitToHeight="0" orientation="portrait" useFirstPageNumber="1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4"/>
  <sheetViews>
    <sheetView zoomScaleNormal="100" workbookViewId="0">
      <pane xSplit="11" ySplit="11" topLeftCell="P88" activePane="bottomRight" state="frozen"/>
      <selection activeCell="A3" sqref="A3"/>
      <selection pane="topRight" activeCell="L3" sqref="L3"/>
      <selection pane="bottomLeft" activeCell="A7" sqref="A7"/>
      <selection pane="bottomRight" activeCell="B107" sqref="B107"/>
    </sheetView>
  </sheetViews>
  <sheetFormatPr defaultRowHeight="12.75" x14ac:dyDescent="0.2"/>
  <cols>
    <col min="1" max="1" width="28" style="112" customWidth="1"/>
    <col min="2" max="2" width="47.5703125" style="112" customWidth="1"/>
    <col min="3" max="3" width="10.140625" style="112" hidden="1" customWidth="1"/>
    <col min="4" max="4" width="10.5703125" style="112" hidden="1" customWidth="1"/>
    <col min="5" max="5" width="10.28515625" style="112" hidden="1" customWidth="1"/>
    <col min="6" max="6" width="0.140625" style="112" hidden="1" customWidth="1"/>
    <col min="7" max="7" width="11.5703125" style="112" hidden="1" customWidth="1"/>
    <col min="8" max="8" width="0.140625" style="112" hidden="1" customWidth="1"/>
    <col min="9" max="9" width="0.28515625" style="112" hidden="1" customWidth="1"/>
    <col min="10" max="10" width="11" style="112" hidden="1" customWidth="1"/>
    <col min="11" max="11" width="10.140625" style="112" hidden="1" customWidth="1"/>
    <col min="12" max="12" width="0.42578125" style="112" hidden="1" customWidth="1"/>
    <col min="13" max="13" width="11.5703125" style="112" hidden="1" customWidth="1"/>
    <col min="14" max="14" width="7.7109375" style="112" hidden="1" customWidth="1"/>
    <col min="15" max="15" width="2.7109375" style="112" hidden="1" customWidth="1"/>
    <col min="16" max="16" width="21" style="112" customWidth="1"/>
    <col min="17" max="17" width="5.7109375" style="112" hidden="1" customWidth="1"/>
    <col min="18" max="18" width="4.85546875" style="112" hidden="1" customWidth="1"/>
    <col min="19" max="19" width="4.5703125" style="112" hidden="1" customWidth="1"/>
    <col min="20" max="20" width="13.5703125" style="112" hidden="1" customWidth="1"/>
    <col min="21" max="21" width="0.42578125" style="112" hidden="1" customWidth="1"/>
    <col min="22" max="16384" width="9.140625" style="112"/>
  </cols>
  <sheetData>
    <row r="1" spans="1:21" ht="19.899999999999999" hidden="1" customHeight="1" x14ac:dyDescent="0.2">
      <c r="A1" s="599" t="s">
        <v>164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</row>
    <row r="2" spans="1:21" ht="16.899999999999999" hidden="1" customHeight="1" x14ac:dyDescent="0.2">
      <c r="A2" s="599" t="s">
        <v>619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</row>
    <row r="3" spans="1:21" ht="19.149999999999999" customHeight="1" x14ac:dyDescent="0.2">
      <c r="A3" s="599" t="s">
        <v>1131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</row>
    <row r="4" spans="1:21" ht="19.149999999999999" customHeight="1" x14ac:dyDescent="0.2">
      <c r="A4" s="599" t="s">
        <v>381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206"/>
      <c r="R4" s="206"/>
      <c r="S4" s="206"/>
      <c r="T4" s="206"/>
      <c r="U4" s="206"/>
    </row>
    <row r="5" spans="1:21" ht="20.25" customHeight="1" x14ac:dyDescent="0.2">
      <c r="A5" s="599" t="s">
        <v>1031</v>
      </c>
      <c r="B5" s="599"/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599"/>
      <c r="P5" s="599"/>
      <c r="Q5" s="599"/>
      <c r="R5" s="599"/>
      <c r="S5" s="599"/>
      <c r="T5" s="599"/>
      <c r="U5" s="599"/>
    </row>
    <row r="6" spans="1:21" ht="16.5" customHeight="1" x14ac:dyDescent="0.2">
      <c r="A6" s="203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 t="s">
        <v>224</v>
      </c>
      <c r="Q6" s="205"/>
      <c r="R6" s="205"/>
      <c r="S6" s="205"/>
      <c r="T6" s="205"/>
      <c r="U6" s="205"/>
    </row>
    <row r="7" spans="1:21" x14ac:dyDescent="0.2">
      <c r="A7" s="599" t="s">
        <v>619</v>
      </c>
      <c r="B7" s="599"/>
      <c r="C7" s="599"/>
      <c r="D7" s="599"/>
      <c r="E7" s="599"/>
      <c r="F7" s="599"/>
      <c r="G7" s="599"/>
      <c r="H7" s="599"/>
      <c r="I7" s="599"/>
      <c r="J7" s="599"/>
      <c r="K7" s="599"/>
      <c r="L7" s="599"/>
      <c r="M7" s="599"/>
      <c r="N7" s="599"/>
      <c r="O7" s="599"/>
      <c r="P7" s="599"/>
      <c r="Q7" s="205"/>
      <c r="R7" s="205"/>
      <c r="S7" s="205"/>
      <c r="T7" s="205"/>
      <c r="U7" s="205"/>
    </row>
    <row r="8" spans="1:21" x14ac:dyDescent="0.2">
      <c r="A8" s="599" t="s">
        <v>381</v>
      </c>
      <c r="B8" s="599"/>
      <c r="C8" s="599"/>
      <c r="D8" s="599"/>
      <c r="E8" s="599"/>
      <c r="F8" s="599"/>
      <c r="G8" s="599"/>
      <c r="H8" s="599"/>
      <c r="I8" s="599"/>
      <c r="J8" s="599"/>
      <c r="K8" s="599"/>
      <c r="L8" s="599"/>
      <c r="M8" s="599"/>
      <c r="N8" s="599"/>
      <c r="O8" s="599"/>
      <c r="P8" s="599"/>
      <c r="Q8" s="205"/>
      <c r="R8" s="205"/>
      <c r="S8" s="205"/>
      <c r="T8" s="205"/>
      <c r="U8" s="205"/>
    </row>
    <row r="9" spans="1:21" x14ac:dyDescent="0.2">
      <c r="A9" s="599" t="s">
        <v>896</v>
      </c>
      <c r="B9" s="599"/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599"/>
      <c r="P9" s="599"/>
      <c r="Q9" s="205"/>
      <c r="R9" s="205"/>
      <c r="S9" s="205"/>
      <c r="T9" s="205"/>
      <c r="U9" s="205"/>
    </row>
    <row r="10" spans="1:21" ht="0.75" customHeight="1" x14ac:dyDescent="0.2">
      <c r="B10" s="113"/>
    </row>
    <row r="11" spans="1:21" ht="12.75" hidden="1" customHeight="1" x14ac:dyDescent="0.2">
      <c r="B11" s="113"/>
    </row>
    <row r="12" spans="1:21" ht="10.15" customHeight="1" x14ac:dyDescent="0.2">
      <c r="B12" s="114"/>
    </row>
    <row r="13" spans="1:21" ht="15.75" x14ac:dyDescent="0.25">
      <c r="A13" s="602" t="s">
        <v>335</v>
      </c>
      <c r="B13" s="602"/>
      <c r="C13" s="602"/>
      <c r="D13" s="602"/>
      <c r="E13" s="602"/>
      <c r="F13" s="602"/>
      <c r="G13" s="602"/>
      <c r="H13" s="602"/>
      <c r="I13" s="602"/>
      <c r="J13" s="602"/>
      <c r="K13" s="602"/>
      <c r="L13" s="602"/>
      <c r="M13" s="602"/>
      <c r="N13" s="602"/>
      <c r="O13" s="602"/>
      <c r="P13" s="602"/>
      <c r="Q13" s="602"/>
      <c r="R13" s="602"/>
      <c r="S13" s="602"/>
      <c r="T13" s="602"/>
      <c r="U13" s="602"/>
    </row>
    <row r="14" spans="1:21" ht="15.6" customHeight="1" x14ac:dyDescent="0.25">
      <c r="A14" s="609"/>
      <c r="B14" s="609"/>
      <c r="L14" s="115"/>
      <c r="P14" s="601" t="s">
        <v>225</v>
      </c>
      <c r="Q14" s="601"/>
      <c r="R14" s="601"/>
      <c r="S14" s="601"/>
      <c r="T14" s="601"/>
      <c r="U14" s="601"/>
    </row>
    <row r="15" spans="1:21" ht="15.75" customHeight="1" x14ac:dyDescent="0.25">
      <c r="A15" s="608" t="s">
        <v>226</v>
      </c>
      <c r="B15" s="608" t="s">
        <v>616</v>
      </c>
      <c r="C15" s="608" t="s">
        <v>228</v>
      </c>
      <c r="D15" s="600"/>
      <c r="E15" s="600"/>
      <c r="F15" s="600" t="s">
        <v>229</v>
      </c>
      <c r="G15" s="600" t="s">
        <v>230</v>
      </c>
      <c r="H15" s="600" t="s">
        <v>614</v>
      </c>
      <c r="I15" s="600" t="s">
        <v>231</v>
      </c>
      <c r="J15" s="116"/>
      <c r="K15" s="117"/>
      <c r="L15" s="608" t="s">
        <v>232</v>
      </c>
      <c r="M15" s="608" t="s">
        <v>233</v>
      </c>
      <c r="N15" s="608" t="s">
        <v>234</v>
      </c>
      <c r="O15" s="600" t="s">
        <v>235</v>
      </c>
      <c r="P15" s="603" t="s">
        <v>614</v>
      </c>
      <c r="Q15" s="605" t="s">
        <v>236</v>
      </c>
      <c r="R15" s="605" t="s">
        <v>237</v>
      </c>
      <c r="S15" s="605" t="s">
        <v>238</v>
      </c>
      <c r="T15" s="607" t="s">
        <v>362</v>
      </c>
      <c r="U15" s="600" t="s">
        <v>227</v>
      </c>
    </row>
    <row r="16" spans="1:21" ht="33" customHeight="1" x14ac:dyDescent="0.25">
      <c r="A16" s="608"/>
      <c r="B16" s="608"/>
      <c r="C16" s="608"/>
      <c r="D16" s="600"/>
      <c r="E16" s="600"/>
      <c r="F16" s="600"/>
      <c r="G16" s="600"/>
      <c r="H16" s="600"/>
      <c r="I16" s="600"/>
      <c r="J16" s="116"/>
      <c r="K16" s="117"/>
      <c r="L16" s="608"/>
      <c r="M16" s="608"/>
      <c r="N16" s="608"/>
      <c r="O16" s="600"/>
      <c r="P16" s="604"/>
      <c r="Q16" s="606"/>
      <c r="R16" s="606"/>
      <c r="S16" s="606"/>
      <c r="T16" s="607"/>
      <c r="U16" s="600"/>
    </row>
    <row r="17" spans="1:23" ht="47.25" x14ac:dyDescent="0.25">
      <c r="A17" s="118" t="s">
        <v>239</v>
      </c>
      <c r="B17" s="119" t="s">
        <v>240</v>
      </c>
      <c r="C17" s="120" t="e">
        <f>#REF!+C51+#REF!</f>
        <v>#REF!</v>
      </c>
      <c r="D17" s="120" t="e">
        <f>#REF!+D51+#REF!</f>
        <v>#REF!</v>
      </c>
      <c r="E17" s="120" t="e">
        <f>#REF!+E51+#REF!</f>
        <v>#REF!</v>
      </c>
      <c r="F17" s="120" t="e">
        <f>#REF!+F51+#REF!</f>
        <v>#REF!</v>
      </c>
      <c r="G17" s="120" t="e">
        <f>#REF!+G51+#REF!</f>
        <v>#REF!</v>
      </c>
      <c r="H17" s="120" t="e">
        <f>H51+#REF!+H18</f>
        <v>#REF!</v>
      </c>
      <c r="I17" s="117"/>
      <c r="J17" s="121" t="e">
        <f>J51+J18+J91</f>
        <v>#REF!</v>
      </c>
      <c r="K17" s="117"/>
      <c r="L17" s="121" t="e">
        <f>L51+L18+L91+L23</f>
        <v>#REF!</v>
      </c>
      <c r="M17" s="121" t="e">
        <f>M51+M18+M91+M23</f>
        <v>#REF!</v>
      </c>
      <c r="N17" s="122" t="e">
        <f t="shared" ref="N17:N51" si="0">M17/L17*100</f>
        <v>#REF!</v>
      </c>
      <c r="O17" s="121" t="e">
        <f t="shared" ref="O17:O79" si="1">M17-L17</f>
        <v>#REF!</v>
      </c>
      <c r="P17" s="121">
        <f>P18+P28+P51+P91</f>
        <v>72723.344000000012</v>
      </c>
      <c r="Q17" s="123" t="e">
        <f>Q51+Q18+Q91+Q23</f>
        <v>#REF!</v>
      </c>
      <c r="R17" s="124" t="e">
        <f>R51+R18+R91+R23</f>
        <v>#REF!</v>
      </c>
      <c r="S17" s="123" t="e">
        <f>S51+S18+S91+S23</f>
        <v>#REF!</v>
      </c>
      <c r="T17" s="121">
        <f>T18+T28+T51+T91</f>
        <v>62151.712200000009</v>
      </c>
      <c r="U17" s="130">
        <f>T17/P17*100</f>
        <v>85.463220998198324</v>
      </c>
      <c r="W17" s="199"/>
    </row>
    <row r="18" spans="1:23" ht="41.45" customHeight="1" x14ac:dyDescent="0.25">
      <c r="A18" s="118" t="s">
        <v>241</v>
      </c>
      <c r="B18" s="119" t="s">
        <v>242</v>
      </c>
      <c r="C18" s="120"/>
      <c r="D18" s="120"/>
      <c r="E18" s="120"/>
      <c r="F18" s="120"/>
      <c r="G18" s="120"/>
      <c r="H18" s="120">
        <f>H19</f>
        <v>12289200</v>
      </c>
      <c r="I18" s="117"/>
      <c r="J18" s="125">
        <f>J19</f>
        <v>8478000</v>
      </c>
      <c r="K18" s="117"/>
      <c r="L18" s="125">
        <f>L19+L22</f>
        <v>14049000</v>
      </c>
      <c r="M18" s="125">
        <f>M19+M22</f>
        <v>14049000</v>
      </c>
      <c r="N18" s="122">
        <f t="shared" si="0"/>
        <v>100</v>
      </c>
      <c r="O18" s="121">
        <f t="shared" si="1"/>
        <v>0</v>
      </c>
      <c r="P18" s="125">
        <f>P19+P26</f>
        <v>21755</v>
      </c>
      <c r="Q18" s="126">
        <f>Q19+Q22</f>
        <v>5043</v>
      </c>
      <c r="R18" s="127">
        <f>R19+R22</f>
        <v>4532</v>
      </c>
      <c r="S18" s="126">
        <f>S19+S22</f>
        <v>4504</v>
      </c>
      <c r="T18" s="125">
        <f>T19+T26</f>
        <v>21104</v>
      </c>
      <c r="U18" s="130">
        <f t="shared" ref="U18:U84" si="2">T18/P18*100</f>
        <v>97.007584463341757</v>
      </c>
    </row>
    <row r="19" spans="1:23" ht="31.5" x14ac:dyDescent="0.25">
      <c r="A19" s="128" t="s">
        <v>243</v>
      </c>
      <c r="B19" s="129" t="s">
        <v>244</v>
      </c>
      <c r="C19" s="130"/>
      <c r="D19" s="130"/>
      <c r="E19" s="130"/>
      <c r="F19" s="130"/>
      <c r="G19" s="130"/>
      <c r="H19" s="130">
        <f>H21</f>
        <v>12289200</v>
      </c>
      <c r="I19" s="117"/>
      <c r="J19" s="131">
        <f>J21+J20</f>
        <v>8478000</v>
      </c>
      <c r="K19" s="117"/>
      <c r="L19" s="131">
        <f>L21+L20</f>
        <v>5937000</v>
      </c>
      <c r="M19" s="131">
        <f>M21+M20</f>
        <v>5937000</v>
      </c>
      <c r="N19" s="132">
        <f t="shared" si="0"/>
        <v>100</v>
      </c>
      <c r="O19" s="133">
        <f t="shared" si="1"/>
        <v>0</v>
      </c>
      <c r="P19" s="131">
        <f>P21+P20</f>
        <v>15655</v>
      </c>
      <c r="Q19" s="134">
        <f>Q21+Q20</f>
        <v>5043</v>
      </c>
      <c r="R19" s="135">
        <f>R21+R20</f>
        <v>4532</v>
      </c>
      <c r="S19" s="134">
        <f>S21+S20</f>
        <v>4504</v>
      </c>
      <c r="T19" s="131">
        <f>T20</f>
        <v>15100</v>
      </c>
      <c r="U19" s="130">
        <f t="shared" si="2"/>
        <v>96.454806770999681</v>
      </c>
    </row>
    <row r="20" spans="1:23" ht="31.5" customHeight="1" x14ac:dyDescent="0.25">
      <c r="A20" s="128" t="s">
        <v>245</v>
      </c>
      <c r="B20" s="129" t="s">
        <v>609</v>
      </c>
      <c r="C20" s="130"/>
      <c r="D20" s="130"/>
      <c r="E20" s="130"/>
      <c r="F20" s="130"/>
      <c r="G20" s="130"/>
      <c r="H20" s="130"/>
      <c r="I20" s="117"/>
      <c r="J20" s="131">
        <v>124000</v>
      </c>
      <c r="K20" s="117"/>
      <c r="L20" s="131">
        <v>124000</v>
      </c>
      <c r="M20" s="133">
        <v>124000</v>
      </c>
      <c r="N20" s="132">
        <f t="shared" si="0"/>
        <v>100</v>
      </c>
      <c r="O20" s="133">
        <f t="shared" si="1"/>
        <v>0</v>
      </c>
      <c r="P20" s="133">
        <v>15655</v>
      </c>
      <c r="Q20" s="134">
        <v>5043</v>
      </c>
      <c r="R20" s="135">
        <v>4532</v>
      </c>
      <c r="S20" s="134">
        <v>4504</v>
      </c>
      <c r="T20" s="133">
        <v>15100</v>
      </c>
      <c r="U20" s="130">
        <f t="shared" si="2"/>
        <v>96.454806770999681</v>
      </c>
    </row>
    <row r="21" spans="1:23" ht="1.5" customHeight="1" x14ac:dyDescent="0.25">
      <c r="A21" s="128"/>
      <c r="B21" s="129" t="s">
        <v>609</v>
      </c>
      <c r="C21" s="130"/>
      <c r="D21" s="130"/>
      <c r="E21" s="130"/>
      <c r="F21" s="130"/>
      <c r="G21" s="130"/>
      <c r="H21" s="130">
        <v>12289200</v>
      </c>
      <c r="I21" s="117">
        <v>1250000</v>
      </c>
      <c r="J21" s="131">
        <v>8354000</v>
      </c>
      <c r="K21" s="136">
        <v>-2541000</v>
      </c>
      <c r="L21" s="131">
        <f>J21+K21</f>
        <v>5813000</v>
      </c>
      <c r="M21" s="133">
        <v>5813000</v>
      </c>
      <c r="N21" s="132">
        <f t="shared" si="0"/>
        <v>100</v>
      </c>
      <c r="O21" s="133">
        <f t="shared" si="1"/>
        <v>0</v>
      </c>
      <c r="P21" s="133"/>
      <c r="Q21" s="137">
        <f>O21+P21</f>
        <v>0</v>
      </c>
      <c r="R21" s="135">
        <f>O21+P21</f>
        <v>0</v>
      </c>
      <c r="S21" s="137">
        <f>Q21+R21</f>
        <v>0</v>
      </c>
      <c r="T21" s="133"/>
      <c r="U21" s="130" t="e">
        <f t="shared" si="2"/>
        <v>#DIV/0!</v>
      </c>
    </row>
    <row r="22" spans="1:23" ht="42" hidden="1" customHeight="1" x14ac:dyDescent="0.25">
      <c r="A22" s="128" t="s">
        <v>246</v>
      </c>
      <c r="B22" s="129" t="s">
        <v>247</v>
      </c>
      <c r="C22" s="130"/>
      <c r="D22" s="130"/>
      <c r="E22" s="130"/>
      <c r="F22" s="130"/>
      <c r="G22" s="130"/>
      <c r="H22" s="130"/>
      <c r="I22" s="117"/>
      <c r="J22" s="131"/>
      <c r="K22" s="136"/>
      <c r="L22" s="131">
        <v>8112000</v>
      </c>
      <c r="M22" s="133">
        <v>8112000</v>
      </c>
      <c r="N22" s="132">
        <f t="shared" si="0"/>
        <v>100</v>
      </c>
      <c r="O22" s="133">
        <f t="shared" si="1"/>
        <v>0</v>
      </c>
      <c r="P22" s="133">
        <v>0</v>
      </c>
      <c r="Q22" s="137">
        <v>0</v>
      </c>
      <c r="R22" s="135">
        <v>0</v>
      </c>
      <c r="S22" s="137">
        <v>0</v>
      </c>
      <c r="T22" s="133">
        <v>0</v>
      </c>
      <c r="U22" s="130" t="e">
        <f t="shared" si="2"/>
        <v>#DIV/0!</v>
      </c>
    </row>
    <row r="23" spans="1:23" ht="0.75" hidden="1" customHeight="1" x14ac:dyDescent="0.25">
      <c r="A23" s="118" t="s">
        <v>248</v>
      </c>
      <c r="B23" s="138" t="s">
        <v>249</v>
      </c>
      <c r="C23" s="130"/>
      <c r="D23" s="130"/>
      <c r="E23" s="130"/>
      <c r="F23" s="130"/>
      <c r="G23" s="130"/>
      <c r="H23" s="130"/>
      <c r="I23" s="117"/>
      <c r="J23" s="131"/>
      <c r="K23" s="117"/>
      <c r="L23" s="125" t="e">
        <f>L36+L28+L24+L26</f>
        <v>#REF!</v>
      </c>
      <c r="M23" s="125" t="e">
        <f>M36+M28+M24+M26</f>
        <v>#REF!</v>
      </c>
      <c r="N23" s="122" t="e">
        <f t="shared" si="0"/>
        <v>#REF!</v>
      </c>
      <c r="O23" s="121" t="e">
        <f t="shared" si="1"/>
        <v>#REF!</v>
      </c>
      <c r="P23" s="125">
        <f>P36+P28+P24+P26</f>
        <v>24516.326000000001</v>
      </c>
      <c r="Q23" s="126" t="e">
        <f>Q36+Q28+Q24+Q26</f>
        <v>#REF!</v>
      </c>
      <c r="R23" s="127" t="e">
        <f>R36+R28+R24+R26</f>
        <v>#REF!</v>
      </c>
      <c r="S23" s="126" t="e">
        <f>S36+S28+S24+S26</f>
        <v>#REF!</v>
      </c>
      <c r="T23" s="125">
        <f>T36+T28+T24+T26</f>
        <v>22632.594000000001</v>
      </c>
      <c r="U23" s="130">
        <f t="shared" si="2"/>
        <v>92.316418047304481</v>
      </c>
    </row>
    <row r="24" spans="1:23" ht="39" hidden="1" customHeight="1" x14ac:dyDescent="0.25">
      <c r="A24" s="128" t="s">
        <v>250</v>
      </c>
      <c r="B24" s="129" t="s">
        <v>251</v>
      </c>
      <c r="C24" s="130"/>
      <c r="D24" s="130"/>
      <c r="E24" s="130"/>
      <c r="F24" s="130"/>
      <c r="G24" s="130"/>
      <c r="H24" s="130"/>
      <c r="I24" s="117"/>
      <c r="J24" s="131"/>
      <c r="K24" s="117"/>
      <c r="L24" s="131">
        <f>L25</f>
        <v>136200</v>
      </c>
      <c r="M24" s="131">
        <f>M25</f>
        <v>136200</v>
      </c>
      <c r="N24" s="132">
        <f t="shared" si="0"/>
        <v>100</v>
      </c>
      <c r="O24" s="133">
        <f t="shared" si="1"/>
        <v>0</v>
      </c>
      <c r="P24" s="131">
        <f>P25</f>
        <v>0</v>
      </c>
      <c r="Q24" s="134">
        <f>Q25</f>
        <v>0</v>
      </c>
      <c r="R24" s="135">
        <f>R25</f>
        <v>0</v>
      </c>
      <c r="S24" s="134">
        <f>S25</f>
        <v>0</v>
      </c>
      <c r="T24" s="131">
        <f>T25</f>
        <v>0</v>
      </c>
      <c r="U24" s="130" t="e">
        <f t="shared" si="2"/>
        <v>#DIV/0!</v>
      </c>
    </row>
    <row r="25" spans="1:23" ht="59.25" hidden="1" customHeight="1" x14ac:dyDescent="0.25">
      <c r="A25" s="128" t="s">
        <v>252</v>
      </c>
      <c r="B25" s="129" t="s">
        <v>253</v>
      </c>
      <c r="C25" s="130"/>
      <c r="D25" s="130"/>
      <c r="E25" s="130"/>
      <c r="F25" s="130"/>
      <c r="G25" s="130"/>
      <c r="H25" s="130"/>
      <c r="I25" s="117"/>
      <c r="J25" s="131"/>
      <c r="K25" s="117"/>
      <c r="L25" s="131">
        <v>136200</v>
      </c>
      <c r="M25" s="133">
        <v>136200</v>
      </c>
      <c r="N25" s="132">
        <f t="shared" si="0"/>
        <v>100</v>
      </c>
      <c r="O25" s="133">
        <f t="shared" si="1"/>
        <v>0</v>
      </c>
      <c r="P25" s="133">
        <v>0</v>
      </c>
      <c r="Q25" s="134">
        <v>0</v>
      </c>
      <c r="R25" s="135">
        <v>0</v>
      </c>
      <c r="S25" s="134">
        <v>0</v>
      </c>
      <c r="T25" s="133">
        <v>0</v>
      </c>
      <c r="U25" s="130" t="e">
        <f t="shared" si="2"/>
        <v>#DIV/0!</v>
      </c>
    </row>
    <row r="26" spans="1:23" ht="15" customHeight="1" x14ac:dyDescent="0.25">
      <c r="A26" s="128" t="s">
        <v>254</v>
      </c>
      <c r="B26" s="139" t="s">
        <v>255</v>
      </c>
      <c r="C26" s="130"/>
      <c r="D26" s="130"/>
      <c r="E26" s="130"/>
      <c r="F26" s="130"/>
      <c r="G26" s="130"/>
      <c r="H26" s="130"/>
      <c r="I26" s="117"/>
      <c r="J26" s="131"/>
      <c r="K26" s="117"/>
      <c r="L26" s="131">
        <f>L27</f>
        <v>400370</v>
      </c>
      <c r="M26" s="131">
        <f>M27</f>
        <v>400370</v>
      </c>
      <c r="N26" s="132">
        <f t="shared" si="0"/>
        <v>100</v>
      </c>
      <c r="O26" s="133">
        <f t="shared" si="1"/>
        <v>0</v>
      </c>
      <c r="P26" s="131">
        <f>P27</f>
        <v>6100</v>
      </c>
      <c r="Q26" s="134">
        <f>Q27</f>
        <v>0</v>
      </c>
      <c r="R26" s="135">
        <f>R27</f>
        <v>0</v>
      </c>
      <c r="S26" s="134">
        <f>S27</f>
        <v>0</v>
      </c>
      <c r="T26" s="131">
        <f>T27</f>
        <v>6004</v>
      </c>
      <c r="U26" s="130">
        <f t="shared" si="2"/>
        <v>98.426229508196712</v>
      </c>
    </row>
    <row r="27" spans="1:23" ht="16.5" customHeight="1" x14ac:dyDescent="0.25">
      <c r="A27" s="128" t="s">
        <v>256</v>
      </c>
      <c r="B27" s="139" t="s">
        <v>689</v>
      </c>
      <c r="C27" s="130"/>
      <c r="D27" s="130"/>
      <c r="E27" s="130"/>
      <c r="F27" s="130"/>
      <c r="G27" s="130"/>
      <c r="H27" s="130"/>
      <c r="I27" s="117"/>
      <c r="J27" s="131"/>
      <c r="K27" s="117"/>
      <c r="L27" s="131">
        <v>400370</v>
      </c>
      <c r="M27" s="133">
        <v>400370</v>
      </c>
      <c r="N27" s="132">
        <f t="shared" si="0"/>
        <v>100</v>
      </c>
      <c r="O27" s="133">
        <f t="shared" si="1"/>
        <v>0</v>
      </c>
      <c r="P27" s="133">
        <f>5547+553</f>
        <v>6100</v>
      </c>
      <c r="Q27" s="134">
        <v>0</v>
      </c>
      <c r="R27" s="135">
        <v>0</v>
      </c>
      <c r="S27" s="134">
        <v>0</v>
      </c>
      <c r="T27" s="133">
        <v>6004</v>
      </c>
      <c r="U27" s="130">
        <f t="shared" si="2"/>
        <v>98.426229508196712</v>
      </c>
    </row>
    <row r="28" spans="1:23" ht="48.75" customHeight="1" x14ac:dyDescent="0.25">
      <c r="A28" s="118" t="s">
        <v>257</v>
      </c>
      <c r="B28" s="138" t="s">
        <v>249</v>
      </c>
      <c r="C28" s="130"/>
      <c r="D28" s="130"/>
      <c r="E28" s="130"/>
      <c r="F28" s="130"/>
      <c r="G28" s="130"/>
      <c r="H28" s="130"/>
      <c r="I28" s="117"/>
      <c r="J28" s="131"/>
      <c r="K28" s="117"/>
      <c r="L28" s="131">
        <f>L35</f>
        <v>40000</v>
      </c>
      <c r="M28" s="131">
        <f>M35</f>
        <v>40000</v>
      </c>
      <c r="N28" s="132">
        <f t="shared" si="0"/>
        <v>100</v>
      </c>
      <c r="O28" s="133">
        <f t="shared" si="1"/>
        <v>0</v>
      </c>
      <c r="P28" s="125">
        <f>P33+P36</f>
        <v>9215.1229999999996</v>
      </c>
      <c r="Q28" s="134">
        <f>Q35</f>
        <v>0</v>
      </c>
      <c r="R28" s="135">
        <f>R35</f>
        <v>0</v>
      </c>
      <c r="S28" s="134">
        <f>S35</f>
        <v>0</v>
      </c>
      <c r="T28" s="125">
        <f>T36+T33+T29</f>
        <v>8441.2070000000003</v>
      </c>
      <c r="U28" s="130">
        <f t="shared" si="2"/>
        <v>91.601674768746989</v>
      </c>
    </row>
    <row r="29" spans="1:23" ht="0.75" hidden="1" customHeight="1" x14ac:dyDescent="0.25">
      <c r="A29" s="128" t="s">
        <v>258</v>
      </c>
      <c r="B29" s="129" t="s">
        <v>259</v>
      </c>
      <c r="C29" s="130"/>
      <c r="D29" s="130"/>
      <c r="E29" s="130"/>
      <c r="F29" s="130"/>
      <c r="G29" s="130"/>
      <c r="H29" s="130"/>
      <c r="I29" s="117"/>
      <c r="J29" s="131"/>
      <c r="K29" s="117"/>
      <c r="L29" s="131"/>
      <c r="M29" s="131"/>
      <c r="N29" s="132"/>
      <c r="O29" s="133"/>
      <c r="P29" s="131">
        <f>P30</f>
        <v>0</v>
      </c>
      <c r="Q29" s="131">
        <f>Q30</f>
        <v>0</v>
      </c>
      <c r="R29" s="131">
        <f>R30</f>
        <v>0</v>
      </c>
      <c r="S29" s="131">
        <f>S30</f>
        <v>0</v>
      </c>
      <c r="T29" s="131">
        <f>T30</f>
        <v>240</v>
      </c>
      <c r="U29" s="130" t="e">
        <f t="shared" si="2"/>
        <v>#DIV/0!</v>
      </c>
    </row>
    <row r="30" spans="1:23" ht="21.75" hidden="1" customHeight="1" x14ac:dyDescent="0.25">
      <c r="A30" s="128" t="s">
        <v>260</v>
      </c>
      <c r="B30" s="129" t="s">
        <v>261</v>
      </c>
      <c r="C30" s="130"/>
      <c r="D30" s="130"/>
      <c r="E30" s="130"/>
      <c r="F30" s="130"/>
      <c r="G30" s="130"/>
      <c r="H30" s="130"/>
      <c r="I30" s="117"/>
      <c r="J30" s="131"/>
      <c r="K30" s="117"/>
      <c r="L30" s="131"/>
      <c r="M30" s="133"/>
      <c r="N30" s="132"/>
      <c r="O30" s="133"/>
      <c r="P30" s="133">
        <v>0</v>
      </c>
      <c r="Q30" s="134"/>
      <c r="R30" s="135"/>
      <c r="S30" s="134"/>
      <c r="T30" s="133">
        <v>240</v>
      </c>
      <c r="U30" s="130" t="e">
        <f t="shared" si="2"/>
        <v>#DIV/0!</v>
      </c>
    </row>
    <row r="31" spans="1:23" ht="33" hidden="1" customHeight="1" x14ac:dyDescent="0.25">
      <c r="A31" s="128" t="s">
        <v>262</v>
      </c>
      <c r="B31" s="129" t="s">
        <v>263</v>
      </c>
      <c r="C31" s="130"/>
      <c r="D31" s="130"/>
      <c r="E31" s="130"/>
      <c r="F31" s="130"/>
      <c r="G31" s="130"/>
      <c r="H31" s="130"/>
      <c r="I31" s="117"/>
      <c r="J31" s="131"/>
      <c r="K31" s="117"/>
      <c r="L31" s="131"/>
      <c r="M31" s="131"/>
      <c r="N31" s="132"/>
      <c r="O31" s="133"/>
      <c r="P31" s="131"/>
      <c r="Q31" s="134"/>
      <c r="R31" s="135"/>
      <c r="S31" s="134"/>
      <c r="T31" s="131"/>
      <c r="U31" s="130" t="e">
        <f t="shared" si="2"/>
        <v>#DIV/0!</v>
      </c>
    </row>
    <row r="32" spans="1:23" ht="52.5" hidden="1" customHeight="1" x14ac:dyDescent="0.25">
      <c r="A32" s="128" t="s">
        <v>264</v>
      </c>
      <c r="B32" s="129" t="s">
        <v>265</v>
      </c>
      <c r="C32" s="130"/>
      <c r="D32" s="130"/>
      <c r="E32" s="130"/>
      <c r="F32" s="130"/>
      <c r="G32" s="130"/>
      <c r="H32" s="130"/>
      <c r="I32" s="117"/>
      <c r="J32" s="131"/>
      <c r="K32" s="117"/>
      <c r="L32" s="131"/>
      <c r="M32" s="133"/>
      <c r="N32" s="132"/>
      <c r="O32" s="133"/>
      <c r="P32" s="133"/>
      <c r="Q32" s="134"/>
      <c r="R32" s="135"/>
      <c r="S32" s="134"/>
      <c r="T32" s="133"/>
      <c r="U32" s="130" t="e">
        <f t="shared" si="2"/>
        <v>#DIV/0!</v>
      </c>
    </row>
    <row r="33" spans="1:21" ht="30" customHeight="1" x14ac:dyDescent="0.25">
      <c r="A33" s="128" t="s">
        <v>266</v>
      </c>
      <c r="B33" s="129" t="s">
        <v>267</v>
      </c>
      <c r="C33" s="130"/>
      <c r="D33" s="130"/>
      <c r="E33" s="130"/>
      <c r="F33" s="130"/>
      <c r="G33" s="130"/>
      <c r="H33" s="130"/>
      <c r="I33" s="117"/>
      <c r="J33" s="131"/>
      <c r="K33" s="117"/>
      <c r="L33" s="131"/>
      <c r="M33" s="131"/>
      <c r="N33" s="132"/>
      <c r="O33" s="133"/>
      <c r="P33" s="131">
        <f>P34+P35</f>
        <v>13.92</v>
      </c>
      <c r="Q33" s="134"/>
      <c r="R33" s="135"/>
      <c r="S33" s="134"/>
      <c r="T33" s="131">
        <f>T34+T35</f>
        <v>13.82</v>
      </c>
      <c r="U33" s="130">
        <f t="shared" si="2"/>
        <v>99.281609195402297</v>
      </c>
    </row>
    <row r="34" spans="1:21" ht="33.75" customHeight="1" x14ac:dyDescent="0.25">
      <c r="A34" s="128" t="s">
        <v>268</v>
      </c>
      <c r="B34" s="129" t="s">
        <v>269</v>
      </c>
      <c r="C34" s="130"/>
      <c r="D34" s="130"/>
      <c r="E34" s="130"/>
      <c r="F34" s="130"/>
      <c r="G34" s="130"/>
      <c r="H34" s="130"/>
      <c r="I34" s="117"/>
      <c r="J34" s="131"/>
      <c r="K34" s="117"/>
      <c r="L34" s="131"/>
      <c r="M34" s="133"/>
      <c r="N34" s="132"/>
      <c r="O34" s="133"/>
      <c r="P34" s="133">
        <v>0</v>
      </c>
      <c r="Q34" s="134"/>
      <c r="R34" s="135"/>
      <c r="S34" s="134"/>
      <c r="T34" s="133">
        <v>1.17</v>
      </c>
      <c r="U34" s="130" t="e">
        <f t="shared" si="2"/>
        <v>#DIV/0!</v>
      </c>
    </row>
    <row r="35" spans="1:21" ht="31.5" customHeight="1" x14ac:dyDescent="0.25">
      <c r="A35" s="128" t="s">
        <v>268</v>
      </c>
      <c r="B35" s="129" t="s">
        <v>270</v>
      </c>
      <c r="C35" s="130"/>
      <c r="D35" s="130"/>
      <c r="E35" s="130"/>
      <c r="F35" s="130"/>
      <c r="G35" s="130"/>
      <c r="H35" s="130"/>
      <c r="I35" s="117"/>
      <c r="J35" s="131"/>
      <c r="K35" s="117"/>
      <c r="L35" s="131">
        <v>40000</v>
      </c>
      <c r="M35" s="133">
        <v>40000</v>
      </c>
      <c r="N35" s="132">
        <f t="shared" si="0"/>
        <v>100</v>
      </c>
      <c r="O35" s="133">
        <f t="shared" si="1"/>
        <v>0</v>
      </c>
      <c r="P35" s="133">
        <v>13.92</v>
      </c>
      <c r="Q35" s="134">
        <v>0</v>
      </c>
      <c r="R35" s="135">
        <v>0</v>
      </c>
      <c r="S35" s="134">
        <v>0</v>
      </c>
      <c r="T35" s="133">
        <v>12.65</v>
      </c>
      <c r="U35" s="130">
        <f t="shared" si="2"/>
        <v>90.876436781609186</v>
      </c>
    </row>
    <row r="36" spans="1:21" ht="20.45" customHeight="1" x14ac:dyDescent="0.25">
      <c r="A36" s="128" t="s">
        <v>271</v>
      </c>
      <c r="B36" s="117" t="s">
        <v>272</v>
      </c>
      <c r="C36" s="130"/>
      <c r="D36" s="130"/>
      <c r="E36" s="130"/>
      <c r="F36" s="130"/>
      <c r="G36" s="130"/>
      <c r="H36" s="130"/>
      <c r="I36" s="117"/>
      <c r="J36" s="131"/>
      <c r="K36" s="117"/>
      <c r="L36" s="131" t="e">
        <f>L37</f>
        <v>#REF!</v>
      </c>
      <c r="M36" s="131" t="e">
        <f>M37</f>
        <v>#REF!</v>
      </c>
      <c r="N36" s="132" t="e">
        <f t="shared" si="0"/>
        <v>#REF!</v>
      </c>
      <c r="O36" s="133" t="e">
        <f t="shared" si="1"/>
        <v>#REF!</v>
      </c>
      <c r="P36" s="131">
        <f>P37</f>
        <v>9201.2029999999995</v>
      </c>
      <c r="Q36" s="134" t="e">
        <f>Q37</f>
        <v>#REF!</v>
      </c>
      <c r="R36" s="135" t="e">
        <f>R37</f>
        <v>#REF!</v>
      </c>
      <c r="S36" s="134" t="e">
        <f>S37</f>
        <v>#REF!</v>
      </c>
      <c r="T36" s="131">
        <f>T37</f>
        <v>8187.3869999999997</v>
      </c>
      <c r="U36" s="130">
        <f t="shared" si="2"/>
        <v>88.981701631840977</v>
      </c>
    </row>
    <row r="37" spans="1:21" ht="21.6" customHeight="1" x14ac:dyDescent="0.25">
      <c r="A37" s="128" t="s">
        <v>273</v>
      </c>
      <c r="B37" s="129" t="s">
        <v>610</v>
      </c>
      <c r="C37" s="130"/>
      <c r="D37" s="130"/>
      <c r="E37" s="130"/>
      <c r="F37" s="130"/>
      <c r="G37" s="130"/>
      <c r="H37" s="130"/>
      <c r="I37" s="117"/>
      <c r="J37" s="131"/>
      <c r="K37" s="117"/>
      <c r="L37" s="131" t="e">
        <f>L38+L39+L40+L41+L42+L43+L44+L45+#REF!+L46</f>
        <v>#REF!</v>
      </c>
      <c r="M37" s="131" t="e">
        <f>M38+M39+M40+M41+M42+M43+M44+M45+#REF!+M46</f>
        <v>#REF!</v>
      </c>
      <c r="N37" s="132" t="e">
        <f t="shared" si="0"/>
        <v>#REF!</v>
      </c>
      <c r="O37" s="133" t="e">
        <f t="shared" si="1"/>
        <v>#REF!</v>
      </c>
      <c r="P37" s="131">
        <f>P38+P39+P40+P41+P43+P45+P46+P47+P48+P49+P50</f>
        <v>9201.2029999999995</v>
      </c>
      <c r="Q37" s="134" t="e">
        <f>Q38+Q39+Q40+Q41+Q42+Q43+Q44+Q45+#REF!+Q46</f>
        <v>#REF!</v>
      </c>
      <c r="R37" s="135" t="e">
        <f>R38+R39+R40+R41+R42+R43+R44+R45+#REF!+R46</f>
        <v>#REF!</v>
      </c>
      <c r="S37" s="134" t="e">
        <f>S38+S39+S40+S41+S42+S43+S44+S45+#REF!+S46</f>
        <v>#REF!</v>
      </c>
      <c r="T37" s="131">
        <f>T38+T39+T40+T41+T45+T46</f>
        <v>8187.3869999999997</v>
      </c>
      <c r="U37" s="130">
        <f t="shared" si="2"/>
        <v>88.981701631840977</v>
      </c>
    </row>
    <row r="38" spans="1:21" ht="65.45" customHeight="1" x14ac:dyDescent="0.25">
      <c r="A38" s="128"/>
      <c r="B38" s="129" t="s">
        <v>274</v>
      </c>
      <c r="C38" s="130"/>
      <c r="D38" s="130"/>
      <c r="E38" s="130"/>
      <c r="F38" s="130"/>
      <c r="G38" s="130"/>
      <c r="H38" s="130"/>
      <c r="I38" s="117"/>
      <c r="J38" s="131"/>
      <c r="K38" s="117">
        <v>106000</v>
      </c>
      <c r="L38" s="131">
        <v>369230</v>
      </c>
      <c r="M38" s="133">
        <v>369230</v>
      </c>
      <c r="N38" s="132">
        <f t="shared" si="0"/>
        <v>100</v>
      </c>
      <c r="O38" s="133">
        <f t="shared" si="1"/>
        <v>0</v>
      </c>
      <c r="P38" s="133">
        <v>293</v>
      </c>
      <c r="Q38" s="140">
        <v>0</v>
      </c>
      <c r="R38" s="135">
        <v>0</v>
      </c>
      <c r="S38" s="140">
        <v>0</v>
      </c>
      <c r="T38" s="133">
        <v>279</v>
      </c>
      <c r="U38" s="130">
        <f t="shared" si="2"/>
        <v>95.221843003412971</v>
      </c>
    </row>
    <row r="39" spans="1:21" ht="51.6" customHeight="1" x14ac:dyDescent="0.25">
      <c r="A39" s="128"/>
      <c r="B39" s="141" t="s">
        <v>275</v>
      </c>
      <c r="C39" s="130"/>
      <c r="D39" s="130"/>
      <c r="E39" s="130"/>
      <c r="F39" s="130"/>
      <c r="G39" s="130"/>
      <c r="H39" s="130"/>
      <c r="I39" s="117"/>
      <c r="J39" s="131"/>
      <c r="K39" s="117">
        <v>138000</v>
      </c>
      <c r="L39" s="131">
        <f>J39+K39</f>
        <v>138000</v>
      </c>
      <c r="M39" s="133">
        <v>138000</v>
      </c>
      <c r="N39" s="132">
        <f t="shared" si="0"/>
        <v>100</v>
      </c>
      <c r="O39" s="133">
        <f t="shared" si="1"/>
        <v>0</v>
      </c>
      <c r="P39" s="133">
        <v>148.68</v>
      </c>
      <c r="Q39" s="140">
        <f>O39+P39</f>
        <v>148.68</v>
      </c>
      <c r="R39" s="135">
        <f>O39+P39</f>
        <v>148.68</v>
      </c>
      <c r="S39" s="140">
        <f>Q39+R39</f>
        <v>297.36</v>
      </c>
      <c r="T39" s="133">
        <v>190.23</v>
      </c>
      <c r="U39" s="130">
        <f t="shared" si="2"/>
        <v>127.94592413236481</v>
      </c>
    </row>
    <row r="40" spans="1:21" ht="37.9" customHeight="1" x14ac:dyDescent="0.25">
      <c r="A40" s="128"/>
      <c r="B40" s="141" t="s">
        <v>276</v>
      </c>
      <c r="C40" s="130"/>
      <c r="D40" s="130"/>
      <c r="E40" s="130"/>
      <c r="F40" s="130"/>
      <c r="G40" s="130"/>
      <c r="H40" s="130"/>
      <c r="I40" s="117"/>
      <c r="J40" s="131"/>
      <c r="K40" s="117"/>
      <c r="L40" s="131">
        <v>7000</v>
      </c>
      <c r="M40" s="133">
        <v>7000</v>
      </c>
      <c r="N40" s="132">
        <f t="shared" si="0"/>
        <v>100</v>
      </c>
      <c r="O40" s="133">
        <f t="shared" si="1"/>
        <v>0</v>
      </c>
      <c r="P40" s="133">
        <v>36.200000000000003</v>
      </c>
      <c r="Q40" s="140">
        <v>0</v>
      </c>
      <c r="R40" s="135">
        <v>0</v>
      </c>
      <c r="S40" s="140">
        <v>0</v>
      </c>
      <c r="T40" s="133">
        <v>39</v>
      </c>
      <c r="U40" s="130">
        <f t="shared" si="2"/>
        <v>107.73480662983425</v>
      </c>
    </row>
    <row r="41" spans="1:21" ht="43.5" customHeight="1" x14ac:dyDescent="0.25">
      <c r="A41" s="128"/>
      <c r="B41" s="141" t="s">
        <v>277</v>
      </c>
      <c r="C41" s="130"/>
      <c r="D41" s="130"/>
      <c r="E41" s="130"/>
      <c r="F41" s="130"/>
      <c r="G41" s="130"/>
      <c r="H41" s="130"/>
      <c r="I41" s="117"/>
      <c r="J41" s="131"/>
      <c r="K41" s="117"/>
      <c r="L41" s="131">
        <v>4000</v>
      </c>
      <c r="M41" s="133">
        <v>0</v>
      </c>
      <c r="N41" s="132">
        <f t="shared" si="0"/>
        <v>0</v>
      </c>
      <c r="O41" s="133">
        <f t="shared" si="1"/>
        <v>-4000</v>
      </c>
      <c r="P41" s="133">
        <f>1500+1750</f>
        <v>3250</v>
      </c>
      <c r="Q41" s="140">
        <v>0</v>
      </c>
      <c r="R41" s="135">
        <v>0</v>
      </c>
      <c r="S41" s="140">
        <v>0</v>
      </c>
      <c r="T41" s="133">
        <v>5936</v>
      </c>
      <c r="U41" s="130">
        <f t="shared" si="2"/>
        <v>182.64615384615382</v>
      </c>
    </row>
    <row r="42" spans="1:21" ht="51.6" hidden="1" customHeight="1" x14ac:dyDescent="0.25">
      <c r="A42" s="128"/>
      <c r="B42" s="141" t="s">
        <v>278</v>
      </c>
      <c r="C42" s="130"/>
      <c r="D42" s="130"/>
      <c r="E42" s="130"/>
      <c r="F42" s="130"/>
      <c r="G42" s="130"/>
      <c r="H42" s="130"/>
      <c r="I42" s="117"/>
      <c r="J42" s="131"/>
      <c r="K42" s="117"/>
      <c r="L42" s="131">
        <v>102900</v>
      </c>
      <c r="M42" s="133">
        <v>102900</v>
      </c>
      <c r="N42" s="132">
        <f t="shared" si="0"/>
        <v>100</v>
      </c>
      <c r="O42" s="133">
        <f t="shared" si="1"/>
        <v>0</v>
      </c>
      <c r="P42" s="133"/>
      <c r="Q42" s="140">
        <v>0</v>
      </c>
      <c r="R42" s="135">
        <v>0</v>
      </c>
      <c r="S42" s="140">
        <v>0</v>
      </c>
      <c r="T42" s="133"/>
      <c r="U42" s="130" t="e">
        <f t="shared" si="2"/>
        <v>#DIV/0!</v>
      </c>
    </row>
    <row r="43" spans="1:21" ht="66.75" customHeight="1" x14ac:dyDescent="0.25">
      <c r="A43" s="128"/>
      <c r="B43" s="141" t="s">
        <v>897</v>
      </c>
      <c r="C43" s="130"/>
      <c r="D43" s="130"/>
      <c r="E43" s="130"/>
      <c r="F43" s="130"/>
      <c r="G43" s="130"/>
      <c r="H43" s="130"/>
      <c r="I43" s="117"/>
      <c r="J43" s="131"/>
      <c r="K43" s="117"/>
      <c r="L43" s="131">
        <v>102900</v>
      </c>
      <c r="M43" s="133">
        <v>102900</v>
      </c>
      <c r="N43" s="132">
        <f t="shared" si="0"/>
        <v>100</v>
      </c>
      <c r="O43" s="133">
        <f t="shared" si="1"/>
        <v>0</v>
      </c>
      <c r="P43" s="133">
        <v>2000</v>
      </c>
      <c r="Q43" s="140">
        <v>0</v>
      </c>
      <c r="R43" s="135">
        <v>0</v>
      </c>
      <c r="S43" s="140">
        <v>0</v>
      </c>
      <c r="T43" s="133"/>
      <c r="U43" s="130">
        <f t="shared" si="2"/>
        <v>0</v>
      </c>
    </row>
    <row r="44" spans="1:21" ht="66.75" hidden="1" customHeight="1" x14ac:dyDescent="0.25">
      <c r="A44" s="128"/>
      <c r="B44" s="141" t="s">
        <v>265</v>
      </c>
      <c r="C44" s="130"/>
      <c r="D44" s="130"/>
      <c r="E44" s="130"/>
      <c r="F44" s="130"/>
      <c r="G44" s="130"/>
      <c r="H44" s="130"/>
      <c r="I44" s="117"/>
      <c r="J44" s="131"/>
      <c r="K44" s="117"/>
      <c r="L44" s="131">
        <v>228600</v>
      </c>
      <c r="M44" s="133">
        <v>228600</v>
      </c>
      <c r="N44" s="132">
        <f t="shared" si="0"/>
        <v>100</v>
      </c>
      <c r="O44" s="133">
        <f t="shared" si="1"/>
        <v>0</v>
      </c>
      <c r="P44" s="133"/>
      <c r="Q44" s="140">
        <v>0</v>
      </c>
      <c r="R44" s="135">
        <v>0</v>
      </c>
      <c r="S44" s="140">
        <v>0</v>
      </c>
      <c r="T44" s="133"/>
      <c r="U44" s="130" t="e">
        <f t="shared" si="2"/>
        <v>#DIV/0!</v>
      </c>
    </row>
    <row r="45" spans="1:21" ht="83.25" customHeight="1" x14ac:dyDescent="0.25">
      <c r="A45" s="128"/>
      <c r="B45" s="141" t="s">
        <v>279</v>
      </c>
      <c r="C45" s="130"/>
      <c r="D45" s="130"/>
      <c r="E45" s="130"/>
      <c r="F45" s="130"/>
      <c r="G45" s="130"/>
      <c r="H45" s="130"/>
      <c r="I45" s="117"/>
      <c r="J45" s="131"/>
      <c r="K45" s="117"/>
      <c r="L45" s="131">
        <v>1000</v>
      </c>
      <c r="M45" s="133">
        <v>1000</v>
      </c>
      <c r="N45" s="132">
        <f t="shared" si="0"/>
        <v>100</v>
      </c>
      <c r="O45" s="133">
        <f t="shared" si="1"/>
        <v>0</v>
      </c>
      <c r="P45" s="133">
        <v>966.76</v>
      </c>
      <c r="Q45" s="140">
        <v>0</v>
      </c>
      <c r="R45" s="135">
        <v>0</v>
      </c>
      <c r="S45" s="140">
        <v>0</v>
      </c>
      <c r="T45" s="133">
        <v>966.76</v>
      </c>
      <c r="U45" s="130">
        <f t="shared" si="2"/>
        <v>100</v>
      </c>
    </row>
    <row r="46" spans="1:21" ht="94.5" customHeight="1" x14ac:dyDescent="0.25">
      <c r="A46" s="128"/>
      <c r="B46" s="144" t="s">
        <v>336</v>
      </c>
      <c r="C46" s="130"/>
      <c r="D46" s="130"/>
      <c r="E46" s="130"/>
      <c r="F46" s="130"/>
      <c r="G46" s="130"/>
      <c r="H46" s="130"/>
      <c r="I46" s="117"/>
      <c r="J46" s="131"/>
      <c r="K46" s="117"/>
      <c r="L46" s="133">
        <v>78622.649999999994</v>
      </c>
      <c r="M46" s="133">
        <v>78622.649999999994</v>
      </c>
      <c r="N46" s="132">
        <f t="shared" si="0"/>
        <v>100</v>
      </c>
      <c r="O46" s="133">
        <f t="shared" si="1"/>
        <v>0</v>
      </c>
      <c r="P46" s="133">
        <f>1341+9</f>
        <v>1350</v>
      </c>
      <c r="Q46" s="142">
        <v>0</v>
      </c>
      <c r="R46" s="143">
        <v>0</v>
      </c>
      <c r="S46" s="142">
        <v>0</v>
      </c>
      <c r="T46" s="133">
        <v>776.39700000000005</v>
      </c>
      <c r="U46" s="130">
        <f t="shared" si="2"/>
        <v>57.510888888888886</v>
      </c>
    </row>
    <row r="47" spans="1:21" ht="58.5" customHeight="1" x14ac:dyDescent="0.25">
      <c r="A47" s="128"/>
      <c r="B47" s="144" t="s">
        <v>916</v>
      </c>
      <c r="C47" s="130"/>
      <c r="D47" s="130"/>
      <c r="E47" s="130"/>
      <c r="F47" s="130"/>
      <c r="G47" s="130"/>
      <c r="H47" s="130"/>
      <c r="I47" s="117"/>
      <c r="J47" s="131"/>
      <c r="K47" s="117"/>
      <c r="L47" s="133"/>
      <c r="M47" s="133"/>
      <c r="N47" s="132"/>
      <c r="O47" s="133"/>
      <c r="P47" s="133">
        <v>0</v>
      </c>
      <c r="Q47" s="352"/>
      <c r="R47" s="143"/>
      <c r="S47" s="352"/>
      <c r="T47" s="133"/>
      <c r="U47" s="130"/>
    </row>
    <row r="48" spans="1:21" ht="56.25" customHeight="1" x14ac:dyDescent="0.25">
      <c r="A48" s="128"/>
      <c r="B48" s="144" t="s">
        <v>917</v>
      </c>
      <c r="C48" s="130"/>
      <c r="D48" s="130"/>
      <c r="E48" s="130"/>
      <c r="F48" s="130"/>
      <c r="G48" s="130"/>
      <c r="H48" s="130"/>
      <c r="I48" s="117"/>
      <c r="J48" s="131"/>
      <c r="K48" s="117"/>
      <c r="L48" s="133"/>
      <c r="M48" s="133"/>
      <c r="N48" s="132"/>
      <c r="O48" s="133"/>
      <c r="P48" s="133">
        <v>0</v>
      </c>
      <c r="Q48" s="352"/>
      <c r="R48" s="143"/>
      <c r="S48" s="352"/>
      <c r="T48" s="133"/>
      <c r="U48" s="130"/>
    </row>
    <row r="49" spans="1:25" ht="56.25" customHeight="1" x14ac:dyDescent="0.25">
      <c r="A49" s="128"/>
      <c r="B49" s="144" t="s">
        <v>917</v>
      </c>
      <c r="C49" s="130"/>
      <c r="D49" s="130"/>
      <c r="E49" s="130"/>
      <c r="F49" s="130"/>
      <c r="G49" s="130"/>
      <c r="H49" s="130"/>
      <c r="I49" s="117"/>
      <c r="J49" s="131"/>
      <c r="K49" s="117"/>
      <c r="L49" s="133"/>
      <c r="M49" s="133"/>
      <c r="N49" s="132"/>
      <c r="O49" s="133"/>
      <c r="P49" s="133">
        <v>637.48299999999995</v>
      </c>
      <c r="Q49" s="352"/>
      <c r="R49" s="143"/>
      <c r="S49" s="352"/>
      <c r="T49" s="133"/>
      <c r="U49" s="130"/>
    </row>
    <row r="50" spans="1:25" ht="56.25" customHeight="1" x14ac:dyDescent="0.25">
      <c r="A50" s="128"/>
      <c r="B50" s="144" t="s">
        <v>918</v>
      </c>
      <c r="C50" s="130"/>
      <c r="D50" s="130"/>
      <c r="E50" s="130"/>
      <c r="F50" s="130"/>
      <c r="G50" s="130"/>
      <c r="H50" s="130"/>
      <c r="I50" s="117"/>
      <c r="J50" s="131"/>
      <c r="K50" s="117"/>
      <c r="L50" s="133"/>
      <c r="M50" s="133"/>
      <c r="N50" s="132"/>
      <c r="O50" s="133"/>
      <c r="P50" s="133">
        <v>519.08000000000004</v>
      </c>
      <c r="Q50" s="352"/>
      <c r="R50" s="143"/>
      <c r="S50" s="352"/>
      <c r="T50" s="133"/>
      <c r="U50" s="130"/>
    </row>
    <row r="51" spans="1:25" ht="33" customHeight="1" x14ac:dyDescent="0.25">
      <c r="A51" s="118" t="s">
        <v>280</v>
      </c>
      <c r="B51" s="119" t="s">
        <v>281</v>
      </c>
      <c r="C51" s="120" t="e">
        <f>C52+C54+C58+#REF!+C60+C62+#REF!+#REF!+#REF!+#REF!</f>
        <v>#REF!</v>
      </c>
      <c r="D51" s="120" t="e">
        <f>D52+D54+D58+#REF!+D60+D62+#REF!+#REF!+#REF!+#REF!</f>
        <v>#REF!</v>
      </c>
      <c r="E51" s="120" t="e">
        <f>E52+E54+E58+#REF!+E60+E62+#REF!+#REF!+#REF!+#REF!</f>
        <v>#REF!</v>
      </c>
      <c r="F51" s="120" t="e">
        <f>F52+F54+F58+#REF!+F60+F62+#REF!+#REF!+#REF!+#REF!+#REF!+#REF!</f>
        <v>#REF!</v>
      </c>
      <c r="G51" s="120" t="e">
        <f>G52+G54+G58+#REF!+G60+G62+#REF!+#REF!+#REF!+#REF!+#REF!+#REF!</f>
        <v>#REF!</v>
      </c>
      <c r="H51" s="120" t="e">
        <f>H52+H54+H58+H60+H62+H64+H75+#REF!+#REF!+#REF!</f>
        <v>#REF!</v>
      </c>
      <c r="I51" s="117"/>
      <c r="J51" s="125" t="e">
        <f>J52+J54+J58+J60+J62+J64+J75+#REF!</f>
        <v>#REF!</v>
      </c>
      <c r="K51" s="117"/>
      <c r="L51" s="125">
        <f>L52+L54+L58+L60+L62+L64+L75+L78</f>
        <v>4645200</v>
      </c>
      <c r="M51" s="125">
        <f>M52+M54+M58+M60+M62+M64+M75+M78</f>
        <v>4645200</v>
      </c>
      <c r="N51" s="122">
        <f t="shared" si="0"/>
        <v>100</v>
      </c>
      <c r="O51" s="121">
        <f t="shared" si="1"/>
        <v>0</v>
      </c>
      <c r="P51" s="125">
        <f>P64+P85+P89+P83+P87</f>
        <v>30636.804000000007</v>
      </c>
      <c r="Q51" s="145">
        <f>Q54+Q58+Q64+Q75+Q78</f>
        <v>19959.310000000001</v>
      </c>
      <c r="R51" s="127">
        <f>R52+R54+R58+R60+R62+R64+R75+R78</f>
        <v>15549.880000000001</v>
      </c>
      <c r="S51" s="145">
        <f>S52+S54+S58+S60+S62+S64+S75+S78</f>
        <v>14849.68</v>
      </c>
      <c r="T51" s="125">
        <f>T64+T85+T89+T83</f>
        <v>30358.34</v>
      </c>
      <c r="U51" s="130">
        <f t="shared" si="2"/>
        <v>99.091080127026274</v>
      </c>
      <c r="W51" s="199"/>
      <c r="Y51" s="199"/>
    </row>
    <row r="52" spans="1:25" ht="29.45" hidden="1" customHeight="1" x14ac:dyDescent="0.25">
      <c r="A52" s="128"/>
      <c r="B52" s="141"/>
      <c r="C52" s="130"/>
      <c r="D52" s="130"/>
      <c r="E52" s="130"/>
      <c r="F52" s="130"/>
      <c r="G52" s="130"/>
      <c r="H52" s="146"/>
      <c r="I52" s="117"/>
      <c r="J52" s="131"/>
      <c r="K52" s="117"/>
      <c r="L52" s="131"/>
      <c r="M52" s="131"/>
      <c r="N52" s="132"/>
      <c r="O52" s="133"/>
      <c r="P52" s="131"/>
      <c r="Q52" s="134">
        <f>Q53</f>
        <v>0</v>
      </c>
      <c r="R52" s="135">
        <f>R53</f>
        <v>0</v>
      </c>
      <c r="S52" s="134">
        <f>S53</f>
        <v>0</v>
      </c>
      <c r="T52" s="131"/>
      <c r="U52" s="130" t="e">
        <f t="shared" si="2"/>
        <v>#DIV/0!</v>
      </c>
    </row>
    <row r="53" spans="1:25" ht="34.15" hidden="1" customHeight="1" x14ac:dyDescent="0.25">
      <c r="A53" s="128"/>
      <c r="B53" s="141"/>
      <c r="C53" s="130"/>
      <c r="D53" s="130"/>
      <c r="E53" s="130"/>
      <c r="F53" s="130"/>
      <c r="G53" s="130"/>
      <c r="H53" s="146"/>
      <c r="I53" s="117"/>
      <c r="J53" s="131"/>
      <c r="K53" s="117"/>
      <c r="L53" s="131"/>
      <c r="M53" s="133"/>
      <c r="N53" s="132"/>
      <c r="O53" s="133"/>
      <c r="P53" s="133"/>
      <c r="Q53" s="134">
        <v>0</v>
      </c>
      <c r="R53" s="135">
        <v>0</v>
      </c>
      <c r="S53" s="134">
        <v>0</v>
      </c>
      <c r="T53" s="133"/>
      <c r="U53" s="130" t="e">
        <f t="shared" si="2"/>
        <v>#DIV/0!</v>
      </c>
    </row>
    <row r="54" spans="1:25" ht="43.15" hidden="1" customHeight="1" x14ac:dyDescent="0.25">
      <c r="A54" s="128" t="s">
        <v>282</v>
      </c>
      <c r="B54" s="147" t="s">
        <v>283</v>
      </c>
      <c r="C54" s="130">
        <f>C55</f>
        <v>126000</v>
      </c>
      <c r="D54" s="130">
        <f>D55</f>
        <v>126000</v>
      </c>
      <c r="E54" s="130">
        <f>E55</f>
        <v>126000</v>
      </c>
      <c r="F54" s="130">
        <v>126000</v>
      </c>
      <c r="G54" s="130">
        <v>126000</v>
      </c>
      <c r="H54" s="146">
        <f>H55</f>
        <v>103100</v>
      </c>
      <c r="I54" s="117"/>
      <c r="J54" s="131">
        <f>J55</f>
        <v>96900</v>
      </c>
      <c r="K54" s="117"/>
      <c r="L54" s="131">
        <f>L55</f>
        <v>201600</v>
      </c>
      <c r="M54" s="131">
        <f>M55</f>
        <v>201600</v>
      </c>
      <c r="N54" s="132">
        <f t="shared" ref="N54:N94" si="3">M54/L54*100</f>
        <v>100</v>
      </c>
      <c r="O54" s="133">
        <f t="shared" si="1"/>
        <v>0</v>
      </c>
      <c r="P54" s="131">
        <f>P55</f>
        <v>0</v>
      </c>
      <c r="Q54" s="134">
        <f>Q55</f>
        <v>178.7</v>
      </c>
      <c r="R54" s="135">
        <f>R55</f>
        <v>0</v>
      </c>
      <c r="S54" s="134">
        <f>S55</f>
        <v>0</v>
      </c>
      <c r="T54" s="131">
        <f>T55</f>
        <v>0</v>
      </c>
      <c r="U54" s="130" t="e">
        <f t="shared" si="2"/>
        <v>#DIV/0!</v>
      </c>
    </row>
    <row r="55" spans="1:25" ht="49.15" hidden="1" customHeight="1" x14ac:dyDescent="0.25">
      <c r="A55" s="128" t="s">
        <v>284</v>
      </c>
      <c r="B55" s="147" t="s">
        <v>690</v>
      </c>
      <c r="C55" s="130">
        <v>126000</v>
      </c>
      <c r="D55" s="130">
        <v>126000</v>
      </c>
      <c r="E55" s="130">
        <v>126000</v>
      </c>
      <c r="F55" s="130">
        <v>126000</v>
      </c>
      <c r="G55" s="130">
        <v>126000</v>
      </c>
      <c r="H55" s="146">
        <v>103100</v>
      </c>
      <c r="I55" s="136">
        <v>20000</v>
      </c>
      <c r="J55" s="131">
        <v>96900</v>
      </c>
      <c r="K55" s="117"/>
      <c r="L55" s="131">
        <v>201600</v>
      </c>
      <c r="M55" s="133">
        <v>201600</v>
      </c>
      <c r="N55" s="132">
        <f t="shared" si="3"/>
        <v>100</v>
      </c>
      <c r="O55" s="133">
        <f t="shared" si="1"/>
        <v>0</v>
      </c>
      <c r="P55" s="131"/>
      <c r="Q55" s="134">
        <v>178.7</v>
      </c>
      <c r="R55" s="135">
        <v>0</v>
      </c>
      <c r="S55" s="134">
        <v>0</v>
      </c>
      <c r="T55" s="131"/>
      <c r="U55" s="130" t="e">
        <f t="shared" si="2"/>
        <v>#DIV/0!</v>
      </c>
    </row>
    <row r="56" spans="1:25" ht="72" hidden="1" customHeight="1" x14ac:dyDescent="0.25">
      <c r="A56" s="128" t="s">
        <v>285</v>
      </c>
      <c r="B56" s="148" t="s">
        <v>286</v>
      </c>
      <c r="C56" s="136"/>
      <c r="D56" s="136"/>
      <c r="E56" s="136"/>
      <c r="F56" s="136"/>
      <c r="G56" s="136"/>
      <c r="H56" s="136"/>
      <c r="I56" s="136"/>
      <c r="J56" s="149"/>
      <c r="K56" s="150"/>
      <c r="L56" s="149"/>
      <c r="M56" s="149"/>
      <c r="N56" s="151"/>
      <c r="O56" s="149"/>
      <c r="P56" s="149">
        <f>P57</f>
        <v>0</v>
      </c>
      <c r="Q56" s="134"/>
      <c r="R56" s="135"/>
      <c r="S56" s="134"/>
      <c r="T56" s="149">
        <f>T57</f>
        <v>0</v>
      </c>
      <c r="U56" s="130" t="e">
        <f t="shared" si="2"/>
        <v>#DIV/0!</v>
      </c>
    </row>
    <row r="57" spans="1:25" ht="82.15" hidden="1" customHeight="1" x14ac:dyDescent="0.25">
      <c r="A57" s="128" t="s">
        <v>287</v>
      </c>
      <c r="B57" s="148" t="s">
        <v>288</v>
      </c>
      <c r="C57" s="136"/>
      <c r="D57" s="136"/>
      <c r="E57" s="136"/>
      <c r="F57" s="136"/>
      <c r="G57" s="136"/>
      <c r="H57" s="136"/>
      <c r="I57" s="136"/>
      <c r="J57" s="149"/>
      <c r="K57" s="150"/>
      <c r="L57" s="149"/>
      <c r="M57" s="149"/>
      <c r="N57" s="151"/>
      <c r="O57" s="149"/>
      <c r="P57" s="149"/>
      <c r="Q57" s="134"/>
      <c r="R57" s="135"/>
      <c r="S57" s="134"/>
      <c r="T57" s="149"/>
      <c r="U57" s="130" t="e">
        <f t="shared" si="2"/>
        <v>#DIV/0!</v>
      </c>
    </row>
    <row r="58" spans="1:25" ht="52.9" hidden="1" customHeight="1" x14ac:dyDescent="0.25">
      <c r="A58" s="128" t="s">
        <v>289</v>
      </c>
      <c r="B58" s="147" t="s">
        <v>290</v>
      </c>
      <c r="C58" s="130">
        <f>C59</f>
        <v>107328.41</v>
      </c>
      <c r="D58" s="130">
        <f>D59</f>
        <v>107482.41</v>
      </c>
      <c r="E58" s="130">
        <f>E59</f>
        <v>107482.41</v>
      </c>
      <c r="F58" s="130">
        <v>107482.41</v>
      </c>
      <c r="G58" s="130">
        <v>107482.41</v>
      </c>
      <c r="H58" s="146">
        <f>H59</f>
        <v>108200</v>
      </c>
      <c r="I58" s="117"/>
      <c r="J58" s="131">
        <f>J59</f>
        <v>149600</v>
      </c>
      <c r="K58" s="117"/>
      <c r="L58" s="131">
        <f>L59</f>
        <v>149600</v>
      </c>
      <c r="M58" s="131">
        <f>M59</f>
        <v>149600</v>
      </c>
      <c r="N58" s="132">
        <f t="shared" si="3"/>
        <v>100</v>
      </c>
      <c r="O58" s="133">
        <f t="shared" si="1"/>
        <v>0</v>
      </c>
      <c r="P58" s="131">
        <f>P59</f>
        <v>0</v>
      </c>
      <c r="Q58" s="134">
        <f>Q59</f>
        <v>177.6</v>
      </c>
      <c r="R58" s="135">
        <f>R59</f>
        <v>0</v>
      </c>
      <c r="S58" s="134">
        <f>S59</f>
        <v>0</v>
      </c>
      <c r="T58" s="131">
        <f>T59</f>
        <v>0</v>
      </c>
      <c r="U58" s="130" t="e">
        <f t="shared" si="2"/>
        <v>#DIV/0!</v>
      </c>
    </row>
    <row r="59" spans="1:25" ht="66.599999999999994" hidden="1" customHeight="1" x14ac:dyDescent="0.25">
      <c r="A59" s="128" t="s">
        <v>291</v>
      </c>
      <c r="B59" s="147" t="s">
        <v>611</v>
      </c>
      <c r="C59" s="130">
        <v>107328.41</v>
      </c>
      <c r="D59" s="130">
        <v>107482.41</v>
      </c>
      <c r="E59" s="130">
        <v>107482.41</v>
      </c>
      <c r="F59" s="130">
        <v>107482.41</v>
      </c>
      <c r="G59" s="130">
        <v>107482.41</v>
      </c>
      <c r="H59" s="146">
        <v>108200</v>
      </c>
      <c r="I59" s="117"/>
      <c r="J59" s="131">
        <v>149600</v>
      </c>
      <c r="K59" s="117"/>
      <c r="L59" s="131">
        <v>149600</v>
      </c>
      <c r="M59" s="133">
        <v>149600</v>
      </c>
      <c r="N59" s="132">
        <f t="shared" si="3"/>
        <v>100</v>
      </c>
      <c r="O59" s="133">
        <f t="shared" si="1"/>
        <v>0</v>
      </c>
      <c r="P59" s="131"/>
      <c r="Q59" s="134">
        <v>177.6</v>
      </c>
      <c r="R59" s="135">
        <v>0</v>
      </c>
      <c r="S59" s="134">
        <v>0</v>
      </c>
      <c r="T59" s="131"/>
      <c r="U59" s="130" t="e">
        <f t="shared" si="2"/>
        <v>#DIV/0!</v>
      </c>
    </row>
    <row r="60" spans="1:25" ht="44.45" hidden="1" customHeight="1" x14ac:dyDescent="0.25">
      <c r="A60" s="128" t="s">
        <v>292</v>
      </c>
      <c r="B60" s="141" t="s">
        <v>293</v>
      </c>
      <c r="C60" s="130">
        <f t="shared" ref="C60:H60" si="4">C61</f>
        <v>373000</v>
      </c>
      <c r="D60" s="130">
        <f t="shared" si="4"/>
        <v>373000</v>
      </c>
      <c r="E60" s="130">
        <f t="shared" si="4"/>
        <v>373000</v>
      </c>
      <c r="F60" s="130">
        <f t="shared" si="4"/>
        <v>373000</v>
      </c>
      <c r="G60" s="130">
        <f t="shared" si="4"/>
        <v>313000</v>
      </c>
      <c r="H60" s="146">
        <f t="shared" si="4"/>
        <v>1230300</v>
      </c>
      <c r="I60" s="117"/>
      <c r="J60" s="131">
        <f>J61</f>
        <v>321100</v>
      </c>
      <c r="K60" s="117"/>
      <c r="L60" s="131">
        <f>L61</f>
        <v>321100</v>
      </c>
      <c r="M60" s="131">
        <f>M61</f>
        <v>321100</v>
      </c>
      <c r="N60" s="132">
        <f t="shared" si="3"/>
        <v>100</v>
      </c>
      <c r="O60" s="133">
        <f t="shared" si="1"/>
        <v>0</v>
      </c>
      <c r="P60" s="131">
        <f>P61</f>
        <v>0</v>
      </c>
      <c r="Q60" s="134">
        <f>Q61</f>
        <v>0</v>
      </c>
      <c r="R60" s="135">
        <f>R61</f>
        <v>0</v>
      </c>
      <c r="S60" s="134">
        <f>S61</f>
        <v>0</v>
      </c>
      <c r="T60" s="131">
        <f>T61</f>
        <v>0</v>
      </c>
      <c r="U60" s="130" t="e">
        <f t="shared" si="2"/>
        <v>#DIV/0!</v>
      </c>
    </row>
    <row r="61" spans="1:25" ht="36" hidden="1" customHeight="1" x14ac:dyDescent="0.25">
      <c r="A61" s="128" t="s">
        <v>294</v>
      </c>
      <c r="B61" s="141" t="s">
        <v>612</v>
      </c>
      <c r="C61" s="130">
        <v>373000</v>
      </c>
      <c r="D61" s="130">
        <v>373000</v>
      </c>
      <c r="E61" s="130">
        <v>373000</v>
      </c>
      <c r="F61" s="130">
        <v>373000</v>
      </c>
      <c r="G61" s="130">
        <v>313000</v>
      </c>
      <c r="H61" s="146">
        <v>1230300</v>
      </c>
      <c r="I61" s="117"/>
      <c r="J61" s="131">
        <v>321100</v>
      </c>
      <c r="K61" s="117"/>
      <c r="L61" s="131">
        <v>321100</v>
      </c>
      <c r="M61" s="133">
        <v>321100</v>
      </c>
      <c r="N61" s="132">
        <f t="shared" si="3"/>
        <v>100</v>
      </c>
      <c r="O61" s="133">
        <f t="shared" si="1"/>
        <v>0</v>
      </c>
      <c r="P61" s="131">
        <v>0</v>
      </c>
      <c r="Q61" s="134">
        <v>0</v>
      </c>
      <c r="R61" s="135">
        <v>0</v>
      </c>
      <c r="S61" s="134">
        <v>0</v>
      </c>
      <c r="T61" s="131">
        <v>0</v>
      </c>
      <c r="U61" s="130" t="e">
        <f t="shared" si="2"/>
        <v>#DIV/0!</v>
      </c>
    </row>
    <row r="62" spans="1:25" ht="38.450000000000003" hidden="1" customHeight="1" x14ac:dyDescent="0.25">
      <c r="A62" s="128" t="s">
        <v>295</v>
      </c>
      <c r="B62" s="141" t="s">
        <v>296</v>
      </c>
      <c r="C62" s="130">
        <f>C63</f>
        <v>496000</v>
      </c>
      <c r="D62" s="130">
        <f>D63</f>
        <v>496000</v>
      </c>
      <c r="E62" s="130">
        <f>E63</f>
        <v>496000</v>
      </c>
      <c r="F62" s="130">
        <v>496000</v>
      </c>
      <c r="G62" s="130">
        <v>496000</v>
      </c>
      <c r="H62" s="146">
        <f>H63</f>
        <v>663600</v>
      </c>
      <c r="I62" s="117"/>
      <c r="J62" s="131">
        <f>J63</f>
        <v>988700</v>
      </c>
      <c r="K62" s="117"/>
      <c r="L62" s="131">
        <f>L63</f>
        <v>874500</v>
      </c>
      <c r="M62" s="131">
        <f>M63</f>
        <v>874500</v>
      </c>
      <c r="N62" s="132">
        <f t="shared" si="3"/>
        <v>100</v>
      </c>
      <c r="O62" s="133">
        <f t="shared" si="1"/>
        <v>0</v>
      </c>
      <c r="P62" s="131">
        <f>P63</f>
        <v>0</v>
      </c>
      <c r="Q62" s="134">
        <f>Q63</f>
        <v>953.2</v>
      </c>
      <c r="R62" s="135">
        <f>R63</f>
        <v>998.2</v>
      </c>
      <c r="S62" s="134">
        <f>S63</f>
        <v>953.2</v>
      </c>
      <c r="T62" s="131">
        <f>T63</f>
        <v>0</v>
      </c>
      <c r="U62" s="130" t="e">
        <f t="shared" si="2"/>
        <v>#DIV/0!</v>
      </c>
    </row>
    <row r="63" spans="1:25" ht="63" hidden="1" customHeight="1" x14ac:dyDescent="0.25">
      <c r="A63" s="128" t="s">
        <v>297</v>
      </c>
      <c r="B63" s="141" t="s">
        <v>298</v>
      </c>
      <c r="C63" s="130">
        <v>496000</v>
      </c>
      <c r="D63" s="130">
        <v>496000</v>
      </c>
      <c r="E63" s="130">
        <v>496000</v>
      </c>
      <c r="F63" s="130">
        <v>496000</v>
      </c>
      <c r="G63" s="130">
        <v>496000</v>
      </c>
      <c r="H63" s="146">
        <v>663600</v>
      </c>
      <c r="I63" s="117"/>
      <c r="J63" s="131">
        <v>988700</v>
      </c>
      <c r="K63" s="117">
        <v>-114200</v>
      </c>
      <c r="L63" s="131">
        <f>J63+K63</f>
        <v>874500</v>
      </c>
      <c r="M63" s="133">
        <v>874500</v>
      </c>
      <c r="N63" s="132">
        <f t="shared" si="3"/>
        <v>100</v>
      </c>
      <c r="O63" s="133">
        <f t="shared" si="1"/>
        <v>0</v>
      </c>
      <c r="P63" s="131">
        <v>0</v>
      </c>
      <c r="Q63" s="134">
        <v>953.2</v>
      </c>
      <c r="R63" s="135">
        <v>998.2</v>
      </c>
      <c r="S63" s="134">
        <v>953.2</v>
      </c>
      <c r="T63" s="131">
        <v>0</v>
      </c>
      <c r="U63" s="130" t="e">
        <f t="shared" si="2"/>
        <v>#DIV/0!</v>
      </c>
    </row>
    <row r="64" spans="1:25" ht="47.25" x14ac:dyDescent="0.25">
      <c r="A64" s="128" t="s">
        <v>299</v>
      </c>
      <c r="B64" s="141" t="s">
        <v>300</v>
      </c>
      <c r="C64" s="130" t="e">
        <f t="shared" ref="C64:H64" si="5">C65</f>
        <v>#REF!</v>
      </c>
      <c r="D64" s="130" t="e">
        <f t="shared" si="5"/>
        <v>#REF!</v>
      </c>
      <c r="E64" s="130" t="e">
        <f t="shared" si="5"/>
        <v>#REF!</v>
      </c>
      <c r="F64" s="130" t="e">
        <f t="shared" si="5"/>
        <v>#REF!</v>
      </c>
      <c r="G64" s="130" t="e">
        <f t="shared" si="5"/>
        <v>#REF!</v>
      </c>
      <c r="H64" s="146">
        <f t="shared" si="5"/>
        <v>2377300</v>
      </c>
      <c r="I64" s="117"/>
      <c r="J64" s="131">
        <f>J65</f>
        <v>2922500</v>
      </c>
      <c r="K64" s="117"/>
      <c r="L64" s="131">
        <f>L65</f>
        <v>2280900</v>
      </c>
      <c r="M64" s="131">
        <f>M65</f>
        <v>2280900</v>
      </c>
      <c r="N64" s="132">
        <f t="shared" si="3"/>
        <v>100</v>
      </c>
      <c r="O64" s="133">
        <f t="shared" si="1"/>
        <v>0</v>
      </c>
      <c r="P64" s="131">
        <f>P65</f>
        <v>29378.604000000007</v>
      </c>
      <c r="Q64" s="134">
        <f>Q65</f>
        <v>17596.88</v>
      </c>
      <c r="R64" s="135">
        <f>R65</f>
        <v>13826.35</v>
      </c>
      <c r="S64" s="134">
        <f>S65</f>
        <v>13171.15</v>
      </c>
      <c r="T64" s="131">
        <f>T65</f>
        <v>28949.61</v>
      </c>
      <c r="U64" s="130">
        <f t="shared" si="2"/>
        <v>98.539774047807015</v>
      </c>
      <c r="W64" s="199"/>
    </row>
    <row r="65" spans="1:25" ht="51.6" customHeight="1" x14ac:dyDescent="0.25">
      <c r="A65" s="128" t="s">
        <v>301</v>
      </c>
      <c r="B65" s="141" t="s">
        <v>613</v>
      </c>
      <c r="C65" s="130" t="e">
        <f>C66+C67+C68+#REF!+C69+#REF!</f>
        <v>#REF!</v>
      </c>
      <c r="D65" s="130" t="e">
        <f>D66+D67+D68+#REF!+D69+#REF!</f>
        <v>#REF!</v>
      </c>
      <c r="E65" s="130" t="e">
        <f>E66+E67+E68+#REF!+E69+#REF!+#REF!+#REF!+#REF!</f>
        <v>#REF!</v>
      </c>
      <c r="F65" s="130" t="e">
        <f>F66+F67+F68+F69++#REF!+#REF!+#REF!+#REF!</f>
        <v>#REF!</v>
      </c>
      <c r="G65" s="130" t="e">
        <f>G66+G67+G68+G69+#REF!+#REF!+#REF!+#REF!</f>
        <v>#REF!</v>
      </c>
      <c r="H65" s="146">
        <f>H66+H67+H68+H69+H70</f>
        <v>2377300</v>
      </c>
      <c r="I65" s="117"/>
      <c r="J65" s="131">
        <f>J66+J67+J68+J69+J70+J73+J71</f>
        <v>2922500</v>
      </c>
      <c r="K65" s="117"/>
      <c r="L65" s="131">
        <f>L66+L67+L68+L69+L70+L73+L71</f>
        <v>2280900</v>
      </c>
      <c r="M65" s="131">
        <f>M66+M67+M68+M69+M70+M73+M71</f>
        <v>2280900</v>
      </c>
      <c r="N65" s="132">
        <f t="shared" si="3"/>
        <v>100</v>
      </c>
      <c r="O65" s="133">
        <f t="shared" si="1"/>
        <v>0</v>
      </c>
      <c r="P65" s="131">
        <f>P66+P67+P68+P69+P70+P71+P73+P74+P72+P76+P81+P82+P80</f>
        <v>29378.604000000007</v>
      </c>
      <c r="Q65" s="131">
        <f>Q66+Q67+Q68+Q69+Q70+Q71+Q73+Q74</f>
        <v>17596.88</v>
      </c>
      <c r="R65" s="131">
        <f>R66+R67+R68+R69+R70+R71+R73+R74</f>
        <v>13826.35</v>
      </c>
      <c r="S65" s="152">
        <f>S66+S67+S68+S69+S70+S71+S73+S74</f>
        <v>13171.15</v>
      </c>
      <c r="T65" s="131">
        <f>T66+T67+T68+T69+T70+T71+T73+T74+T72+T76+T81+T82</f>
        <v>28949.61</v>
      </c>
      <c r="U65" s="130">
        <f t="shared" si="2"/>
        <v>98.539774047807015</v>
      </c>
      <c r="W65" s="199"/>
      <c r="Y65" s="199"/>
    </row>
    <row r="66" spans="1:25" ht="193.15" customHeight="1" x14ac:dyDescent="0.25">
      <c r="A66" s="128"/>
      <c r="B66" s="147" t="s">
        <v>302</v>
      </c>
      <c r="C66" s="130"/>
      <c r="D66" s="130"/>
      <c r="E66" s="130"/>
      <c r="F66" s="130"/>
      <c r="G66" s="130"/>
      <c r="H66" s="146"/>
      <c r="I66" s="136"/>
      <c r="J66" s="131"/>
      <c r="K66" s="117"/>
      <c r="L66" s="131"/>
      <c r="M66" s="133"/>
      <c r="N66" s="132"/>
      <c r="O66" s="133"/>
      <c r="P66" s="133">
        <v>25551.58</v>
      </c>
      <c r="Q66" s="134">
        <v>14946.9</v>
      </c>
      <c r="R66" s="135">
        <v>11500.86</v>
      </c>
      <c r="S66" s="134">
        <v>10953.2</v>
      </c>
      <c r="T66" s="133">
        <v>25332.3</v>
      </c>
      <c r="U66" s="130">
        <f t="shared" si="2"/>
        <v>99.141814322245423</v>
      </c>
    </row>
    <row r="67" spans="1:25" ht="63" x14ac:dyDescent="0.25">
      <c r="A67" s="128"/>
      <c r="B67" s="141" t="s">
        <v>303</v>
      </c>
      <c r="C67" s="130">
        <v>1143000</v>
      </c>
      <c r="D67" s="130">
        <v>1143000</v>
      </c>
      <c r="E67" s="130">
        <v>1143000</v>
      </c>
      <c r="F67" s="130">
        <v>1143000</v>
      </c>
      <c r="G67" s="130">
        <v>1143000</v>
      </c>
      <c r="H67" s="146">
        <v>1215800</v>
      </c>
      <c r="I67" s="117"/>
      <c r="J67" s="131">
        <v>1699200</v>
      </c>
      <c r="K67" s="117">
        <v>-590500</v>
      </c>
      <c r="L67" s="131">
        <f>J67+K67</f>
        <v>1108700</v>
      </c>
      <c r="M67" s="133">
        <v>1108700</v>
      </c>
      <c r="N67" s="132">
        <f t="shared" si="3"/>
        <v>100</v>
      </c>
      <c r="O67" s="133">
        <f t="shared" si="1"/>
        <v>0</v>
      </c>
      <c r="P67" s="131">
        <v>2211.38</v>
      </c>
      <c r="Q67" s="134">
        <v>1420.9</v>
      </c>
      <c r="R67" s="135">
        <v>1163.5</v>
      </c>
      <c r="S67" s="134">
        <v>1108.0999999999999</v>
      </c>
      <c r="T67" s="131">
        <v>1931.69</v>
      </c>
      <c r="U67" s="130">
        <f t="shared" si="2"/>
        <v>87.352241586701524</v>
      </c>
    </row>
    <row r="68" spans="1:25" ht="52.15" customHeight="1" x14ac:dyDescent="0.25">
      <c r="A68" s="128"/>
      <c r="B68" s="141" t="s">
        <v>304</v>
      </c>
      <c r="C68" s="130">
        <v>772000</v>
      </c>
      <c r="D68" s="130">
        <v>772000</v>
      </c>
      <c r="E68" s="130">
        <v>772000</v>
      </c>
      <c r="F68" s="130">
        <v>772000</v>
      </c>
      <c r="G68" s="130">
        <v>772000</v>
      </c>
      <c r="H68" s="146">
        <v>678800</v>
      </c>
      <c r="I68" s="117"/>
      <c r="J68" s="131">
        <v>712000</v>
      </c>
      <c r="K68" s="117"/>
      <c r="L68" s="131">
        <v>678700</v>
      </c>
      <c r="M68" s="133">
        <v>678700</v>
      </c>
      <c r="N68" s="132">
        <f t="shared" si="3"/>
        <v>100</v>
      </c>
      <c r="O68" s="133">
        <f t="shared" si="1"/>
        <v>0</v>
      </c>
      <c r="P68" s="131">
        <v>655.43</v>
      </c>
      <c r="Q68" s="134">
        <v>576</v>
      </c>
      <c r="R68" s="135">
        <v>613.70000000000005</v>
      </c>
      <c r="S68" s="134">
        <v>584.4</v>
      </c>
      <c r="T68" s="131">
        <v>630.22</v>
      </c>
      <c r="U68" s="130">
        <f t="shared" si="2"/>
        <v>96.153670109698979</v>
      </c>
    </row>
    <row r="69" spans="1:25" ht="64.150000000000006" customHeight="1" x14ac:dyDescent="0.25">
      <c r="A69" s="128"/>
      <c r="B69" s="141" t="s">
        <v>305</v>
      </c>
      <c r="C69" s="130">
        <v>192000</v>
      </c>
      <c r="D69" s="130">
        <v>192000</v>
      </c>
      <c r="E69" s="130">
        <v>192000</v>
      </c>
      <c r="F69" s="130">
        <v>192000</v>
      </c>
      <c r="G69" s="130">
        <v>192000</v>
      </c>
      <c r="H69" s="146">
        <v>195400</v>
      </c>
      <c r="I69" s="117"/>
      <c r="J69" s="131">
        <v>279200</v>
      </c>
      <c r="K69" s="117"/>
      <c r="L69" s="131">
        <v>279200</v>
      </c>
      <c r="M69" s="133">
        <v>279200</v>
      </c>
      <c r="N69" s="132">
        <f t="shared" si="3"/>
        <v>100</v>
      </c>
      <c r="O69" s="133">
        <f t="shared" si="1"/>
        <v>0</v>
      </c>
      <c r="P69" s="131">
        <v>428</v>
      </c>
      <c r="Q69" s="134">
        <v>328.5</v>
      </c>
      <c r="R69" s="135">
        <v>315.5</v>
      </c>
      <c r="S69" s="134">
        <v>300.5</v>
      </c>
      <c r="T69" s="131">
        <v>400</v>
      </c>
      <c r="U69" s="130">
        <f t="shared" si="2"/>
        <v>93.45794392523365</v>
      </c>
    </row>
    <row r="70" spans="1:25" ht="49.5" customHeight="1" x14ac:dyDescent="0.25">
      <c r="A70" s="128"/>
      <c r="B70" s="141" t="s">
        <v>306</v>
      </c>
      <c r="C70" s="130"/>
      <c r="D70" s="130"/>
      <c r="E70" s="130"/>
      <c r="F70" s="130"/>
      <c r="G70" s="130"/>
      <c r="H70" s="146">
        <v>287300</v>
      </c>
      <c r="I70" s="117"/>
      <c r="J70" s="131">
        <v>145000</v>
      </c>
      <c r="K70" s="117">
        <v>-17800</v>
      </c>
      <c r="L70" s="131">
        <f>J70+K70</f>
        <v>127200</v>
      </c>
      <c r="M70" s="133">
        <v>127200</v>
      </c>
      <c r="N70" s="132">
        <f t="shared" si="3"/>
        <v>100</v>
      </c>
      <c r="O70" s="133">
        <f t="shared" si="1"/>
        <v>0</v>
      </c>
      <c r="P70" s="131">
        <v>209.91</v>
      </c>
      <c r="Q70" s="134">
        <v>180.22</v>
      </c>
      <c r="R70" s="135">
        <v>143.69</v>
      </c>
      <c r="S70" s="134">
        <v>136.85</v>
      </c>
      <c r="T70" s="131">
        <v>200.88</v>
      </c>
      <c r="U70" s="130">
        <f t="shared" si="2"/>
        <v>95.698156352722592</v>
      </c>
    </row>
    <row r="71" spans="1:25" ht="80.25" hidden="1" customHeight="1" x14ac:dyDescent="0.25">
      <c r="A71" s="128"/>
      <c r="B71" s="141" t="s">
        <v>307</v>
      </c>
      <c r="C71" s="130"/>
      <c r="D71" s="130"/>
      <c r="E71" s="130"/>
      <c r="F71" s="130"/>
      <c r="G71" s="130"/>
      <c r="H71" s="146"/>
      <c r="I71" s="117"/>
      <c r="J71" s="131">
        <v>67400</v>
      </c>
      <c r="K71" s="117"/>
      <c r="L71" s="131">
        <v>67400</v>
      </c>
      <c r="M71" s="133">
        <v>67400</v>
      </c>
      <c r="N71" s="132">
        <f t="shared" si="3"/>
        <v>100</v>
      </c>
      <c r="O71" s="133">
        <f t="shared" si="1"/>
        <v>0</v>
      </c>
      <c r="P71" s="153">
        <v>0</v>
      </c>
      <c r="Q71" s="134"/>
      <c r="R71" s="135">
        <v>66.8</v>
      </c>
      <c r="S71" s="134">
        <v>66.8</v>
      </c>
      <c r="T71" s="153">
        <v>0</v>
      </c>
      <c r="U71" s="130" t="e">
        <f t="shared" si="2"/>
        <v>#DIV/0!</v>
      </c>
    </row>
    <row r="72" spans="1:25" ht="84" hidden="1" customHeight="1" x14ac:dyDescent="0.25">
      <c r="A72" s="128"/>
      <c r="B72" s="141"/>
      <c r="C72" s="130"/>
      <c r="D72" s="130"/>
      <c r="E72" s="130"/>
      <c r="F72" s="130"/>
      <c r="G72" s="130"/>
      <c r="H72" s="146"/>
      <c r="I72" s="117"/>
      <c r="J72" s="131"/>
      <c r="K72" s="117"/>
      <c r="L72" s="131"/>
      <c r="M72" s="133"/>
      <c r="N72" s="132"/>
      <c r="O72" s="133"/>
      <c r="P72" s="131"/>
      <c r="Q72" s="134"/>
      <c r="R72" s="135"/>
      <c r="S72" s="134"/>
      <c r="T72" s="131">
        <v>0</v>
      </c>
      <c r="U72" s="130" t="e">
        <f t="shared" si="2"/>
        <v>#DIV/0!</v>
      </c>
    </row>
    <row r="73" spans="1:25" ht="63" customHeight="1" x14ac:dyDescent="0.25">
      <c r="A73" s="128"/>
      <c r="B73" s="141" t="s">
        <v>308</v>
      </c>
      <c r="C73" s="130"/>
      <c r="D73" s="130"/>
      <c r="E73" s="130"/>
      <c r="F73" s="130"/>
      <c r="G73" s="130"/>
      <c r="H73" s="146"/>
      <c r="I73" s="117"/>
      <c r="J73" s="131">
        <v>19700</v>
      </c>
      <c r="K73" s="117"/>
      <c r="L73" s="131">
        <v>19700</v>
      </c>
      <c r="M73" s="133">
        <v>19700</v>
      </c>
      <c r="N73" s="132">
        <f t="shared" si="3"/>
        <v>100</v>
      </c>
      <c r="O73" s="133">
        <f t="shared" si="1"/>
        <v>0</v>
      </c>
      <c r="P73" s="131">
        <v>17.95</v>
      </c>
      <c r="Q73" s="134">
        <v>48.3</v>
      </c>
      <c r="R73" s="135">
        <v>22.3</v>
      </c>
      <c r="S73" s="134">
        <v>21.3</v>
      </c>
      <c r="T73" s="131">
        <v>18.8</v>
      </c>
      <c r="U73" s="130">
        <f t="shared" si="2"/>
        <v>104.73537604456826</v>
      </c>
    </row>
    <row r="74" spans="1:25" ht="0.75" hidden="1" customHeight="1" x14ac:dyDescent="0.25">
      <c r="A74" s="128"/>
      <c r="B74" s="144"/>
      <c r="C74" s="146"/>
      <c r="D74" s="146"/>
      <c r="E74" s="146"/>
      <c r="F74" s="146"/>
      <c r="G74" s="146"/>
      <c r="H74" s="146"/>
      <c r="I74" s="154"/>
      <c r="J74" s="131"/>
      <c r="K74" s="154"/>
      <c r="L74" s="131"/>
      <c r="M74" s="131"/>
      <c r="N74" s="155"/>
      <c r="O74" s="131"/>
      <c r="P74" s="131"/>
      <c r="Q74" s="134">
        <v>96.06</v>
      </c>
      <c r="R74" s="135"/>
      <c r="S74" s="134"/>
      <c r="T74" s="131"/>
      <c r="U74" s="130" t="e">
        <f t="shared" si="2"/>
        <v>#DIV/0!</v>
      </c>
    </row>
    <row r="75" spans="1:25" ht="18" hidden="1" customHeight="1" x14ac:dyDescent="0.25">
      <c r="A75" s="128" t="s">
        <v>309</v>
      </c>
      <c r="B75" s="156" t="s">
        <v>310</v>
      </c>
      <c r="C75" s="130"/>
      <c r="D75" s="130"/>
      <c r="E75" s="130"/>
      <c r="F75" s="130"/>
      <c r="G75" s="130"/>
      <c r="H75" s="146">
        <f>H76</f>
        <v>384600</v>
      </c>
      <c r="I75" s="117"/>
      <c r="J75" s="131">
        <f>J76</f>
        <v>322600</v>
      </c>
      <c r="K75" s="117"/>
      <c r="L75" s="131">
        <f>L76</f>
        <v>767500</v>
      </c>
      <c r="M75" s="131">
        <f>M76</f>
        <v>767500</v>
      </c>
      <c r="N75" s="132">
        <f t="shared" si="3"/>
        <v>100</v>
      </c>
      <c r="O75" s="133">
        <f t="shared" si="1"/>
        <v>0</v>
      </c>
      <c r="P75" s="131">
        <f>P76+P77</f>
        <v>0</v>
      </c>
      <c r="Q75" s="131">
        <f>Q76+Q77</f>
        <v>1412.23</v>
      </c>
      <c r="R75" s="152">
        <f>R76+R77</f>
        <v>725.33</v>
      </c>
      <c r="S75" s="131">
        <f>S76+S77</f>
        <v>725.33</v>
      </c>
      <c r="T75" s="131">
        <f>T76+T77</f>
        <v>0</v>
      </c>
      <c r="U75" s="130" t="e">
        <f t="shared" si="2"/>
        <v>#DIV/0!</v>
      </c>
    </row>
    <row r="76" spans="1:25" ht="107.25" hidden="1" customHeight="1" x14ac:dyDescent="0.25">
      <c r="A76" s="128"/>
      <c r="B76" s="147" t="s">
        <v>311</v>
      </c>
      <c r="C76" s="130">
        <v>178100</v>
      </c>
      <c r="D76" s="130">
        <v>178100</v>
      </c>
      <c r="E76" s="130">
        <v>178100</v>
      </c>
      <c r="F76" s="130">
        <v>178100</v>
      </c>
      <c r="G76" s="130">
        <v>178100</v>
      </c>
      <c r="H76" s="146">
        <v>384600</v>
      </c>
      <c r="I76" s="136"/>
      <c r="J76" s="131">
        <v>322600</v>
      </c>
      <c r="K76" s="117"/>
      <c r="L76" s="131">
        <v>767500</v>
      </c>
      <c r="M76" s="133">
        <v>767500</v>
      </c>
      <c r="N76" s="132">
        <f t="shared" si="3"/>
        <v>100</v>
      </c>
      <c r="O76" s="133">
        <f t="shared" si="1"/>
        <v>0</v>
      </c>
      <c r="P76" s="131"/>
      <c r="Q76" s="134">
        <v>996.6</v>
      </c>
      <c r="R76" s="135">
        <v>725.33</v>
      </c>
      <c r="S76" s="134">
        <v>725.33</v>
      </c>
      <c r="T76" s="131"/>
      <c r="U76" s="130" t="e">
        <f t="shared" si="2"/>
        <v>#DIV/0!</v>
      </c>
    </row>
    <row r="77" spans="1:25" ht="39" hidden="1" customHeight="1" x14ac:dyDescent="0.25">
      <c r="A77" s="128"/>
      <c r="B77" s="141"/>
      <c r="C77" s="130"/>
      <c r="D77" s="130"/>
      <c r="E77" s="130"/>
      <c r="F77" s="130"/>
      <c r="G77" s="130"/>
      <c r="H77" s="146"/>
      <c r="I77" s="136"/>
      <c r="J77" s="131"/>
      <c r="K77" s="117"/>
      <c r="L77" s="131"/>
      <c r="M77" s="133"/>
      <c r="N77" s="132"/>
      <c r="O77" s="133"/>
      <c r="P77" s="131"/>
      <c r="Q77" s="134">
        <v>415.63</v>
      </c>
      <c r="R77" s="135"/>
      <c r="S77" s="134"/>
      <c r="T77" s="131"/>
      <c r="U77" s="130" t="e">
        <f t="shared" si="2"/>
        <v>#DIV/0!</v>
      </c>
    </row>
    <row r="78" spans="1:25" ht="22.15" hidden="1" customHeight="1" x14ac:dyDescent="0.25">
      <c r="A78" s="128" t="s">
        <v>312</v>
      </c>
      <c r="B78" s="141" t="s">
        <v>313</v>
      </c>
      <c r="C78" s="130"/>
      <c r="D78" s="130"/>
      <c r="E78" s="130"/>
      <c r="F78" s="130"/>
      <c r="G78" s="130"/>
      <c r="H78" s="146"/>
      <c r="I78" s="136"/>
      <c r="J78" s="131"/>
      <c r="K78" s="117"/>
      <c r="L78" s="131">
        <f>L79</f>
        <v>50000</v>
      </c>
      <c r="M78" s="133">
        <f>M79</f>
        <v>50000</v>
      </c>
      <c r="N78" s="132">
        <f t="shared" si="3"/>
        <v>100</v>
      </c>
      <c r="O78" s="133">
        <f t="shared" si="1"/>
        <v>0</v>
      </c>
      <c r="P78" s="131">
        <f>P79</f>
        <v>304.35400000000004</v>
      </c>
      <c r="Q78" s="134">
        <f>Q79</f>
        <v>593.9</v>
      </c>
      <c r="R78" s="135">
        <f>R79</f>
        <v>0</v>
      </c>
      <c r="S78" s="134">
        <f>S79</f>
        <v>0</v>
      </c>
      <c r="T78" s="131">
        <f>T79</f>
        <v>435.72</v>
      </c>
      <c r="U78" s="130">
        <f t="shared" si="2"/>
        <v>143.16223870887191</v>
      </c>
    </row>
    <row r="79" spans="1:25" ht="29.45" hidden="1" customHeight="1" x14ac:dyDescent="0.25">
      <c r="A79" s="128" t="s">
        <v>314</v>
      </c>
      <c r="B79" s="147" t="s">
        <v>315</v>
      </c>
      <c r="C79" s="130"/>
      <c r="D79" s="130"/>
      <c r="E79" s="130"/>
      <c r="F79" s="130"/>
      <c r="G79" s="130"/>
      <c r="H79" s="146"/>
      <c r="I79" s="136"/>
      <c r="J79" s="131"/>
      <c r="K79" s="117"/>
      <c r="L79" s="131">
        <v>50000</v>
      </c>
      <c r="M79" s="133">
        <v>50000</v>
      </c>
      <c r="N79" s="132">
        <f t="shared" si="3"/>
        <v>100</v>
      </c>
      <c r="O79" s="133">
        <f t="shared" si="1"/>
        <v>0</v>
      </c>
      <c r="P79" s="131">
        <f>P80+P82+P81</f>
        <v>304.35400000000004</v>
      </c>
      <c r="Q79" s="134">
        <v>593.9</v>
      </c>
      <c r="R79" s="135">
        <v>0</v>
      </c>
      <c r="S79" s="134">
        <v>0</v>
      </c>
      <c r="T79" s="131">
        <f>T80+T82+T81</f>
        <v>435.72</v>
      </c>
      <c r="U79" s="130">
        <f t="shared" si="2"/>
        <v>143.16223870887191</v>
      </c>
    </row>
    <row r="80" spans="1:25" ht="95.25" customHeight="1" x14ac:dyDescent="0.25">
      <c r="A80" s="128"/>
      <c r="B80" s="147" t="s">
        <v>337</v>
      </c>
      <c r="C80" s="130"/>
      <c r="D80" s="130"/>
      <c r="E80" s="130"/>
      <c r="F80" s="130"/>
      <c r="G80" s="130"/>
      <c r="H80" s="146"/>
      <c r="I80" s="136"/>
      <c r="J80" s="131"/>
      <c r="K80" s="117"/>
      <c r="L80" s="131"/>
      <c r="M80" s="133"/>
      <c r="N80" s="132"/>
      <c r="O80" s="133"/>
      <c r="P80" s="133">
        <f>314.48-442.276</f>
        <v>-127.79599999999999</v>
      </c>
      <c r="Q80" s="134"/>
      <c r="R80" s="135"/>
      <c r="S80" s="134"/>
      <c r="T80" s="133"/>
      <c r="U80" s="130">
        <f t="shared" si="2"/>
        <v>0</v>
      </c>
    </row>
    <row r="81" spans="1:21" ht="70.900000000000006" customHeight="1" x14ac:dyDescent="0.25">
      <c r="A81" s="128"/>
      <c r="B81" s="144" t="s">
        <v>316</v>
      </c>
      <c r="C81" s="146"/>
      <c r="D81" s="146"/>
      <c r="E81" s="146"/>
      <c r="F81" s="146"/>
      <c r="G81" s="146"/>
      <c r="H81" s="146"/>
      <c r="I81" s="154"/>
      <c r="J81" s="131"/>
      <c r="K81" s="154"/>
      <c r="L81" s="131"/>
      <c r="M81" s="131"/>
      <c r="N81" s="155"/>
      <c r="O81" s="131"/>
      <c r="P81" s="131">
        <v>431.93</v>
      </c>
      <c r="Q81" s="134"/>
      <c r="R81" s="135"/>
      <c r="S81" s="134"/>
      <c r="T81" s="131">
        <v>435.5</v>
      </c>
      <c r="U81" s="130">
        <f t="shared" si="2"/>
        <v>100.82652281619706</v>
      </c>
    </row>
    <row r="82" spans="1:21" ht="82.9" customHeight="1" x14ac:dyDescent="0.25">
      <c r="A82" s="128"/>
      <c r="B82" s="141" t="s">
        <v>307</v>
      </c>
      <c r="C82" s="130"/>
      <c r="D82" s="130"/>
      <c r="E82" s="130"/>
      <c r="F82" s="130"/>
      <c r="G82" s="130"/>
      <c r="H82" s="146"/>
      <c r="I82" s="136"/>
      <c r="J82" s="131"/>
      <c r="K82" s="117"/>
      <c r="L82" s="131"/>
      <c r="M82" s="133"/>
      <c r="N82" s="132"/>
      <c r="O82" s="133"/>
      <c r="P82" s="133">
        <v>0.22</v>
      </c>
      <c r="Q82" s="134"/>
      <c r="R82" s="135"/>
      <c r="S82" s="134"/>
      <c r="T82" s="133">
        <v>0.22</v>
      </c>
      <c r="U82" s="130">
        <f t="shared" si="2"/>
        <v>100</v>
      </c>
    </row>
    <row r="83" spans="1:21" ht="72" customHeight="1" x14ac:dyDescent="0.25">
      <c r="A83" s="128" t="s">
        <v>309</v>
      </c>
      <c r="B83" s="141" t="s">
        <v>317</v>
      </c>
      <c r="C83" s="130"/>
      <c r="D83" s="130"/>
      <c r="E83" s="130"/>
      <c r="F83" s="130"/>
      <c r="G83" s="130"/>
      <c r="H83" s="146"/>
      <c r="I83" s="117"/>
      <c r="J83" s="131"/>
      <c r="K83" s="117"/>
      <c r="L83" s="131"/>
      <c r="M83" s="131"/>
      <c r="N83" s="132"/>
      <c r="O83" s="133"/>
      <c r="P83" s="131">
        <f>P84</f>
        <v>798.005</v>
      </c>
      <c r="Q83" s="134"/>
      <c r="R83" s="135"/>
      <c r="S83" s="134"/>
      <c r="T83" s="131">
        <f>T84</f>
        <v>952.03</v>
      </c>
      <c r="U83" s="130">
        <f t="shared" si="2"/>
        <v>119.30125751091785</v>
      </c>
    </row>
    <row r="84" spans="1:21" ht="69.75" customHeight="1" x14ac:dyDescent="0.25">
      <c r="A84" s="128" t="s">
        <v>318</v>
      </c>
      <c r="B84" s="147" t="s">
        <v>167</v>
      </c>
      <c r="C84" s="130">
        <v>178100</v>
      </c>
      <c r="D84" s="130">
        <v>178100</v>
      </c>
      <c r="E84" s="130">
        <v>178100</v>
      </c>
      <c r="F84" s="130">
        <v>178100</v>
      </c>
      <c r="G84" s="130">
        <v>178100</v>
      </c>
      <c r="H84" s="146">
        <v>384600</v>
      </c>
      <c r="I84" s="136"/>
      <c r="J84" s="131">
        <v>322600</v>
      </c>
      <c r="K84" s="117"/>
      <c r="L84" s="131">
        <v>767500</v>
      </c>
      <c r="M84" s="133">
        <v>767500</v>
      </c>
      <c r="N84" s="132">
        <f>M84/L84*100</f>
        <v>100</v>
      </c>
      <c r="O84" s="133">
        <f>M84-L84</f>
        <v>0</v>
      </c>
      <c r="P84" s="131">
        <v>798.005</v>
      </c>
      <c r="Q84" s="134"/>
      <c r="R84" s="135"/>
      <c r="S84" s="134"/>
      <c r="T84" s="131">
        <v>952.03</v>
      </c>
      <c r="U84" s="130">
        <f t="shared" si="2"/>
        <v>119.30125751091785</v>
      </c>
    </row>
    <row r="85" spans="1:21" ht="49.9" customHeight="1" x14ac:dyDescent="0.25">
      <c r="A85" s="128" t="s">
        <v>319</v>
      </c>
      <c r="B85" s="147" t="s">
        <v>290</v>
      </c>
      <c r="C85" s="130">
        <f>C86</f>
        <v>107328.41</v>
      </c>
      <c r="D85" s="130">
        <f>D86</f>
        <v>107482.41</v>
      </c>
      <c r="E85" s="130">
        <f>E86</f>
        <v>107482.41</v>
      </c>
      <c r="F85" s="130">
        <v>107482.41</v>
      </c>
      <c r="G85" s="130">
        <v>107482.41</v>
      </c>
      <c r="H85" s="146">
        <f>H86</f>
        <v>108200</v>
      </c>
      <c r="I85" s="117"/>
      <c r="J85" s="131">
        <f>J86</f>
        <v>149600</v>
      </c>
      <c r="K85" s="117"/>
      <c r="L85" s="131">
        <f>L86</f>
        <v>149600</v>
      </c>
      <c r="M85" s="131">
        <f>M86</f>
        <v>149600</v>
      </c>
      <c r="N85" s="132">
        <f>M85/L85*100</f>
        <v>100</v>
      </c>
      <c r="O85" s="133">
        <f t="shared" ref="O85:O94" si="6">M85-L85</f>
        <v>0</v>
      </c>
      <c r="P85" s="131">
        <f>P86</f>
        <v>207.79499999999999</v>
      </c>
      <c r="Q85" s="134"/>
      <c r="R85" s="135"/>
      <c r="S85" s="134"/>
      <c r="T85" s="131">
        <f>T86</f>
        <v>216.5</v>
      </c>
      <c r="U85" s="130">
        <f t="shared" ref="U85:U98" si="7">T85/P85*100</f>
        <v>104.18922495728964</v>
      </c>
    </row>
    <row r="86" spans="1:21" ht="64.150000000000006" customHeight="1" x14ac:dyDescent="0.25">
      <c r="A86" s="128" t="s">
        <v>320</v>
      </c>
      <c r="B86" s="147" t="s">
        <v>611</v>
      </c>
      <c r="C86" s="130">
        <v>107328.41</v>
      </c>
      <c r="D86" s="130">
        <v>107482.41</v>
      </c>
      <c r="E86" s="130">
        <v>107482.41</v>
      </c>
      <c r="F86" s="130">
        <v>107482.41</v>
      </c>
      <c r="G86" s="130">
        <v>107482.41</v>
      </c>
      <c r="H86" s="146">
        <v>108200</v>
      </c>
      <c r="I86" s="117"/>
      <c r="J86" s="131">
        <v>149600</v>
      </c>
      <c r="K86" s="117"/>
      <c r="L86" s="131">
        <v>149600</v>
      </c>
      <c r="M86" s="133">
        <v>149600</v>
      </c>
      <c r="N86" s="132">
        <f>M86/L86*100</f>
        <v>100</v>
      </c>
      <c r="O86" s="133">
        <f t="shared" si="6"/>
        <v>0</v>
      </c>
      <c r="P86" s="131">
        <v>207.79499999999999</v>
      </c>
      <c r="Q86" s="134"/>
      <c r="R86" s="135"/>
      <c r="S86" s="134"/>
      <c r="T86" s="131">
        <v>216.5</v>
      </c>
      <c r="U86" s="130">
        <f t="shared" si="7"/>
        <v>104.18922495728964</v>
      </c>
    </row>
    <row r="87" spans="1:21" ht="64.150000000000006" customHeight="1" x14ac:dyDescent="0.25">
      <c r="A87" s="128" t="s">
        <v>900</v>
      </c>
      <c r="B87" s="147" t="s">
        <v>902</v>
      </c>
      <c r="C87" s="130"/>
      <c r="D87" s="130"/>
      <c r="E87" s="130"/>
      <c r="F87" s="130"/>
      <c r="G87" s="130"/>
      <c r="H87" s="146"/>
      <c r="I87" s="117"/>
      <c r="J87" s="131"/>
      <c r="K87" s="117"/>
      <c r="L87" s="131"/>
      <c r="M87" s="133"/>
      <c r="N87" s="132"/>
      <c r="O87" s="133"/>
      <c r="P87" s="131">
        <f>P88</f>
        <v>20.7</v>
      </c>
      <c r="Q87" s="134"/>
      <c r="R87" s="135"/>
      <c r="S87" s="134"/>
      <c r="T87" s="131"/>
      <c r="U87" s="130"/>
    </row>
    <row r="88" spans="1:21" ht="64.150000000000006" customHeight="1" x14ac:dyDescent="0.25">
      <c r="A88" s="128" t="s">
        <v>899</v>
      </c>
      <c r="B88" s="147" t="s">
        <v>901</v>
      </c>
      <c r="C88" s="130"/>
      <c r="D88" s="130"/>
      <c r="E88" s="130"/>
      <c r="F88" s="130"/>
      <c r="G88" s="130"/>
      <c r="H88" s="146"/>
      <c r="I88" s="117"/>
      <c r="J88" s="131"/>
      <c r="K88" s="117"/>
      <c r="L88" s="131"/>
      <c r="M88" s="133"/>
      <c r="N88" s="132"/>
      <c r="O88" s="133"/>
      <c r="P88" s="131">
        <v>20.7</v>
      </c>
      <c r="Q88" s="134"/>
      <c r="R88" s="135"/>
      <c r="S88" s="134"/>
      <c r="T88" s="131"/>
      <c r="U88" s="130"/>
    </row>
    <row r="89" spans="1:21" ht="36" customHeight="1" x14ac:dyDescent="0.25">
      <c r="A89" s="128" t="s">
        <v>321</v>
      </c>
      <c r="B89" s="147" t="s">
        <v>283</v>
      </c>
      <c r="C89" s="130">
        <f>C90</f>
        <v>126000</v>
      </c>
      <c r="D89" s="130">
        <f>D90</f>
        <v>126000</v>
      </c>
      <c r="E89" s="130">
        <f>E90</f>
        <v>126000</v>
      </c>
      <c r="F89" s="130">
        <v>126000</v>
      </c>
      <c r="G89" s="130">
        <v>126000</v>
      </c>
      <c r="H89" s="146">
        <f>H90</f>
        <v>103100</v>
      </c>
      <c r="I89" s="117"/>
      <c r="J89" s="131">
        <f>J90</f>
        <v>96900</v>
      </c>
      <c r="K89" s="117"/>
      <c r="L89" s="131">
        <f>L90</f>
        <v>201600</v>
      </c>
      <c r="M89" s="131">
        <f>M90</f>
        <v>201600</v>
      </c>
      <c r="N89" s="132">
        <f>M89/L89*100</f>
        <v>100</v>
      </c>
      <c r="O89" s="133">
        <f t="shared" si="6"/>
        <v>0</v>
      </c>
      <c r="P89" s="131">
        <f>P90</f>
        <v>231.7</v>
      </c>
      <c r="Q89" s="134"/>
      <c r="R89" s="135"/>
      <c r="S89" s="134"/>
      <c r="T89" s="131">
        <v>240.2</v>
      </c>
      <c r="U89" s="130">
        <f t="shared" si="7"/>
        <v>103.66853690116531</v>
      </c>
    </row>
    <row r="90" spans="1:21" ht="52.15" customHeight="1" x14ac:dyDescent="0.25">
      <c r="A90" s="128" t="s">
        <v>322</v>
      </c>
      <c r="B90" s="147" t="s">
        <v>690</v>
      </c>
      <c r="C90" s="130">
        <v>126000</v>
      </c>
      <c r="D90" s="130">
        <v>126000</v>
      </c>
      <c r="E90" s="130">
        <v>126000</v>
      </c>
      <c r="F90" s="130">
        <v>126000</v>
      </c>
      <c r="G90" s="130">
        <v>126000</v>
      </c>
      <c r="H90" s="146">
        <v>103100</v>
      </c>
      <c r="I90" s="136">
        <v>20000</v>
      </c>
      <c r="J90" s="131">
        <v>96900</v>
      </c>
      <c r="K90" s="117"/>
      <c r="L90" s="131">
        <v>201600</v>
      </c>
      <c r="M90" s="133">
        <v>201600</v>
      </c>
      <c r="N90" s="132">
        <f>M90/L90*100</f>
        <v>100</v>
      </c>
      <c r="O90" s="133">
        <f t="shared" si="6"/>
        <v>0</v>
      </c>
      <c r="P90" s="131">
        <v>231.7</v>
      </c>
      <c r="Q90" s="134"/>
      <c r="R90" s="135"/>
      <c r="S90" s="134"/>
      <c r="T90" s="131">
        <v>0</v>
      </c>
      <c r="U90" s="130">
        <f t="shared" si="7"/>
        <v>0</v>
      </c>
    </row>
    <row r="91" spans="1:21" ht="24.75" customHeight="1" x14ac:dyDescent="0.25">
      <c r="A91" s="118" t="s">
        <v>323</v>
      </c>
      <c r="B91" s="119" t="s">
        <v>324</v>
      </c>
      <c r="C91" s="120"/>
      <c r="D91" s="120"/>
      <c r="E91" s="120"/>
      <c r="F91" s="120"/>
      <c r="G91" s="120"/>
      <c r="H91" s="157"/>
      <c r="I91" s="158"/>
      <c r="J91" s="125">
        <f>J92</f>
        <v>44100</v>
      </c>
      <c r="K91" s="117"/>
      <c r="L91" s="125">
        <f>L92+L93</f>
        <v>247400</v>
      </c>
      <c r="M91" s="125">
        <f>M92+M93</f>
        <v>247400</v>
      </c>
      <c r="N91" s="122">
        <f t="shared" si="3"/>
        <v>100</v>
      </c>
      <c r="O91" s="121">
        <f t="shared" si="6"/>
        <v>0</v>
      </c>
      <c r="P91" s="125">
        <f>P92+P93+P94</f>
        <v>11116.416999999999</v>
      </c>
      <c r="Q91" s="126">
        <f>Q92+Q93</f>
        <v>0</v>
      </c>
      <c r="R91" s="127">
        <f>R92+R93</f>
        <v>0</v>
      </c>
      <c r="S91" s="126">
        <f>S92+S93</f>
        <v>0</v>
      </c>
      <c r="T91" s="125">
        <f>T92+T93</f>
        <v>2248.1651999999999</v>
      </c>
      <c r="U91" s="130">
        <f t="shared" si="7"/>
        <v>20.223829314787309</v>
      </c>
    </row>
    <row r="92" spans="1:21" ht="48.75" hidden="1" customHeight="1" x14ac:dyDescent="0.25">
      <c r="A92" s="159" t="s">
        <v>325</v>
      </c>
      <c r="B92" s="160" t="s">
        <v>326</v>
      </c>
      <c r="C92" s="161"/>
      <c r="D92" s="161"/>
      <c r="E92" s="162"/>
      <c r="F92" s="162"/>
      <c r="G92" s="162"/>
      <c r="H92" s="163"/>
      <c r="I92" s="164"/>
      <c r="J92" s="165">
        <v>44100</v>
      </c>
      <c r="K92" s="164"/>
      <c r="L92" s="166">
        <v>47400</v>
      </c>
      <c r="M92" s="167">
        <v>47400</v>
      </c>
      <c r="N92" s="168">
        <f t="shared" si="3"/>
        <v>100</v>
      </c>
      <c r="O92" s="167">
        <f t="shared" si="6"/>
        <v>0</v>
      </c>
      <c r="P92" s="167">
        <v>0</v>
      </c>
      <c r="Q92" s="134">
        <v>0</v>
      </c>
      <c r="R92" s="135">
        <v>0</v>
      </c>
      <c r="S92" s="134">
        <v>0</v>
      </c>
      <c r="T92" s="167">
        <v>0</v>
      </c>
      <c r="U92" s="130" t="e">
        <f t="shared" si="7"/>
        <v>#DIV/0!</v>
      </c>
    </row>
    <row r="93" spans="1:21" ht="113.25" customHeight="1" x14ac:dyDescent="0.25">
      <c r="A93" s="128" t="s">
        <v>35</v>
      </c>
      <c r="B93" s="129" t="s">
        <v>892</v>
      </c>
      <c r="C93" s="169"/>
      <c r="D93" s="169"/>
      <c r="E93" s="130"/>
      <c r="F93" s="130"/>
      <c r="G93" s="130"/>
      <c r="H93" s="146"/>
      <c r="I93" s="164"/>
      <c r="J93" s="131"/>
      <c r="K93" s="164"/>
      <c r="L93" s="152">
        <f>L94</f>
        <v>200000</v>
      </c>
      <c r="M93" s="133">
        <f>M94</f>
        <v>200000</v>
      </c>
      <c r="N93" s="170">
        <f t="shared" si="3"/>
        <v>100</v>
      </c>
      <c r="O93" s="133">
        <f t="shared" si="6"/>
        <v>0</v>
      </c>
      <c r="P93" s="133">
        <v>10500</v>
      </c>
      <c r="Q93" s="134">
        <f>Q94</f>
        <v>0</v>
      </c>
      <c r="R93" s="135">
        <v>0</v>
      </c>
      <c r="S93" s="135">
        <f>S94</f>
        <v>0</v>
      </c>
      <c r="T93" s="133">
        <v>2248.1651999999999</v>
      </c>
      <c r="U93" s="130">
        <f t="shared" si="7"/>
        <v>21.411097142857141</v>
      </c>
    </row>
    <row r="94" spans="1:21" ht="96" customHeight="1" x14ac:dyDescent="0.25">
      <c r="A94" s="128" t="s">
        <v>327</v>
      </c>
      <c r="B94" s="171" t="s">
        <v>898</v>
      </c>
      <c r="C94" s="169"/>
      <c r="D94" s="169"/>
      <c r="E94" s="130"/>
      <c r="F94" s="130"/>
      <c r="G94" s="130"/>
      <c r="H94" s="146"/>
      <c r="I94" s="164"/>
      <c r="J94" s="131"/>
      <c r="K94" s="164">
        <v>200000</v>
      </c>
      <c r="L94" s="152">
        <f>K94</f>
        <v>200000</v>
      </c>
      <c r="M94" s="133">
        <v>200000</v>
      </c>
      <c r="N94" s="170">
        <f t="shared" si="3"/>
        <v>100</v>
      </c>
      <c r="O94" s="133">
        <f t="shared" si="6"/>
        <v>0</v>
      </c>
      <c r="P94" s="133">
        <v>616.41700000000003</v>
      </c>
      <c r="Q94" s="134">
        <v>0</v>
      </c>
      <c r="R94" s="134"/>
      <c r="S94" s="135">
        <v>0</v>
      </c>
      <c r="T94" s="133">
        <v>0</v>
      </c>
      <c r="U94" s="130">
        <f t="shared" si="7"/>
        <v>0</v>
      </c>
    </row>
    <row r="95" spans="1:21" ht="56.25" customHeight="1" x14ac:dyDescent="0.25">
      <c r="A95" s="172" t="s">
        <v>328</v>
      </c>
      <c r="B95" s="119" t="s">
        <v>329</v>
      </c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20">
        <f>P96</f>
        <v>-728.173</v>
      </c>
      <c r="T95" s="120">
        <f>T96</f>
        <v>-459.98200000000003</v>
      </c>
      <c r="U95" s="130">
        <f t="shared" si="7"/>
        <v>63.169329266534191</v>
      </c>
    </row>
    <row r="96" spans="1:21" ht="51" customHeight="1" x14ac:dyDescent="0.25">
      <c r="A96" s="174" t="s">
        <v>330</v>
      </c>
      <c r="B96" s="141" t="s">
        <v>331</v>
      </c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20">
        <f>P97</f>
        <v>-728.173</v>
      </c>
      <c r="T96" s="120">
        <f>T97</f>
        <v>-459.98200000000003</v>
      </c>
      <c r="U96" s="130">
        <f t="shared" si="7"/>
        <v>63.169329266534191</v>
      </c>
    </row>
    <row r="97" spans="1:21" ht="65.25" customHeight="1" x14ac:dyDescent="0.25">
      <c r="A97" s="174" t="s">
        <v>332</v>
      </c>
      <c r="B97" s="141" t="s">
        <v>333</v>
      </c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30">
        <f>-762.97+34.797</f>
        <v>-728.173</v>
      </c>
      <c r="T97" s="130">
        <v>-459.98200000000003</v>
      </c>
      <c r="U97" s="130">
        <f t="shared" si="7"/>
        <v>63.169329266534191</v>
      </c>
    </row>
    <row r="98" spans="1:21" ht="15.75" x14ac:dyDescent="0.25">
      <c r="A98" s="172"/>
      <c r="B98" s="119" t="s">
        <v>334</v>
      </c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21">
        <f>P17+P95</f>
        <v>71995.171000000017</v>
      </c>
      <c r="T98" s="121">
        <f>T17+T95</f>
        <v>61691.730200000005</v>
      </c>
      <c r="U98" s="130">
        <f t="shared" si="7"/>
        <v>85.688705704997886</v>
      </c>
    </row>
    <row r="100" spans="1:21" x14ac:dyDescent="0.2">
      <c r="P100" s="207">
        <v>71995.17</v>
      </c>
      <c r="T100" s="199">
        <f>T98</f>
        <v>61691.730200000005</v>
      </c>
    </row>
    <row r="101" spans="1:21" x14ac:dyDescent="0.2">
      <c r="P101" s="208">
        <f>P98-P100</f>
        <v>1.0000000183936208E-3</v>
      </c>
    </row>
    <row r="102" spans="1:21" x14ac:dyDescent="0.2">
      <c r="P102" s="176"/>
    </row>
    <row r="104" spans="1:21" x14ac:dyDescent="0.2">
      <c r="P104" s="199">
        <f>'Прил 1  дох 2017 '!C46+'Прил. 2 фин.пом.2018'!P98</f>
        <v>98086.171000000017</v>
      </c>
    </row>
  </sheetData>
  <mergeCells count="30">
    <mergeCell ref="M15:M16"/>
    <mergeCell ref="N15:N16"/>
    <mergeCell ref="R15:R16"/>
    <mergeCell ref="S15:S16"/>
    <mergeCell ref="A7:P7"/>
    <mergeCell ref="A8:P8"/>
    <mergeCell ref="A9:P9"/>
    <mergeCell ref="A14:B14"/>
    <mergeCell ref="E15:E16"/>
    <mergeCell ref="F15:F16"/>
    <mergeCell ref="A15:A16"/>
    <mergeCell ref="B15:B16"/>
    <mergeCell ref="C15:C16"/>
    <mergeCell ref="D15:D16"/>
    <mergeCell ref="A4:P4"/>
    <mergeCell ref="U15:U16"/>
    <mergeCell ref="A1:U1"/>
    <mergeCell ref="A2:U2"/>
    <mergeCell ref="A3:U3"/>
    <mergeCell ref="A5:U5"/>
    <mergeCell ref="P14:U14"/>
    <mergeCell ref="A13:U13"/>
    <mergeCell ref="O15:O16"/>
    <mergeCell ref="P15:P16"/>
    <mergeCell ref="Q15:Q16"/>
    <mergeCell ref="T15:T16"/>
    <mergeCell ref="G15:G16"/>
    <mergeCell ref="H15:H16"/>
    <mergeCell ref="I15:I16"/>
    <mergeCell ref="L15:L16"/>
  </mergeCells>
  <phoneticPr fontId="5" type="noConversion"/>
  <pageMargins left="0.39370078740157483" right="0" top="0" bottom="0" header="0.51181102362204722" footer="0.51181102362204722"/>
  <pageSetup paperSize="9" fitToHeight="6" orientation="portrait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836"/>
  <sheetViews>
    <sheetView zoomScaleNormal="100" workbookViewId="0">
      <selection activeCell="D24" sqref="D24"/>
    </sheetView>
  </sheetViews>
  <sheetFormatPr defaultRowHeight="12.75" x14ac:dyDescent="0.2"/>
  <cols>
    <col min="1" max="1" width="6.7109375" style="209" customWidth="1"/>
    <col min="2" max="2" width="20" style="209" customWidth="1"/>
    <col min="3" max="3" width="8.85546875" style="209" customWidth="1"/>
    <col min="4" max="4" width="61.7109375" style="209" customWidth="1"/>
    <col min="5" max="5" width="10.28515625" style="209" hidden="1" customWidth="1"/>
    <col min="6" max="14" width="9.140625" style="209" hidden="1" customWidth="1"/>
    <col min="15" max="17" width="10.140625" style="209" hidden="1" customWidth="1"/>
    <col min="18" max="18" width="10" style="209" hidden="1" customWidth="1"/>
    <col min="19" max="19" width="0.140625" style="209" hidden="1" customWidth="1"/>
    <col min="20" max="20" width="9.7109375" style="209" hidden="1" customWidth="1"/>
    <col min="21" max="21" width="12.5703125" style="209" hidden="1" customWidth="1"/>
    <col min="22" max="22" width="9.28515625" style="209" hidden="1" customWidth="1"/>
    <col min="23" max="23" width="8.5703125" style="209" hidden="1" customWidth="1"/>
    <col min="24" max="24" width="11.85546875" style="209" hidden="1" customWidth="1"/>
    <col min="25" max="25" width="10.42578125" style="209" hidden="1" customWidth="1"/>
    <col min="26" max="26" width="10.28515625" style="209" hidden="1" customWidth="1"/>
    <col min="27" max="27" width="12.28515625" style="209" hidden="1" customWidth="1"/>
    <col min="28" max="29" width="10.42578125" style="209" hidden="1" customWidth="1"/>
    <col min="30" max="30" width="10.5703125" style="209" hidden="1" customWidth="1"/>
    <col min="31" max="31" width="11" style="209" hidden="1" customWidth="1"/>
    <col min="32" max="32" width="11.7109375" style="209" hidden="1" customWidth="1"/>
    <col min="33" max="33" width="12.28515625" style="209" hidden="1" customWidth="1"/>
    <col min="34" max="34" width="10.7109375" style="209" hidden="1" customWidth="1"/>
    <col min="35" max="35" width="11.5703125" style="209" hidden="1" customWidth="1"/>
    <col min="36" max="36" width="12.5703125" style="209" hidden="1" customWidth="1"/>
    <col min="37" max="37" width="10.140625" style="209" hidden="1" customWidth="1"/>
    <col min="38" max="38" width="1.28515625" style="209" hidden="1" customWidth="1"/>
    <col min="39" max="39" width="4.5703125" style="209" hidden="1" customWidth="1"/>
    <col min="40" max="40" width="0.140625" style="209" hidden="1" customWidth="1"/>
    <col min="41" max="41" width="9.5703125" style="209" hidden="1" customWidth="1"/>
    <col min="42" max="42" width="10.5703125" style="209" hidden="1" customWidth="1"/>
    <col min="43" max="43" width="10" style="209" hidden="1" customWidth="1"/>
    <col min="44" max="44" width="9.7109375" style="209" hidden="1" customWidth="1"/>
    <col min="45" max="45" width="11" style="209" hidden="1" customWidth="1"/>
    <col min="46" max="47" width="10" style="209" hidden="1" customWidth="1"/>
    <col min="48" max="48" width="10.5703125" style="209" hidden="1" customWidth="1"/>
    <col min="49" max="49" width="0.28515625" style="209" hidden="1" customWidth="1"/>
    <col min="50" max="50" width="20.28515625" style="209" customWidth="1"/>
    <col min="51" max="51" width="12.42578125" style="209" hidden="1" customWidth="1"/>
    <col min="52" max="52" width="0.7109375" style="209" hidden="1" customWidth="1"/>
    <col min="53" max="53" width="10.140625" style="209" hidden="1" customWidth="1"/>
    <col min="54" max="54" width="9.5703125" style="209" hidden="1" customWidth="1"/>
    <col min="55" max="55" width="0.140625" style="209" customWidth="1"/>
    <col min="56" max="56" width="13.140625" style="209" customWidth="1"/>
    <col min="57" max="256" width="9.140625" style="209"/>
    <col min="257" max="257" width="6.7109375" style="209" customWidth="1"/>
    <col min="258" max="258" width="20" style="209" customWidth="1"/>
    <col min="259" max="259" width="8.85546875" style="209" customWidth="1"/>
    <col min="260" max="260" width="61.7109375" style="209" customWidth="1"/>
    <col min="261" max="305" width="0" style="209" hidden="1" customWidth="1"/>
    <col min="306" max="306" width="20.28515625" style="209" customWidth="1"/>
    <col min="307" max="310" width="0" style="209" hidden="1" customWidth="1"/>
    <col min="311" max="311" width="0.140625" style="209" customWidth="1"/>
    <col min="312" max="512" width="9.140625" style="209"/>
    <col min="513" max="513" width="6.7109375" style="209" customWidth="1"/>
    <col min="514" max="514" width="20" style="209" customWidth="1"/>
    <col min="515" max="515" width="8.85546875" style="209" customWidth="1"/>
    <col min="516" max="516" width="61.7109375" style="209" customWidth="1"/>
    <col min="517" max="561" width="0" style="209" hidden="1" customWidth="1"/>
    <col min="562" max="562" width="20.28515625" style="209" customWidth="1"/>
    <col min="563" max="566" width="0" style="209" hidden="1" customWidth="1"/>
    <col min="567" max="567" width="0.140625" style="209" customWidth="1"/>
    <col min="568" max="768" width="9.140625" style="209"/>
    <col min="769" max="769" width="6.7109375" style="209" customWidth="1"/>
    <col min="770" max="770" width="20" style="209" customWidth="1"/>
    <col min="771" max="771" width="8.85546875" style="209" customWidth="1"/>
    <col min="772" max="772" width="61.7109375" style="209" customWidth="1"/>
    <col min="773" max="817" width="0" style="209" hidden="1" customWidth="1"/>
    <col min="818" max="818" width="20.28515625" style="209" customWidth="1"/>
    <col min="819" max="822" width="0" style="209" hidden="1" customWidth="1"/>
    <col min="823" max="823" width="0.140625" style="209" customWidth="1"/>
    <col min="824" max="1024" width="9.140625" style="209"/>
    <col min="1025" max="1025" width="6.7109375" style="209" customWidth="1"/>
    <col min="1026" max="1026" width="20" style="209" customWidth="1"/>
    <col min="1027" max="1027" width="8.85546875" style="209" customWidth="1"/>
    <col min="1028" max="1028" width="61.7109375" style="209" customWidth="1"/>
    <col min="1029" max="1073" width="0" style="209" hidden="1" customWidth="1"/>
    <col min="1074" max="1074" width="20.28515625" style="209" customWidth="1"/>
    <col min="1075" max="1078" width="0" style="209" hidden="1" customWidth="1"/>
    <col min="1079" max="1079" width="0.140625" style="209" customWidth="1"/>
    <col min="1080" max="1280" width="9.140625" style="209"/>
    <col min="1281" max="1281" width="6.7109375" style="209" customWidth="1"/>
    <col min="1282" max="1282" width="20" style="209" customWidth="1"/>
    <col min="1283" max="1283" width="8.85546875" style="209" customWidth="1"/>
    <col min="1284" max="1284" width="61.7109375" style="209" customWidth="1"/>
    <col min="1285" max="1329" width="0" style="209" hidden="1" customWidth="1"/>
    <col min="1330" max="1330" width="20.28515625" style="209" customWidth="1"/>
    <col min="1331" max="1334" width="0" style="209" hidden="1" customWidth="1"/>
    <col min="1335" max="1335" width="0.140625" style="209" customWidth="1"/>
    <col min="1336" max="1536" width="9.140625" style="209"/>
    <col min="1537" max="1537" width="6.7109375" style="209" customWidth="1"/>
    <col min="1538" max="1538" width="20" style="209" customWidth="1"/>
    <col min="1539" max="1539" width="8.85546875" style="209" customWidth="1"/>
    <col min="1540" max="1540" width="61.7109375" style="209" customWidth="1"/>
    <col min="1541" max="1585" width="0" style="209" hidden="1" customWidth="1"/>
    <col min="1586" max="1586" width="20.28515625" style="209" customWidth="1"/>
    <col min="1587" max="1590" width="0" style="209" hidden="1" customWidth="1"/>
    <col min="1591" max="1591" width="0.140625" style="209" customWidth="1"/>
    <col min="1592" max="1792" width="9.140625" style="209"/>
    <col min="1793" max="1793" width="6.7109375" style="209" customWidth="1"/>
    <col min="1794" max="1794" width="20" style="209" customWidth="1"/>
    <col min="1795" max="1795" width="8.85546875" style="209" customWidth="1"/>
    <col min="1796" max="1796" width="61.7109375" style="209" customWidth="1"/>
    <col min="1797" max="1841" width="0" style="209" hidden="1" customWidth="1"/>
    <col min="1842" max="1842" width="20.28515625" style="209" customWidth="1"/>
    <col min="1843" max="1846" width="0" style="209" hidden="1" customWidth="1"/>
    <col min="1847" max="1847" width="0.140625" style="209" customWidth="1"/>
    <col min="1848" max="2048" width="9.140625" style="209"/>
    <col min="2049" max="2049" width="6.7109375" style="209" customWidth="1"/>
    <col min="2050" max="2050" width="20" style="209" customWidth="1"/>
    <col min="2051" max="2051" width="8.85546875" style="209" customWidth="1"/>
    <col min="2052" max="2052" width="61.7109375" style="209" customWidth="1"/>
    <col min="2053" max="2097" width="0" style="209" hidden="1" customWidth="1"/>
    <col min="2098" max="2098" width="20.28515625" style="209" customWidth="1"/>
    <col min="2099" max="2102" width="0" style="209" hidden="1" customWidth="1"/>
    <col min="2103" max="2103" width="0.140625" style="209" customWidth="1"/>
    <col min="2104" max="2304" width="9.140625" style="209"/>
    <col min="2305" max="2305" width="6.7109375" style="209" customWidth="1"/>
    <col min="2306" max="2306" width="20" style="209" customWidth="1"/>
    <col min="2307" max="2307" width="8.85546875" style="209" customWidth="1"/>
    <col min="2308" max="2308" width="61.7109375" style="209" customWidth="1"/>
    <col min="2309" max="2353" width="0" style="209" hidden="1" customWidth="1"/>
    <col min="2354" max="2354" width="20.28515625" style="209" customWidth="1"/>
    <col min="2355" max="2358" width="0" style="209" hidden="1" customWidth="1"/>
    <col min="2359" max="2359" width="0.140625" style="209" customWidth="1"/>
    <col min="2360" max="2560" width="9.140625" style="209"/>
    <col min="2561" max="2561" width="6.7109375" style="209" customWidth="1"/>
    <col min="2562" max="2562" width="20" style="209" customWidth="1"/>
    <col min="2563" max="2563" width="8.85546875" style="209" customWidth="1"/>
    <col min="2564" max="2564" width="61.7109375" style="209" customWidth="1"/>
    <col min="2565" max="2609" width="0" style="209" hidden="1" customWidth="1"/>
    <col min="2610" max="2610" width="20.28515625" style="209" customWidth="1"/>
    <col min="2611" max="2614" width="0" style="209" hidden="1" customWidth="1"/>
    <col min="2615" max="2615" width="0.140625" style="209" customWidth="1"/>
    <col min="2616" max="2816" width="9.140625" style="209"/>
    <col min="2817" max="2817" width="6.7109375" style="209" customWidth="1"/>
    <col min="2818" max="2818" width="20" style="209" customWidth="1"/>
    <col min="2819" max="2819" width="8.85546875" style="209" customWidth="1"/>
    <col min="2820" max="2820" width="61.7109375" style="209" customWidth="1"/>
    <col min="2821" max="2865" width="0" style="209" hidden="1" customWidth="1"/>
    <col min="2866" max="2866" width="20.28515625" style="209" customWidth="1"/>
    <col min="2867" max="2870" width="0" style="209" hidden="1" customWidth="1"/>
    <col min="2871" max="2871" width="0.140625" style="209" customWidth="1"/>
    <col min="2872" max="3072" width="9.140625" style="209"/>
    <col min="3073" max="3073" width="6.7109375" style="209" customWidth="1"/>
    <col min="3074" max="3074" width="20" style="209" customWidth="1"/>
    <col min="3075" max="3075" width="8.85546875" style="209" customWidth="1"/>
    <col min="3076" max="3076" width="61.7109375" style="209" customWidth="1"/>
    <col min="3077" max="3121" width="0" style="209" hidden="1" customWidth="1"/>
    <col min="3122" max="3122" width="20.28515625" style="209" customWidth="1"/>
    <col min="3123" max="3126" width="0" style="209" hidden="1" customWidth="1"/>
    <col min="3127" max="3127" width="0.140625" style="209" customWidth="1"/>
    <col min="3128" max="3328" width="9.140625" style="209"/>
    <col min="3329" max="3329" width="6.7109375" style="209" customWidth="1"/>
    <col min="3330" max="3330" width="20" style="209" customWidth="1"/>
    <col min="3331" max="3331" width="8.85546875" style="209" customWidth="1"/>
    <col min="3332" max="3332" width="61.7109375" style="209" customWidth="1"/>
    <col min="3333" max="3377" width="0" style="209" hidden="1" customWidth="1"/>
    <col min="3378" max="3378" width="20.28515625" style="209" customWidth="1"/>
    <col min="3379" max="3382" width="0" style="209" hidden="1" customWidth="1"/>
    <col min="3383" max="3383" width="0.140625" style="209" customWidth="1"/>
    <col min="3384" max="3584" width="9.140625" style="209"/>
    <col min="3585" max="3585" width="6.7109375" style="209" customWidth="1"/>
    <col min="3586" max="3586" width="20" style="209" customWidth="1"/>
    <col min="3587" max="3587" width="8.85546875" style="209" customWidth="1"/>
    <col min="3588" max="3588" width="61.7109375" style="209" customWidth="1"/>
    <col min="3589" max="3633" width="0" style="209" hidden="1" customWidth="1"/>
    <col min="3634" max="3634" width="20.28515625" style="209" customWidth="1"/>
    <col min="3635" max="3638" width="0" style="209" hidden="1" customWidth="1"/>
    <col min="3639" max="3639" width="0.140625" style="209" customWidth="1"/>
    <col min="3640" max="3840" width="9.140625" style="209"/>
    <col min="3841" max="3841" width="6.7109375" style="209" customWidth="1"/>
    <col min="3842" max="3842" width="20" style="209" customWidth="1"/>
    <col min="3843" max="3843" width="8.85546875" style="209" customWidth="1"/>
    <col min="3844" max="3844" width="61.7109375" style="209" customWidth="1"/>
    <col min="3845" max="3889" width="0" style="209" hidden="1" customWidth="1"/>
    <col min="3890" max="3890" width="20.28515625" style="209" customWidth="1"/>
    <col min="3891" max="3894" width="0" style="209" hidden="1" customWidth="1"/>
    <col min="3895" max="3895" width="0.140625" style="209" customWidth="1"/>
    <col min="3896" max="4096" width="9.140625" style="209"/>
    <col min="4097" max="4097" width="6.7109375" style="209" customWidth="1"/>
    <col min="4098" max="4098" width="20" style="209" customWidth="1"/>
    <col min="4099" max="4099" width="8.85546875" style="209" customWidth="1"/>
    <col min="4100" max="4100" width="61.7109375" style="209" customWidth="1"/>
    <col min="4101" max="4145" width="0" style="209" hidden="1" customWidth="1"/>
    <col min="4146" max="4146" width="20.28515625" style="209" customWidth="1"/>
    <col min="4147" max="4150" width="0" style="209" hidden="1" customWidth="1"/>
    <col min="4151" max="4151" width="0.140625" style="209" customWidth="1"/>
    <col min="4152" max="4352" width="9.140625" style="209"/>
    <col min="4353" max="4353" width="6.7109375" style="209" customWidth="1"/>
    <col min="4354" max="4354" width="20" style="209" customWidth="1"/>
    <col min="4355" max="4355" width="8.85546875" style="209" customWidth="1"/>
    <col min="4356" max="4356" width="61.7109375" style="209" customWidth="1"/>
    <col min="4357" max="4401" width="0" style="209" hidden="1" customWidth="1"/>
    <col min="4402" max="4402" width="20.28515625" style="209" customWidth="1"/>
    <col min="4403" max="4406" width="0" style="209" hidden="1" customWidth="1"/>
    <col min="4407" max="4407" width="0.140625" style="209" customWidth="1"/>
    <col min="4408" max="4608" width="9.140625" style="209"/>
    <col min="4609" max="4609" width="6.7109375" style="209" customWidth="1"/>
    <col min="4610" max="4610" width="20" style="209" customWidth="1"/>
    <col min="4611" max="4611" width="8.85546875" style="209" customWidth="1"/>
    <col min="4612" max="4612" width="61.7109375" style="209" customWidth="1"/>
    <col min="4613" max="4657" width="0" style="209" hidden="1" customWidth="1"/>
    <col min="4658" max="4658" width="20.28515625" style="209" customWidth="1"/>
    <col min="4659" max="4662" width="0" style="209" hidden="1" customWidth="1"/>
    <col min="4663" max="4663" width="0.140625" style="209" customWidth="1"/>
    <col min="4664" max="4864" width="9.140625" style="209"/>
    <col min="4865" max="4865" width="6.7109375" style="209" customWidth="1"/>
    <col min="4866" max="4866" width="20" style="209" customWidth="1"/>
    <col min="4867" max="4867" width="8.85546875" style="209" customWidth="1"/>
    <col min="4868" max="4868" width="61.7109375" style="209" customWidth="1"/>
    <col min="4869" max="4913" width="0" style="209" hidden="1" customWidth="1"/>
    <col min="4914" max="4914" width="20.28515625" style="209" customWidth="1"/>
    <col min="4915" max="4918" width="0" style="209" hidden="1" customWidth="1"/>
    <col min="4919" max="4919" width="0.140625" style="209" customWidth="1"/>
    <col min="4920" max="5120" width="9.140625" style="209"/>
    <col min="5121" max="5121" width="6.7109375" style="209" customWidth="1"/>
    <col min="5122" max="5122" width="20" style="209" customWidth="1"/>
    <col min="5123" max="5123" width="8.85546875" style="209" customWidth="1"/>
    <col min="5124" max="5124" width="61.7109375" style="209" customWidth="1"/>
    <col min="5125" max="5169" width="0" style="209" hidden="1" customWidth="1"/>
    <col min="5170" max="5170" width="20.28515625" style="209" customWidth="1"/>
    <col min="5171" max="5174" width="0" style="209" hidden="1" customWidth="1"/>
    <col min="5175" max="5175" width="0.140625" style="209" customWidth="1"/>
    <col min="5176" max="5376" width="9.140625" style="209"/>
    <col min="5377" max="5377" width="6.7109375" style="209" customWidth="1"/>
    <col min="5378" max="5378" width="20" style="209" customWidth="1"/>
    <col min="5379" max="5379" width="8.85546875" style="209" customWidth="1"/>
    <col min="5380" max="5380" width="61.7109375" style="209" customWidth="1"/>
    <col min="5381" max="5425" width="0" style="209" hidden="1" customWidth="1"/>
    <col min="5426" max="5426" width="20.28515625" style="209" customWidth="1"/>
    <col min="5427" max="5430" width="0" style="209" hidden="1" customWidth="1"/>
    <col min="5431" max="5431" width="0.140625" style="209" customWidth="1"/>
    <col min="5432" max="5632" width="9.140625" style="209"/>
    <col min="5633" max="5633" width="6.7109375" style="209" customWidth="1"/>
    <col min="5634" max="5634" width="20" style="209" customWidth="1"/>
    <col min="5635" max="5635" width="8.85546875" style="209" customWidth="1"/>
    <col min="5636" max="5636" width="61.7109375" style="209" customWidth="1"/>
    <col min="5637" max="5681" width="0" style="209" hidden="1" customWidth="1"/>
    <col min="5682" max="5682" width="20.28515625" style="209" customWidth="1"/>
    <col min="5683" max="5686" width="0" style="209" hidden="1" customWidth="1"/>
    <col min="5687" max="5687" width="0.140625" style="209" customWidth="1"/>
    <col min="5688" max="5888" width="9.140625" style="209"/>
    <col min="5889" max="5889" width="6.7109375" style="209" customWidth="1"/>
    <col min="5890" max="5890" width="20" style="209" customWidth="1"/>
    <col min="5891" max="5891" width="8.85546875" style="209" customWidth="1"/>
    <col min="5892" max="5892" width="61.7109375" style="209" customWidth="1"/>
    <col min="5893" max="5937" width="0" style="209" hidden="1" customWidth="1"/>
    <col min="5938" max="5938" width="20.28515625" style="209" customWidth="1"/>
    <col min="5939" max="5942" width="0" style="209" hidden="1" customWidth="1"/>
    <col min="5943" max="5943" width="0.140625" style="209" customWidth="1"/>
    <col min="5944" max="6144" width="9.140625" style="209"/>
    <col min="6145" max="6145" width="6.7109375" style="209" customWidth="1"/>
    <col min="6146" max="6146" width="20" style="209" customWidth="1"/>
    <col min="6147" max="6147" width="8.85546875" style="209" customWidth="1"/>
    <col min="6148" max="6148" width="61.7109375" style="209" customWidth="1"/>
    <col min="6149" max="6193" width="0" style="209" hidden="1" customWidth="1"/>
    <col min="6194" max="6194" width="20.28515625" style="209" customWidth="1"/>
    <col min="6195" max="6198" width="0" style="209" hidden="1" customWidth="1"/>
    <col min="6199" max="6199" width="0.140625" style="209" customWidth="1"/>
    <col min="6200" max="6400" width="9.140625" style="209"/>
    <col min="6401" max="6401" width="6.7109375" style="209" customWidth="1"/>
    <col min="6402" max="6402" width="20" style="209" customWidth="1"/>
    <col min="6403" max="6403" width="8.85546875" style="209" customWidth="1"/>
    <col min="6404" max="6404" width="61.7109375" style="209" customWidth="1"/>
    <col min="6405" max="6449" width="0" style="209" hidden="1" customWidth="1"/>
    <col min="6450" max="6450" width="20.28515625" style="209" customWidth="1"/>
    <col min="6451" max="6454" width="0" style="209" hidden="1" customWidth="1"/>
    <col min="6455" max="6455" width="0.140625" style="209" customWidth="1"/>
    <col min="6456" max="6656" width="9.140625" style="209"/>
    <col min="6657" max="6657" width="6.7109375" style="209" customWidth="1"/>
    <col min="6658" max="6658" width="20" style="209" customWidth="1"/>
    <col min="6659" max="6659" width="8.85546875" style="209" customWidth="1"/>
    <col min="6660" max="6660" width="61.7109375" style="209" customWidth="1"/>
    <col min="6661" max="6705" width="0" style="209" hidden="1" customWidth="1"/>
    <col min="6706" max="6706" width="20.28515625" style="209" customWidth="1"/>
    <col min="6707" max="6710" width="0" style="209" hidden="1" customWidth="1"/>
    <col min="6711" max="6711" width="0.140625" style="209" customWidth="1"/>
    <col min="6712" max="6912" width="9.140625" style="209"/>
    <col min="6913" max="6913" width="6.7109375" style="209" customWidth="1"/>
    <col min="6914" max="6914" width="20" style="209" customWidth="1"/>
    <col min="6915" max="6915" width="8.85546875" style="209" customWidth="1"/>
    <col min="6916" max="6916" width="61.7109375" style="209" customWidth="1"/>
    <col min="6917" max="6961" width="0" style="209" hidden="1" customWidth="1"/>
    <col min="6962" max="6962" width="20.28515625" style="209" customWidth="1"/>
    <col min="6963" max="6966" width="0" style="209" hidden="1" customWidth="1"/>
    <col min="6967" max="6967" width="0.140625" style="209" customWidth="1"/>
    <col min="6968" max="7168" width="9.140625" style="209"/>
    <col min="7169" max="7169" width="6.7109375" style="209" customWidth="1"/>
    <col min="7170" max="7170" width="20" style="209" customWidth="1"/>
    <col min="7171" max="7171" width="8.85546875" style="209" customWidth="1"/>
    <col min="7172" max="7172" width="61.7109375" style="209" customWidth="1"/>
    <col min="7173" max="7217" width="0" style="209" hidden="1" customWidth="1"/>
    <col min="7218" max="7218" width="20.28515625" style="209" customWidth="1"/>
    <col min="7219" max="7222" width="0" style="209" hidden="1" customWidth="1"/>
    <col min="7223" max="7223" width="0.140625" style="209" customWidth="1"/>
    <col min="7224" max="7424" width="9.140625" style="209"/>
    <col min="7425" max="7425" width="6.7109375" style="209" customWidth="1"/>
    <col min="7426" max="7426" width="20" style="209" customWidth="1"/>
    <col min="7427" max="7427" width="8.85546875" style="209" customWidth="1"/>
    <col min="7428" max="7428" width="61.7109375" style="209" customWidth="1"/>
    <col min="7429" max="7473" width="0" style="209" hidden="1" customWidth="1"/>
    <col min="7474" max="7474" width="20.28515625" style="209" customWidth="1"/>
    <col min="7475" max="7478" width="0" style="209" hidden="1" customWidth="1"/>
    <col min="7479" max="7479" width="0.140625" style="209" customWidth="1"/>
    <col min="7480" max="7680" width="9.140625" style="209"/>
    <col min="7681" max="7681" width="6.7109375" style="209" customWidth="1"/>
    <col min="7682" max="7682" width="20" style="209" customWidth="1"/>
    <col min="7683" max="7683" width="8.85546875" style="209" customWidth="1"/>
    <col min="7684" max="7684" width="61.7109375" style="209" customWidth="1"/>
    <col min="7685" max="7729" width="0" style="209" hidden="1" customWidth="1"/>
    <col min="7730" max="7730" width="20.28515625" style="209" customWidth="1"/>
    <col min="7731" max="7734" width="0" style="209" hidden="1" customWidth="1"/>
    <col min="7735" max="7735" width="0.140625" style="209" customWidth="1"/>
    <col min="7736" max="7936" width="9.140625" style="209"/>
    <col min="7937" max="7937" width="6.7109375" style="209" customWidth="1"/>
    <col min="7938" max="7938" width="20" style="209" customWidth="1"/>
    <col min="7939" max="7939" width="8.85546875" style="209" customWidth="1"/>
    <col min="7940" max="7940" width="61.7109375" style="209" customWidth="1"/>
    <col min="7941" max="7985" width="0" style="209" hidden="1" customWidth="1"/>
    <col min="7986" max="7986" width="20.28515625" style="209" customWidth="1"/>
    <col min="7987" max="7990" width="0" style="209" hidden="1" customWidth="1"/>
    <col min="7991" max="7991" width="0.140625" style="209" customWidth="1"/>
    <col min="7992" max="8192" width="9.140625" style="209"/>
    <col min="8193" max="8193" width="6.7109375" style="209" customWidth="1"/>
    <col min="8194" max="8194" width="20" style="209" customWidth="1"/>
    <col min="8195" max="8195" width="8.85546875" style="209" customWidth="1"/>
    <col min="8196" max="8196" width="61.7109375" style="209" customWidth="1"/>
    <col min="8197" max="8241" width="0" style="209" hidden="1" customWidth="1"/>
    <col min="8242" max="8242" width="20.28515625" style="209" customWidth="1"/>
    <col min="8243" max="8246" width="0" style="209" hidden="1" customWidth="1"/>
    <col min="8247" max="8247" width="0.140625" style="209" customWidth="1"/>
    <col min="8248" max="8448" width="9.140625" style="209"/>
    <col min="8449" max="8449" width="6.7109375" style="209" customWidth="1"/>
    <col min="8450" max="8450" width="20" style="209" customWidth="1"/>
    <col min="8451" max="8451" width="8.85546875" style="209" customWidth="1"/>
    <col min="8452" max="8452" width="61.7109375" style="209" customWidth="1"/>
    <col min="8453" max="8497" width="0" style="209" hidden="1" customWidth="1"/>
    <col min="8498" max="8498" width="20.28515625" style="209" customWidth="1"/>
    <col min="8499" max="8502" width="0" style="209" hidden="1" customWidth="1"/>
    <col min="8503" max="8503" width="0.140625" style="209" customWidth="1"/>
    <col min="8504" max="8704" width="9.140625" style="209"/>
    <col min="8705" max="8705" width="6.7109375" style="209" customWidth="1"/>
    <col min="8706" max="8706" width="20" style="209" customWidth="1"/>
    <col min="8707" max="8707" width="8.85546875" style="209" customWidth="1"/>
    <col min="8708" max="8708" width="61.7109375" style="209" customWidth="1"/>
    <col min="8709" max="8753" width="0" style="209" hidden="1" customWidth="1"/>
    <col min="8754" max="8754" width="20.28515625" style="209" customWidth="1"/>
    <col min="8755" max="8758" width="0" style="209" hidden="1" customWidth="1"/>
    <col min="8759" max="8759" width="0.140625" style="209" customWidth="1"/>
    <col min="8760" max="8960" width="9.140625" style="209"/>
    <col min="8961" max="8961" width="6.7109375" style="209" customWidth="1"/>
    <col min="8962" max="8962" width="20" style="209" customWidth="1"/>
    <col min="8963" max="8963" width="8.85546875" style="209" customWidth="1"/>
    <col min="8964" max="8964" width="61.7109375" style="209" customWidth="1"/>
    <col min="8965" max="9009" width="0" style="209" hidden="1" customWidth="1"/>
    <col min="9010" max="9010" width="20.28515625" style="209" customWidth="1"/>
    <col min="9011" max="9014" width="0" style="209" hidden="1" customWidth="1"/>
    <col min="9015" max="9015" width="0.140625" style="209" customWidth="1"/>
    <col min="9016" max="9216" width="9.140625" style="209"/>
    <col min="9217" max="9217" width="6.7109375" style="209" customWidth="1"/>
    <col min="9218" max="9218" width="20" style="209" customWidth="1"/>
    <col min="9219" max="9219" width="8.85546875" style="209" customWidth="1"/>
    <col min="9220" max="9220" width="61.7109375" style="209" customWidth="1"/>
    <col min="9221" max="9265" width="0" style="209" hidden="1" customWidth="1"/>
    <col min="9266" max="9266" width="20.28515625" style="209" customWidth="1"/>
    <col min="9267" max="9270" width="0" style="209" hidden="1" customWidth="1"/>
    <col min="9271" max="9271" width="0.140625" style="209" customWidth="1"/>
    <col min="9272" max="9472" width="9.140625" style="209"/>
    <col min="9473" max="9473" width="6.7109375" style="209" customWidth="1"/>
    <col min="9474" max="9474" width="20" style="209" customWidth="1"/>
    <col min="9475" max="9475" width="8.85546875" style="209" customWidth="1"/>
    <col min="9476" max="9476" width="61.7109375" style="209" customWidth="1"/>
    <col min="9477" max="9521" width="0" style="209" hidden="1" customWidth="1"/>
    <col min="9522" max="9522" width="20.28515625" style="209" customWidth="1"/>
    <col min="9523" max="9526" width="0" style="209" hidden="1" customWidth="1"/>
    <col min="9527" max="9527" width="0.140625" style="209" customWidth="1"/>
    <col min="9528" max="9728" width="9.140625" style="209"/>
    <col min="9729" max="9729" width="6.7109375" style="209" customWidth="1"/>
    <col min="9730" max="9730" width="20" style="209" customWidth="1"/>
    <col min="9731" max="9731" width="8.85546875" style="209" customWidth="1"/>
    <col min="9732" max="9732" width="61.7109375" style="209" customWidth="1"/>
    <col min="9733" max="9777" width="0" style="209" hidden="1" customWidth="1"/>
    <col min="9778" max="9778" width="20.28515625" style="209" customWidth="1"/>
    <col min="9779" max="9782" width="0" style="209" hidden="1" customWidth="1"/>
    <col min="9783" max="9783" width="0.140625" style="209" customWidth="1"/>
    <col min="9784" max="9984" width="9.140625" style="209"/>
    <col min="9985" max="9985" width="6.7109375" style="209" customWidth="1"/>
    <col min="9986" max="9986" width="20" style="209" customWidth="1"/>
    <col min="9987" max="9987" width="8.85546875" style="209" customWidth="1"/>
    <col min="9988" max="9988" width="61.7109375" style="209" customWidth="1"/>
    <col min="9989" max="10033" width="0" style="209" hidden="1" customWidth="1"/>
    <col min="10034" max="10034" width="20.28515625" style="209" customWidth="1"/>
    <col min="10035" max="10038" width="0" style="209" hidden="1" customWidth="1"/>
    <col min="10039" max="10039" width="0.140625" style="209" customWidth="1"/>
    <col min="10040" max="10240" width="9.140625" style="209"/>
    <col min="10241" max="10241" width="6.7109375" style="209" customWidth="1"/>
    <col min="10242" max="10242" width="20" style="209" customWidth="1"/>
    <col min="10243" max="10243" width="8.85546875" style="209" customWidth="1"/>
    <col min="10244" max="10244" width="61.7109375" style="209" customWidth="1"/>
    <col min="10245" max="10289" width="0" style="209" hidden="1" customWidth="1"/>
    <col min="10290" max="10290" width="20.28515625" style="209" customWidth="1"/>
    <col min="10291" max="10294" width="0" style="209" hidden="1" customWidth="1"/>
    <col min="10295" max="10295" width="0.140625" style="209" customWidth="1"/>
    <col min="10296" max="10496" width="9.140625" style="209"/>
    <col min="10497" max="10497" width="6.7109375" style="209" customWidth="1"/>
    <col min="10498" max="10498" width="20" style="209" customWidth="1"/>
    <col min="10499" max="10499" width="8.85546875" style="209" customWidth="1"/>
    <col min="10500" max="10500" width="61.7109375" style="209" customWidth="1"/>
    <col min="10501" max="10545" width="0" style="209" hidden="1" customWidth="1"/>
    <col min="10546" max="10546" width="20.28515625" style="209" customWidth="1"/>
    <col min="10547" max="10550" width="0" style="209" hidden="1" customWidth="1"/>
    <col min="10551" max="10551" width="0.140625" style="209" customWidth="1"/>
    <col min="10552" max="10752" width="9.140625" style="209"/>
    <col min="10753" max="10753" width="6.7109375" style="209" customWidth="1"/>
    <col min="10754" max="10754" width="20" style="209" customWidth="1"/>
    <col min="10755" max="10755" width="8.85546875" style="209" customWidth="1"/>
    <col min="10756" max="10756" width="61.7109375" style="209" customWidth="1"/>
    <col min="10757" max="10801" width="0" style="209" hidden="1" customWidth="1"/>
    <col min="10802" max="10802" width="20.28515625" style="209" customWidth="1"/>
    <col min="10803" max="10806" width="0" style="209" hidden="1" customWidth="1"/>
    <col min="10807" max="10807" width="0.140625" style="209" customWidth="1"/>
    <col min="10808" max="11008" width="9.140625" style="209"/>
    <col min="11009" max="11009" width="6.7109375" style="209" customWidth="1"/>
    <col min="11010" max="11010" width="20" style="209" customWidth="1"/>
    <col min="11011" max="11011" width="8.85546875" style="209" customWidth="1"/>
    <col min="11012" max="11012" width="61.7109375" style="209" customWidth="1"/>
    <col min="11013" max="11057" width="0" style="209" hidden="1" customWidth="1"/>
    <col min="11058" max="11058" width="20.28515625" style="209" customWidth="1"/>
    <col min="11059" max="11062" width="0" style="209" hidden="1" customWidth="1"/>
    <col min="11063" max="11063" width="0.140625" style="209" customWidth="1"/>
    <col min="11064" max="11264" width="9.140625" style="209"/>
    <col min="11265" max="11265" width="6.7109375" style="209" customWidth="1"/>
    <col min="11266" max="11266" width="20" style="209" customWidth="1"/>
    <col min="11267" max="11267" width="8.85546875" style="209" customWidth="1"/>
    <col min="11268" max="11268" width="61.7109375" style="209" customWidth="1"/>
    <col min="11269" max="11313" width="0" style="209" hidden="1" customWidth="1"/>
    <col min="11314" max="11314" width="20.28515625" style="209" customWidth="1"/>
    <col min="11315" max="11318" width="0" style="209" hidden="1" customWidth="1"/>
    <col min="11319" max="11319" width="0.140625" style="209" customWidth="1"/>
    <col min="11320" max="11520" width="9.140625" style="209"/>
    <col min="11521" max="11521" width="6.7109375" style="209" customWidth="1"/>
    <col min="11522" max="11522" width="20" style="209" customWidth="1"/>
    <col min="11523" max="11523" width="8.85546875" style="209" customWidth="1"/>
    <col min="11524" max="11524" width="61.7109375" style="209" customWidth="1"/>
    <col min="11525" max="11569" width="0" style="209" hidden="1" customWidth="1"/>
    <col min="11570" max="11570" width="20.28515625" style="209" customWidth="1"/>
    <col min="11571" max="11574" width="0" style="209" hidden="1" customWidth="1"/>
    <col min="11575" max="11575" width="0.140625" style="209" customWidth="1"/>
    <col min="11576" max="11776" width="9.140625" style="209"/>
    <col min="11777" max="11777" width="6.7109375" style="209" customWidth="1"/>
    <col min="11778" max="11778" width="20" style="209" customWidth="1"/>
    <col min="11779" max="11779" width="8.85546875" style="209" customWidth="1"/>
    <col min="11780" max="11780" width="61.7109375" style="209" customWidth="1"/>
    <col min="11781" max="11825" width="0" style="209" hidden="1" customWidth="1"/>
    <col min="11826" max="11826" width="20.28515625" style="209" customWidth="1"/>
    <col min="11827" max="11830" width="0" style="209" hidden="1" customWidth="1"/>
    <col min="11831" max="11831" width="0.140625" style="209" customWidth="1"/>
    <col min="11832" max="12032" width="9.140625" style="209"/>
    <col min="12033" max="12033" width="6.7109375" style="209" customWidth="1"/>
    <col min="12034" max="12034" width="20" style="209" customWidth="1"/>
    <col min="12035" max="12035" width="8.85546875" style="209" customWidth="1"/>
    <col min="12036" max="12036" width="61.7109375" style="209" customWidth="1"/>
    <col min="12037" max="12081" width="0" style="209" hidden="1" customWidth="1"/>
    <col min="12082" max="12082" width="20.28515625" style="209" customWidth="1"/>
    <col min="12083" max="12086" width="0" style="209" hidden="1" customWidth="1"/>
    <col min="12087" max="12087" width="0.140625" style="209" customWidth="1"/>
    <col min="12088" max="12288" width="9.140625" style="209"/>
    <col min="12289" max="12289" width="6.7109375" style="209" customWidth="1"/>
    <col min="12290" max="12290" width="20" style="209" customWidth="1"/>
    <col min="12291" max="12291" width="8.85546875" style="209" customWidth="1"/>
    <col min="12292" max="12292" width="61.7109375" style="209" customWidth="1"/>
    <col min="12293" max="12337" width="0" style="209" hidden="1" customWidth="1"/>
    <col min="12338" max="12338" width="20.28515625" style="209" customWidth="1"/>
    <col min="12339" max="12342" width="0" style="209" hidden="1" customWidth="1"/>
    <col min="12343" max="12343" width="0.140625" style="209" customWidth="1"/>
    <col min="12344" max="12544" width="9.140625" style="209"/>
    <col min="12545" max="12545" width="6.7109375" style="209" customWidth="1"/>
    <col min="12546" max="12546" width="20" style="209" customWidth="1"/>
    <col min="12547" max="12547" width="8.85546875" style="209" customWidth="1"/>
    <col min="12548" max="12548" width="61.7109375" style="209" customWidth="1"/>
    <col min="12549" max="12593" width="0" style="209" hidden="1" customWidth="1"/>
    <col min="12594" max="12594" width="20.28515625" style="209" customWidth="1"/>
    <col min="12595" max="12598" width="0" style="209" hidden="1" customWidth="1"/>
    <col min="12599" max="12599" width="0.140625" style="209" customWidth="1"/>
    <col min="12600" max="12800" width="9.140625" style="209"/>
    <col min="12801" max="12801" width="6.7109375" style="209" customWidth="1"/>
    <col min="12802" max="12802" width="20" style="209" customWidth="1"/>
    <col min="12803" max="12803" width="8.85546875" style="209" customWidth="1"/>
    <col min="12804" max="12804" width="61.7109375" style="209" customWidth="1"/>
    <col min="12805" max="12849" width="0" style="209" hidden="1" customWidth="1"/>
    <col min="12850" max="12850" width="20.28515625" style="209" customWidth="1"/>
    <col min="12851" max="12854" width="0" style="209" hidden="1" customWidth="1"/>
    <col min="12855" max="12855" width="0.140625" style="209" customWidth="1"/>
    <col min="12856" max="13056" width="9.140625" style="209"/>
    <col min="13057" max="13057" width="6.7109375" style="209" customWidth="1"/>
    <col min="13058" max="13058" width="20" style="209" customWidth="1"/>
    <col min="13059" max="13059" width="8.85546875" style="209" customWidth="1"/>
    <col min="13060" max="13060" width="61.7109375" style="209" customWidth="1"/>
    <col min="13061" max="13105" width="0" style="209" hidden="1" customWidth="1"/>
    <col min="13106" max="13106" width="20.28515625" style="209" customWidth="1"/>
    <col min="13107" max="13110" width="0" style="209" hidden="1" customWidth="1"/>
    <col min="13111" max="13111" width="0.140625" style="209" customWidth="1"/>
    <col min="13112" max="13312" width="9.140625" style="209"/>
    <col min="13313" max="13313" width="6.7109375" style="209" customWidth="1"/>
    <col min="13314" max="13314" width="20" style="209" customWidth="1"/>
    <col min="13315" max="13315" width="8.85546875" style="209" customWidth="1"/>
    <col min="13316" max="13316" width="61.7109375" style="209" customWidth="1"/>
    <col min="13317" max="13361" width="0" style="209" hidden="1" customWidth="1"/>
    <col min="13362" max="13362" width="20.28515625" style="209" customWidth="1"/>
    <col min="13363" max="13366" width="0" style="209" hidden="1" customWidth="1"/>
    <col min="13367" max="13367" width="0.140625" style="209" customWidth="1"/>
    <col min="13368" max="13568" width="9.140625" style="209"/>
    <col min="13569" max="13569" width="6.7109375" style="209" customWidth="1"/>
    <col min="13570" max="13570" width="20" style="209" customWidth="1"/>
    <col min="13571" max="13571" width="8.85546875" style="209" customWidth="1"/>
    <col min="13572" max="13572" width="61.7109375" style="209" customWidth="1"/>
    <col min="13573" max="13617" width="0" style="209" hidden="1" customWidth="1"/>
    <col min="13618" max="13618" width="20.28515625" style="209" customWidth="1"/>
    <col min="13619" max="13622" width="0" style="209" hidden="1" customWidth="1"/>
    <col min="13623" max="13623" width="0.140625" style="209" customWidth="1"/>
    <col min="13624" max="13824" width="9.140625" style="209"/>
    <col min="13825" max="13825" width="6.7109375" style="209" customWidth="1"/>
    <col min="13826" max="13826" width="20" style="209" customWidth="1"/>
    <col min="13827" max="13827" width="8.85546875" style="209" customWidth="1"/>
    <col min="13828" max="13828" width="61.7109375" style="209" customWidth="1"/>
    <col min="13829" max="13873" width="0" style="209" hidden="1" customWidth="1"/>
    <col min="13874" max="13874" width="20.28515625" style="209" customWidth="1"/>
    <col min="13875" max="13878" width="0" style="209" hidden="1" customWidth="1"/>
    <col min="13879" max="13879" width="0.140625" style="209" customWidth="1"/>
    <col min="13880" max="14080" width="9.140625" style="209"/>
    <col min="14081" max="14081" width="6.7109375" style="209" customWidth="1"/>
    <col min="14082" max="14082" width="20" style="209" customWidth="1"/>
    <col min="14083" max="14083" width="8.85546875" style="209" customWidth="1"/>
    <col min="14084" max="14084" width="61.7109375" style="209" customWidth="1"/>
    <col min="14085" max="14129" width="0" style="209" hidden="1" customWidth="1"/>
    <col min="14130" max="14130" width="20.28515625" style="209" customWidth="1"/>
    <col min="14131" max="14134" width="0" style="209" hidden="1" customWidth="1"/>
    <col min="14135" max="14135" width="0.140625" style="209" customWidth="1"/>
    <col min="14136" max="14336" width="9.140625" style="209"/>
    <col min="14337" max="14337" width="6.7109375" style="209" customWidth="1"/>
    <col min="14338" max="14338" width="20" style="209" customWidth="1"/>
    <col min="14339" max="14339" width="8.85546875" style="209" customWidth="1"/>
    <col min="14340" max="14340" width="61.7109375" style="209" customWidth="1"/>
    <col min="14341" max="14385" width="0" style="209" hidden="1" customWidth="1"/>
    <col min="14386" max="14386" width="20.28515625" style="209" customWidth="1"/>
    <col min="14387" max="14390" width="0" style="209" hidden="1" customWidth="1"/>
    <col min="14391" max="14391" width="0.140625" style="209" customWidth="1"/>
    <col min="14392" max="14592" width="9.140625" style="209"/>
    <col min="14593" max="14593" width="6.7109375" style="209" customWidth="1"/>
    <col min="14594" max="14594" width="20" style="209" customWidth="1"/>
    <col min="14595" max="14595" width="8.85546875" style="209" customWidth="1"/>
    <col min="14596" max="14596" width="61.7109375" style="209" customWidth="1"/>
    <col min="14597" max="14641" width="0" style="209" hidden="1" customWidth="1"/>
    <col min="14642" max="14642" width="20.28515625" style="209" customWidth="1"/>
    <col min="14643" max="14646" width="0" style="209" hidden="1" customWidth="1"/>
    <col min="14647" max="14647" width="0.140625" style="209" customWidth="1"/>
    <col min="14648" max="14848" width="9.140625" style="209"/>
    <col min="14849" max="14849" width="6.7109375" style="209" customWidth="1"/>
    <col min="14850" max="14850" width="20" style="209" customWidth="1"/>
    <col min="14851" max="14851" width="8.85546875" style="209" customWidth="1"/>
    <col min="14852" max="14852" width="61.7109375" style="209" customWidth="1"/>
    <col min="14853" max="14897" width="0" style="209" hidden="1" customWidth="1"/>
    <col min="14898" max="14898" width="20.28515625" style="209" customWidth="1"/>
    <col min="14899" max="14902" width="0" style="209" hidden="1" customWidth="1"/>
    <col min="14903" max="14903" width="0.140625" style="209" customWidth="1"/>
    <col min="14904" max="15104" width="9.140625" style="209"/>
    <col min="15105" max="15105" width="6.7109375" style="209" customWidth="1"/>
    <col min="15106" max="15106" width="20" style="209" customWidth="1"/>
    <col min="15107" max="15107" width="8.85546875" style="209" customWidth="1"/>
    <col min="15108" max="15108" width="61.7109375" style="209" customWidth="1"/>
    <col min="15109" max="15153" width="0" style="209" hidden="1" customWidth="1"/>
    <col min="15154" max="15154" width="20.28515625" style="209" customWidth="1"/>
    <col min="15155" max="15158" width="0" style="209" hidden="1" customWidth="1"/>
    <col min="15159" max="15159" width="0.140625" style="209" customWidth="1"/>
    <col min="15160" max="15360" width="9.140625" style="209"/>
    <col min="15361" max="15361" width="6.7109375" style="209" customWidth="1"/>
    <col min="15362" max="15362" width="20" style="209" customWidth="1"/>
    <col min="15363" max="15363" width="8.85546875" style="209" customWidth="1"/>
    <col min="15364" max="15364" width="61.7109375" style="209" customWidth="1"/>
    <col min="15365" max="15409" width="0" style="209" hidden="1" customWidth="1"/>
    <col min="15410" max="15410" width="20.28515625" style="209" customWidth="1"/>
    <col min="15411" max="15414" width="0" style="209" hidden="1" customWidth="1"/>
    <col min="15415" max="15415" width="0.140625" style="209" customWidth="1"/>
    <col min="15416" max="15616" width="9.140625" style="209"/>
    <col min="15617" max="15617" width="6.7109375" style="209" customWidth="1"/>
    <col min="15618" max="15618" width="20" style="209" customWidth="1"/>
    <col min="15619" max="15619" width="8.85546875" style="209" customWidth="1"/>
    <col min="15620" max="15620" width="61.7109375" style="209" customWidth="1"/>
    <col min="15621" max="15665" width="0" style="209" hidden="1" customWidth="1"/>
    <col min="15666" max="15666" width="20.28515625" style="209" customWidth="1"/>
    <col min="15667" max="15670" width="0" style="209" hidden="1" customWidth="1"/>
    <col min="15671" max="15671" width="0.140625" style="209" customWidth="1"/>
    <col min="15672" max="15872" width="9.140625" style="209"/>
    <col min="15873" max="15873" width="6.7109375" style="209" customWidth="1"/>
    <col min="15874" max="15874" width="20" style="209" customWidth="1"/>
    <col min="15875" max="15875" width="8.85546875" style="209" customWidth="1"/>
    <col min="15876" max="15876" width="61.7109375" style="209" customWidth="1"/>
    <col min="15877" max="15921" width="0" style="209" hidden="1" customWidth="1"/>
    <col min="15922" max="15922" width="20.28515625" style="209" customWidth="1"/>
    <col min="15923" max="15926" width="0" style="209" hidden="1" customWidth="1"/>
    <col min="15927" max="15927" width="0.140625" style="209" customWidth="1"/>
    <col min="15928" max="16128" width="9.140625" style="209"/>
    <col min="16129" max="16129" width="6.7109375" style="209" customWidth="1"/>
    <col min="16130" max="16130" width="20" style="209" customWidth="1"/>
    <col min="16131" max="16131" width="8.85546875" style="209" customWidth="1"/>
    <col min="16132" max="16132" width="61.7109375" style="209" customWidth="1"/>
    <col min="16133" max="16177" width="0" style="209" hidden="1" customWidth="1"/>
    <col min="16178" max="16178" width="20.28515625" style="209" customWidth="1"/>
    <col min="16179" max="16182" width="0" style="209" hidden="1" customWidth="1"/>
    <col min="16183" max="16183" width="0.140625" style="209" customWidth="1"/>
    <col min="16184" max="16384" width="9.140625" style="209"/>
  </cols>
  <sheetData>
    <row r="1" spans="1:55" ht="15.75" x14ac:dyDescent="0.25">
      <c r="A1" s="617" t="s">
        <v>1132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  <c r="AB1" s="617"/>
      <c r="AC1" s="617"/>
      <c r="AD1" s="617"/>
      <c r="AE1" s="617"/>
      <c r="AF1" s="617"/>
      <c r="AG1" s="617"/>
      <c r="AH1" s="617"/>
      <c r="AI1" s="617"/>
      <c r="AJ1" s="617"/>
      <c r="AK1" s="617"/>
      <c r="AL1" s="617"/>
      <c r="AM1" s="617"/>
      <c r="AN1" s="617"/>
      <c r="AO1" s="617"/>
      <c r="AP1" s="617"/>
      <c r="AQ1" s="617"/>
      <c r="AR1" s="617"/>
      <c r="AS1" s="617"/>
      <c r="AT1" s="617"/>
      <c r="AU1" s="617"/>
      <c r="AV1" s="617"/>
      <c r="AW1" s="617"/>
      <c r="AX1" s="617"/>
      <c r="AY1" s="617"/>
      <c r="AZ1" s="617"/>
      <c r="BA1" s="617"/>
      <c r="BB1" s="617"/>
      <c r="BC1" s="617"/>
    </row>
    <row r="2" spans="1:55" ht="15.75" x14ac:dyDescent="0.25">
      <c r="A2" s="617" t="s">
        <v>619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  <c r="AH2" s="617"/>
      <c r="AI2" s="617"/>
      <c r="AJ2" s="617"/>
      <c r="AK2" s="617"/>
      <c r="AL2" s="617"/>
      <c r="AM2" s="617"/>
      <c r="AN2" s="617"/>
      <c r="AO2" s="617"/>
      <c r="AP2" s="617"/>
      <c r="AQ2" s="617"/>
      <c r="AR2" s="617"/>
      <c r="AS2" s="617"/>
      <c r="AT2" s="617"/>
      <c r="AU2" s="617"/>
      <c r="AV2" s="617"/>
      <c r="AW2" s="617"/>
      <c r="AX2" s="617"/>
      <c r="AY2" s="617"/>
      <c r="AZ2" s="617"/>
      <c r="BA2" s="617"/>
      <c r="BB2" s="617"/>
      <c r="BC2" s="617"/>
    </row>
    <row r="3" spans="1:55" ht="15.75" x14ac:dyDescent="0.25">
      <c r="A3" s="617" t="s">
        <v>381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617"/>
      <c r="AD3" s="617"/>
      <c r="AE3" s="617"/>
      <c r="AF3" s="617"/>
      <c r="AG3" s="617"/>
      <c r="AH3" s="617"/>
      <c r="AI3" s="617"/>
      <c r="AJ3" s="617"/>
      <c r="AK3" s="617"/>
      <c r="AL3" s="617"/>
      <c r="AM3" s="617"/>
      <c r="AN3" s="617"/>
      <c r="AO3" s="617"/>
      <c r="AP3" s="617"/>
      <c r="AQ3" s="617"/>
      <c r="AR3" s="617"/>
      <c r="AS3" s="617"/>
      <c r="AT3" s="617"/>
      <c r="AU3" s="617"/>
      <c r="AV3" s="617"/>
      <c r="AW3" s="617"/>
      <c r="AX3" s="617"/>
      <c r="AY3" s="617"/>
      <c r="AZ3" s="617"/>
      <c r="BA3" s="617"/>
      <c r="BB3" s="617"/>
      <c r="BC3" s="617"/>
    </row>
    <row r="4" spans="1:55" ht="15.75" x14ac:dyDescent="0.25">
      <c r="A4" s="617" t="s">
        <v>1031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7"/>
      <c r="U4" s="617"/>
      <c r="V4" s="617"/>
      <c r="W4" s="617"/>
      <c r="X4" s="617"/>
      <c r="Y4" s="617"/>
      <c r="Z4" s="617"/>
      <c r="AA4" s="617"/>
      <c r="AB4" s="617"/>
      <c r="AC4" s="617"/>
      <c r="AD4" s="617"/>
      <c r="AE4" s="617"/>
      <c r="AF4" s="617"/>
      <c r="AG4" s="617"/>
      <c r="AH4" s="617"/>
      <c r="AI4" s="617"/>
      <c r="AJ4" s="617"/>
      <c r="AK4" s="617"/>
      <c r="AL4" s="617"/>
      <c r="AM4" s="617"/>
      <c r="AN4" s="617"/>
      <c r="AO4" s="617"/>
      <c r="AP4" s="617"/>
      <c r="AQ4" s="617"/>
      <c r="AR4" s="617"/>
      <c r="AS4" s="617"/>
      <c r="AT4" s="617"/>
      <c r="AU4" s="617"/>
      <c r="AV4" s="617"/>
      <c r="AW4" s="617"/>
      <c r="AX4" s="617"/>
      <c r="AY4" s="617"/>
      <c r="AZ4" s="617"/>
      <c r="BA4" s="617"/>
      <c r="BB4" s="617"/>
      <c r="BC4" s="617"/>
    </row>
    <row r="5" spans="1:55" ht="16.5" customHeight="1" x14ac:dyDescent="0.25">
      <c r="A5" s="618" t="s">
        <v>617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8"/>
      <c r="AF5" s="618"/>
      <c r="AG5" s="618"/>
      <c r="AH5" s="618"/>
      <c r="AI5" s="618"/>
      <c r="AJ5" s="618"/>
      <c r="AK5" s="618"/>
      <c r="AL5" s="618"/>
      <c r="AM5" s="618"/>
      <c r="AN5" s="618"/>
      <c r="AO5" s="618"/>
      <c r="AP5" s="618"/>
      <c r="AQ5" s="618"/>
      <c r="AR5" s="618"/>
      <c r="AS5" s="618"/>
      <c r="AT5" s="618"/>
      <c r="AU5" s="618"/>
      <c r="AV5" s="618"/>
      <c r="AW5" s="618"/>
      <c r="AX5" s="618"/>
      <c r="AY5" s="618"/>
      <c r="AZ5" s="618"/>
      <c r="BA5" s="618"/>
      <c r="BB5" s="618"/>
      <c r="BC5" s="618"/>
    </row>
    <row r="6" spans="1:55" ht="15.75" customHeight="1" x14ac:dyDescent="0.25">
      <c r="A6" s="618" t="s">
        <v>619</v>
      </c>
      <c r="B6" s="618"/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18"/>
      <c r="R6" s="618"/>
      <c r="S6" s="618"/>
      <c r="T6" s="618"/>
      <c r="U6" s="618"/>
      <c r="V6" s="618"/>
      <c r="W6" s="618"/>
      <c r="X6" s="618"/>
      <c r="Y6" s="618"/>
      <c r="Z6" s="618"/>
      <c r="AA6" s="618"/>
      <c r="AB6" s="618"/>
      <c r="AC6" s="618"/>
      <c r="AD6" s="618"/>
      <c r="AE6" s="618"/>
      <c r="AF6" s="618"/>
      <c r="AG6" s="618"/>
      <c r="AH6" s="618"/>
      <c r="AI6" s="618"/>
      <c r="AJ6" s="618"/>
      <c r="AK6" s="618"/>
      <c r="AL6" s="618"/>
      <c r="AM6" s="618"/>
      <c r="AN6" s="618"/>
      <c r="AO6" s="618"/>
      <c r="AP6" s="618"/>
      <c r="AQ6" s="618"/>
      <c r="AR6" s="618"/>
      <c r="AS6" s="618"/>
      <c r="AT6" s="618"/>
      <c r="AU6" s="618"/>
      <c r="AV6" s="618"/>
      <c r="AW6" s="618"/>
      <c r="AX6" s="618"/>
      <c r="AY6" s="618"/>
      <c r="AZ6" s="618"/>
      <c r="BA6" s="618"/>
      <c r="BB6" s="618"/>
      <c r="BC6" s="618"/>
    </row>
    <row r="7" spans="1:55" ht="15.75" customHeight="1" x14ac:dyDescent="0.25">
      <c r="A7" s="618" t="s">
        <v>891</v>
      </c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/>
      <c r="S7" s="618"/>
      <c r="T7" s="618"/>
      <c r="U7" s="618"/>
      <c r="V7" s="618"/>
      <c r="W7" s="618"/>
      <c r="X7" s="618"/>
      <c r="Y7" s="618"/>
      <c r="Z7" s="618"/>
      <c r="AA7" s="618"/>
      <c r="AB7" s="618"/>
      <c r="AC7" s="618"/>
      <c r="AD7" s="618"/>
      <c r="AE7" s="618"/>
      <c r="AF7" s="618"/>
      <c r="AG7" s="618"/>
      <c r="AH7" s="618"/>
      <c r="AI7" s="618"/>
      <c r="AJ7" s="618"/>
      <c r="AK7" s="618"/>
      <c r="AL7" s="618"/>
      <c r="AM7" s="618"/>
      <c r="AN7" s="618"/>
      <c r="AO7" s="618"/>
      <c r="AP7" s="618"/>
      <c r="AQ7" s="618"/>
      <c r="AR7" s="618"/>
      <c r="AS7" s="618"/>
      <c r="AT7" s="618"/>
      <c r="AU7" s="618"/>
      <c r="AV7" s="618"/>
      <c r="AW7" s="618"/>
      <c r="AX7" s="618"/>
      <c r="AY7" s="618"/>
      <c r="AZ7" s="618"/>
      <c r="BA7" s="618"/>
      <c r="BB7" s="618"/>
      <c r="BC7" s="618"/>
    </row>
    <row r="8" spans="1:55" ht="18" customHeight="1" x14ac:dyDescent="0.25">
      <c r="A8" s="618" t="s">
        <v>915</v>
      </c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8"/>
      <c r="AJ8" s="618"/>
      <c r="AK8" s="618"/>
      <c r="AL8" s="618"/>
      <c r="AM8" s="618"/>
      <c r="AN8" s="618"/>
      <c r="AO8" s="618"/>
      <c r="AP8" s="618"/>
      <c r="AQ8" s="618"/>
      <c r="AR8" s="618"/>
      <c r="AS8" s="618"/>
      <c r="AT8" s="618"/>
      <c r="AU8" s="618"/>
      <c r="AV8" s="618"/>
      <c r="AW8" s="618"/>
      <c r="AX8" s="618"/>
      <c r="AY8" s="618"/>
      <c r="AZ8" s="618"/>
      <c r="BA8" s="618"/>
      <c r="BB8" s="618"/>
      <c r="BC8" s="618"/>
    </row>
    <row r="9" spans="1:55" ht="15.75" hidden="1" x14ac:dyDescent="0.25">
      <c r="A9" s="210"/>
      <c r="B9" s="613" t="s">
        <v>617</v>
      </c>
      <c r="C9" s="613"/>
      <c r="D9" s="613"/>
      <c r="E9" s="613"/>
      <c r="F9" s="613"/>
      <c r="G9" s="613"/>
      <c r="H9" s="613"/>
      <c r="I9" s="613"/>
      <c r="J9" s="613"/>
      <c r="K9" s="613"/>
      <c r="L9" s="613"/>
      <c r="M9" s="613"/>
      <c r="N9" s="613"/>
      <c r="O9" s="613"/>
      <c r="P9" s="613"/>
      <c r="Q9" s="613"/>
      <c r="R9" s="613"/>
      <c r="S9" s="613"/>
      <c r="T9" s="613"/>
      <c r="U9" s="613"/>
      <c r="V9" s="613"/>
      <c r="W9" s="613"/>
      <c r="X9" s="613"/>
      <c r="Y9" s="613"/>
      <c r="Z9" s="613"/>
      <c r="AA9" s="613"/>
      <c r="AB9" s="613"/>
      <c r="AC9" s="613"/>
      <c r="AD9" s="613"/>
      <c r="AE9" s="613"/>
      <c r="AF9" s="613"/>
      <c r="AG9" s="613"/>
      <c r="AH9" s="613"/>
      <c r="AI9" s="613"/>
      <c r="AJ9" s="613"/>
      <c r="AK9" s="613"/>
      <c r="AL9" s="613"/>
      <c r="AM9" s="613"/>
      <c r="AN9" s="613"/>
      <c r="AO9" s="613"/>
      <c r="AP9" s="613"/>
      <c r="AQ9" s="613"/>
      <c r="AR9" s="613"/>
      <c r="AS9" s="613"/>
      <c r="AT9" s="613"/>
      <c r="AU9" s="613"/>
      <c r="AV9" s="613"/>
      <c r="AW9" s="613"/>
      <c r="AX9" s="613"/>
    </row>
    <row r="10" spans="1:55" ht="16.5" hidden="1" customHeight="1" x14ac:dyDescent="0.25">
      <c r="A10" s="210"/>
      <c r="B10" s="613" t="s">
        <v>619</v>
      </c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3"/>
      <c r="Y10" s="613"/>
      <c r="Z10" s="613"/>
      <c r="AA10" s="613"/>
      <c r="AB10" s="613"/>
      <c r="AC10" s="613"/>
      <c r="AD10" s="613"/>
      <c r="AE10" s="613"/>
      <c r="AF10" s="613"/>
      <c r="AG10" s="613"/>
      <c r="AH10" s="613"/>
      <c r="AI10" s="613"/>
      <c r="AJ10" s="613"/>
      <c r="AK10" s="613"/>
      <c r="AL10" s="613"/>
      <c r="AM10" s="613"/>
      <c r="AN10" s="613"/>
      <c r="AO10" s="613"/>
      <c r="AP10" s="613"/>
      <c r="AQ10" s="613"/>
      <c r="AR10" s="613"/>
      <c r="AS10" s="613"/>
      <c r="AT10" s="613"/>
      <c r="AU10" s="613"/>
      <c r="AV10" s="613"/>
      <c r="AW10" s="613"/>
      <c r="AX10" s="613"/>
    </row>
    <row r="11" spans="1:55" ht="16.5" hidden="1" customHeight="1" x14ac:dyDescent="0.25">
      <c r="A11" s="210"/>
      <c r="B11" s="613" t="s">
        <v>381</v>
      </c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X11" s="613"/>
      <c r="Y11" s="613"/>
      <c r="Z11" s="613"/>
      <c r="AA11" s="613"/>
      <c r="AB11" s="613"/>
      <c r="AC11" s="613"/>
      <c r="AD11" s="613"/>
      <c r="AE11" s="613"/>
      <c r="AF11" s="613"/>
      <c r="AG11" s="613"/>
      <c r="AH11" s="613"/>
      <c r="AI11" s="613"/>
      <c r="AJ11" s="613"/>
      <c r="AK11" s="613"/>
      <c r="AL11" s="613"/>
      <c r="AM11" s="613"/>
      <c r="AN11" s="613"/>
      <c r="AO11" s="613"/>
      <c r="AP11" s="613"/>
      <c r="AQ11" s="613"/>
      <c r="AR11" s="613"/>
      <c r="AS11" s="613"/>
      <c r="AT11" s="613"/>
      <c r="AU11" s="613"/>
      <c r="AV11" s="613"/>
      <c r="AW11" s="613"/>
      <c r="AX11" s="613"/>
    </row>
    <row r="12" spans="1:55" ht="19.5" hidden="1" customHeight="1" x14ac:dyDescent="0.25">
      <c r="A12" s="210"/>
      <c r="B12" s="613" t="s">
        <v>910</v>
      </c>
      <c r="C12" s="613"/>
      <c r="D12" s="613"/>
      <c r="E12" s="613"/>
      <c r="F12" s="613"/>
      <c r="G12" s="613"/>
      <c r="H12" s="613"/>
      <c r="I12" s="613"/>
      <c r="J12" s="613"/>
      <c r="K12" s="613"/>
      <c r="L12" s="613"/>
      <c r="M12" s="613"/>
      <c r="N12" s="613"/>
      <c r="O12" s="613"/>
      <c r="P12" s="613"/>
      <c r="Q12" s="613"/>
      <c r="R12" s="613"/>
      <c r="S12" s="613"/>
      <c r="T12" s="613"/>
      <c r="U12" s="613"/>
      <c r="V12" s="613"/>
      <c r="W12" s="613"/>
      <c r="X12" s="613"/>
      <c r="Y12" s="613"/>
      <c r="Z12" s="613"/>
      <c r="AA12" s="613"/>
      <c r="AB12" s="613"/>
      <c r="AC12" s="613"/>
      <c r="AD12" s="613"/>
      <c r="AE12" s="613"/>
      <c r="AF12" s="613"/>
      <c r="AG12" s="613"/>
      <c r="AH12" s="613"/>
      <c r="AI12" s="613"/>
      <c r="AJ12" s="613"/>
      <c r="AK12" s="613"/>
      <c r="AL12" s="613"/>
      <c r="AM12" s="613"/>
      <c r="AN12" s="613"/>
      <c r="AO12" s="613"/>
      <c r="AP12" s="613"/>
      <c r="AQ12" s="613"/>
      <c r="AR12" s="613"/>
      <c r="AS12" s="613"/>
      <c r="AT12" s="613"/>
      <c r="AU12" s="613"/>
      <c r="AV12" s="613"/>
      <c r="AW12" s="613"/>
      <c r="AX12" s="613"/>
    </row>
    <row r="13" spans="1:55" ht="1.1499999999999999" hidden="1" customHeight="1" x14ac:dyDescent="0.2">
      <c r="A13" s="210"/>
      <c r="B13" s="211"/>
      <c r="C13" s="211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</row>
    <row r="14" spans="1:55" ht="15.75" hidden="1" customHeight="1" x14ac:dyDescent="0.25">
      <c r="A14" s="210"/>
      <c r="B14" s="614"/>
      <c r="C14" s="614"/>
      <c r="D14" s="614"/>
      <c r="E14" s="614"/>
      <c r="F14" s="614"/>
      <c r="G14" s="614"/>
      <c r="H14" s="614"/>
      <c r="I14" s="614"/>
      <c r="J14" s="614"/>
      <c r="K14" s="614"/>
      <c r="L14" s="614"/>
      <c r="M14" s="614"/>
      <c r="N14" s="614"/>
      <c r="O14" s="614"/>
      <c r="P14" s="614"/>
      <c r="Q14" s="614"/>
      <c r="R14" s="614"/>
      <c r="S14" s="614"/>
      <c r="T14" s="614"/>
      <c r="U14" s="614"/>
      <c r="V14" s="614"/>
      <c r="W14" s="614"/>
      <c r="X14" s="614"/>
      <c r="Y14" s="614"/>
      <c r="Z14" s="614"/>
      <c r="AA14" s="614"/>
      <c r="AB14" s="614"/>
      <c r="AC14" s="614"/>
      <c r="AD14" s="614"/>
      <c r="AE14" s="614"/>
      <c r="AF14" s="614"/>
      <c r="AG14" s="614"/>
      <c r="AH14" s="614"/>
      <c r="AI14" s="614"/>
      <c r="AJ14" s="614"/>
      <c r="AK14" s="614"/>
      <c r="AL14" s="614"/>
      <c r="AM14" s="614"/>
      <c r="AN14" s="614"/>
      <c r="AO14" s="614"/>
      <c r="AP14" s="614"/>
      <c r="AQ14" s="614"/>
      <c r="AR14" s="614"/>
      <c r="AS14" s="614"/>
      <c r="AT14" s="614"/>
      <c r="AU14" s="614"/>
      <c r="AV14" s="614"/>
      <c r="AW14" s="614"/>
      <c r="AX14" s="614"/>
    </row>
    <row r="15" spans="1:55" ht="15.75" hidden="1" customHeight="1" x14ac:dyDescent="0.25">
      <c r="A15" s="210"/>
      <c r="B15" s="614"/>
      <c r="C15" s="614"/>
      <c r="D15" s="614"/>
      <c r="E15" s="614"/>
      <c r="F15" s="614"/>
      <c r="G15" s="614"/>
      <c r="H15" s="614"/>
      <c r="I15" s="614"/>
      <c r="J15" s="614"/>
      <c r="K15" s="614"/>
      <c r="L15" s="614"/>
      <c r="M15" s="614"/>
      <c r="N15" s="614"/>
      <c r="O15" s="614"/>
      <c r="P15" s="614"/>
      <c r="Q15" s="614"/>
      <c r="R15" s="614"/>
      <c r="S15" s="614"/>
      <c r="T15" s="614"/>
      <c r="U15" s="614"/>
      <c r="V15" s="614"/>
      <c r="W15" s="614"/>
      <c r="X15" s="614"/>
      <c r="Y15" s="614"/>
      <c r="Z15" s="614"/>
      <c r="AA15" s="614"/>
      <c r="AB15" s="614"/>
      <c r="AC15" s="614"/>
      <c r="AD15" s="614"/>
      <c r="AE15" s="614"/>
      <c r="AF15" s="614"/>
      <c r="AG15" s="614"/>
      <c r="AH15" s="614"/>
      <c r="AI15" s="614"/>
      <c r="AJ15" s="614"/>
      <c r="AK15" s="614"/>
      <c r="AL15" s="614"/>
      <c r="AM15" s="614"/>
      <c r="AN15" s="614"/>
      <c r="AO15" s="614"/>
      <c r="AP15" s="614"/>
      <c r="AQ15" s="614"/>
      <c r="AR15" s="614"/>
      <c r="AS15" s="614"/>
      <c r="AT15" s="614"/>
      <c r="AU15" s="614"/>
      <c r="AV15" s="614"/>
      <c r="AW15" s="614"/>
      <c r="AX15" s="614"/>
    </row>
    <row r="16" spans="1:55" ht="55.9" customHeight="1" x14ac:dyDescent="0.25">
      <c r="A16" s="615" t="s">
        <v>338</v>
      </c>
      <c r="B16" s="615"/>
      <c r="C16" s="615"/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615"/>
      <c r="O16" s="615"/>
      <c r="P16" s="615"/>
      <c r="Q16" s="615"/>
      <c r="R16" s="615"/>
      <c r="S16" s="615"/>
      <c r="T16" s="615"/>
      <c r="U16" s="615"/>
      <c r="V16" s="615"/>
      <c r="W16" s="615"/>
      <c r="X16" s="615"/>
      <c r="Y16" s="615"/>
      <c r="Z16" s="615"/>
      <c r="AA16" s="615"/>
      <c r="AB16" s="615"/>
      <c r="AC16" s="615"/>
      <c r="AD16" s="615"/>
      <c r="AE16" s="615"/>
      <c r="AF16" s="615"/>
      <c r="AG16" s="615"/>
      <c r="AH16" s="615"/>
      <c r="AI16" s="615"/>
      <c r="AJ16" s="615"/>
      <c r="AK16" s="615"/>
      <c r="AL16" s="615"/>
      <c r="AM16" s="615"/>
      <c r="AN16" s="615"/>
      <c r="AO16" s="615"/>
      <c r="AP16" s="615"/>
      <c r="AQ16" s="615"/>
      <c r="AR16" s="615"/>
      <c r="AS16" s="615"/>
      <c r="AT16" s="615"/>
      <c r="AU16" s="615"/>
      <c r="AV16" s="615"/>
      <c r="AW16" s="615"/>
      <c r="AX16" s="615"/>
      <c r="AY16" s="615"/>
      <c r="AZ16" s="615"/>
      <c r="BA16" s="615"/>
      <c r="BB16" s="615"/>
      <c r="BC16" s="615"/>
    </row>
    <row r="17" spans="1:55" ht="20.25" customHeight="1" thickBot="1" x14ac:dyDescent="0.3">
      <c r="A17" s="210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4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616" t="s">
        <v>380</v>
      </c>
      <c r="AY17" s="616"/>
      <c r="AZ17" s="616"/>
      <c r="BA17" s="616"/>
      <c r="BB17" s="616"/>
      <c r="BC17" s="616"/>
    </row>
    <row r="18" spans="1:55" ht="66.75" customHeight="1" thickBot="1" x14ac:dyDescent="0.3">
      <c r="A18" s="610" t="s">
        <v>620</v>
      </c>
      <c r="B18" s="611"/>
      <c r="C18" s="612"/>
      <c r="D18" s="215" t="s">
        <v>382</v>
      </c>
      <c r="E18" s="216" t="s">
        <v>614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6" t="s">
        <v>614</v>
      </c>
      <c r="P18" s="218" t="s">
        <v>650</v>
      </c>
      <c r="Q18" s="216" t="s">
        <v>614</v>
      </c>
      <c r="R18" s="216" t="s">
        <v>614</v>
      </c>
      <c r="S18" s="216" t="s">
        <v>614</v>
      </c>
      <c r="T18" s="216" t="s">
        <v>614</v>
      </c>
      <c r="U18" s="216" t="s">
        <v>614</v>
      </c>
      <c r="V18" s="216" t="s">
        <v>383</v>
      </c>
      <c r="W18" s="216" t="s">
        <v>614</v>
      </c>
      <c r="X18" s="216" t="s">
        <v>384</v>
      </c>
      <c r="Y18" s="216" t="s">
        <v>614</v>
      </c>
      <c r="Z18" s="217"/>
      <c r="AA18" s="216" t="s">
        <v>614</v>
      </c>
      <c r="AB18" s="217"/>
      <c r="AC18" s="216" t="s">
        <v>614</v>
      </c>
      <c r="AD18" s="217" t="s">
        <v>383</v>
      </c>
      <c r="AE18" s="216" t="s">
        <v>614</v>
      </c>
      <c r="AF18" s="217" t="s">
        <v>383</v>
      </c>
      <c r="AG18" s="216" t="s">
        <v>614</v>
      </c>
      <c r="AH18" s="217"/>
      <c r="AI18" s="219" t="s">
        <v>614</v>
      </c>
      <c r="AJ18" s="217"/>
      <c r="AK18" s="219" t="s">
        <v>614</v>
      </c>
      <c r="AL18" s="217" t="s">
        <v>383</v>
      </c>
      <c r="AM18" s="217"/>
      <c r="AN18" s="219" t="s">
        <v>614</v>
      </c>
      <c r="AO18" s="217"/>
      <c r="AP18" s="219" t="s">
        <v>614</v>
      </c>
      <c r="AQ18" s="217"/>
      <c r="AR18" s="219" t="s">
        <v>614</v>
      </c>
      <c r="AS18" s="217"/>
      <c r="AT18" s="219" t="s">
        <v>614</v>
      </c>
      <c r="AU18" s="217"/>
      <c r="AV18" s="219" t="s">
        <v>614</v>
      </c>
      <c r="AW18" s="217"/>
      <c r="AX18" s="220" t="s">
        <v>911</v>
      </c>
      <c r="AY18" s="221" t="s">
        <v>598</v>
      </c>
      <c r="AZ18" s="222"/>
      <c r="BA18" s="223"/>
      <c r="BB18" s="224" t="s">
        <v>363</v>
      </c>
      <c r="BC18" s="225" t="s">
        <v>227</v>
      </c>
    </row>
    <row r="19" spans="1:55" ht="15.75" x14ac:dyDescent="0.25">
      <c r="A19" s="226" t="s">
        <v>765</v>
      </c>
      <c r="B19" s="227" t="s">
        <v>766</v>
      </c>
      <c r="C19" s="227" t="s">
        <v>764</v>
      </c>
      <c r="D19" s="228" t="s">
        <v>385</v>
      </c>
      <c r="E19" s="229" t="e">
        <f>F19+G19+H19+I19</f>
        <v>#REF!</v>
      </c>
      <c r="F19" s="229" t="e">
        <f>F20+F26+F34+F69+F81+#REF!</f>
        <v>#REF!</v>
      </c>
      <c r="G19" s="229" t="e">
        <f>G20+G26+G34+G69+G81+#REF!</f>
        <v>#REF!</v>
      </c>
      <c r="H19" s="229" t="e">
        <f>H20+H26+H34+H69+H81+#REF!</f>
        <v>#REF!</v>
      </c>
      <c r="I19" s="229" t="e">
        <f>I20+I26+I34+I69+I81+#REF!</f>
        <v>#REF!</v>
      </c>
      <c r="J19" s="229" t="e">
        <f>K19+L19+M19+N19</f>
        <v>#REF!</v>
      </c>
      <c r="K19" s="229" t="e">
        <f>K20+K26+K34+K69+K81+#REF!</f>
        <v>#REF!</v>
      </c>
      <c r="L19" s="229" t="e">
        <f>L20+L26+L34+L69+L81+#REF!</f>
        <v>#REF!</v>
      </c>
      <c r="M19" s="229" t="e">
        <f>M20+M26+M34+M69+M81+#REF!</f>
        <v>#REF!</v>
      </c>
      <c r="N19" s="230" t="e">
        <f>N20+N26+N34+N69+N81+#REF!</f>
        <v>#REF!</v>
      </c>
      <c r="O19" s="229">
        <v>4816286.6500000004</v>
      </c>
      <c r="P19" s="231">
        <v>-79153.289999999994</v>
      </c>
      <c r="Q19" s="229" t="e">
        <f>Q20+Q26+Q34+Q69+Q81</f>
        <v>#REF!</v>
      </c>
      <c r="R19" s="229" t="e">
        <f>R20+R26+R34+R69+R81</f>
        <v>#REF!</v>
      </c>
      <c r="S19" s="229" t="e">
        <f>S20+S26+S34+S69+S81+#REF!</f>
        <v>#REF!</v>
      </c>
      <c r="T19" s="229" t="e">
        <f>T20+T26+T34+T69+T81+#REF!</f>
        <v>#REF!</v>
      </c>
      <c r="U19" s="229" t="e">
        <f>U20+U26+U34+U69+U81+#REF!</f>
        <v>#REF!</v>
      </c>
      <c r="V19" s="214"/>
      <c r="W19" s="229" t="e">
        <f>W20+W26+W34+W69+W81+#REF!</f>
        <v>#REF!</v>
      </c>
      <c r="X19" s="229" t="e">
        <f>X20+X26+X34+X69+X81+#REF!</f>
        <v>#REF!</v>
      </c>
      <c r="Y19" s="229" t="e">
        <f t="shared" ref="Y19:Y43" si="0">W19+X19</f>
        <v>#REF!</v>
      </c>
      <c r="Z19" s="214"/>
      <c r="AA19" s="229" t="e">
        <f>AA20+AA26+AA34+#REF!+AA69+AA81</f>
        <v>#REF!</v>
      </c>
      <c r="AB19" s="214"/>
      <c r="AC19" s="229" t="e">
        <f>AC20+AC26+AC34+#REF!+AC69+AC81</f>
        <v>#REF!</v>
      </c>
      <c r="AD19" s="214"/>
      <c r="AE19" s="229" t="e">
        <f>AE20+AE26+AE34+#REF!+AE69+AE81</f>
        <v>#REF!</v>
      </c>
      <c r="AF19" s="214"/>
      <c r="AG19" s="229" t="e">
        <f>AG20+AG26+AG34+#REF!+AG69+AG81</f>
        <v>#REF!</v>
      </c>
      <c r="AH19" s="214"/>
      <c r="AI19" s="229" t="e">
        <f>AI20+AI26+AI34+#REF!+AI69+AI81+AI53</f>
        <v>#REF!</v>
      </c>
      <c r="AJ19" s="214"/>
      <c r="AK19" s="229" t="e">
        <f>AK20+AK26+AK34+#REF!+AK69+AK81+AK53+AK587</f>
        <v>#REF!</v>
      </c>
      <c r="AL19" s="214"/>
      <c r="AM19" s="214"/>
      <c r="AN19" s="229" t="e">
        <f>AN20+AN26+AN34+#REF!+AN69+AN81+AN53+AN587</f>
        <v>#REF!</v>
      </c>
      <c r="AO19" s="230"/>
      <c r="AP19" s="229" t="e">
        <f>AP20+AP26+AP34+#REF!+AP69+AP81+AP53+AP587</f>
        <v>#REF!</v>
      </c>
      <c r="AQ19" s="214"/>
      <c r="AR19" s="229" t="e">
        <f>AR20+AR26+AR34+#REF!+AR69+AR81+AR53+AR587</f>
        <v>#REF!</v>
      </c>
      <c r="AS19" s="214"/>
      <c r="AT19" s="229" t="e">
        <f>AT20+AT26+AT34+#REF!+AT69+AT81+AT53+AT587</f>
        <v>#REF!</v>
      </c>
      <c r="AU19" s="214"/>
      <c r="AV19" s="229" t="e">
        <f>AV20+AV26+AV34+#REF!+AV69+AV81+AV53+AV587</f>
        <v>#REF!</v>
      </c>
      <c r="AW19" s="214"/>
      <c r="AX19" s="232">
        <f>AX20+AX26+AX34+AX49+AX53+AX69+AX81+AX64</f>
        <v>16741.631000000001</v>
      </c>
      <c r="AY19" s="233" t="e">
        <f>AY20+AY26+AY34+AY53+AY69+AY81+AY64</f>
        <v>#REF!</v>
      </c>
      <c r="AZ19" s="234"/>
      <c r="BB19" s="230">
        <f>BB20+BB26+BB34+BB49+BB53+BB69+BB81+BB64</f>
        <v>11259.710000000001</v>
      </c>
      <c r="BC19" s="235">
        <f>BB19/AX19*100</f>
        <v>67.255753038637636</v>
      </c>
    </row>
    <row r="20" spans="1:55" ht="30" customHeight="1" x14ac:dyDescent="0.25">
      <c r="A20" s="236" t="s">
        <v>767</v>
      </c>
      <c r="B20" s="237" t="s">
        <v>766</v>
      </c>
      <c r="C20" s="237" t="s">
        <v>764</v>
      </c>
      <c r="D20" s="238" t="s">
        <v>386</v>
      </c>
      <c r="E20" s="239">
        <f>F20+G20+H20+I20</f>
        <v>284000</v>
      </c>
      <c r="F20" s="239">
        <f>F21</f>
        <v>63000</v>
      </c>
      <c r="G20" s="239">
        <f>G21</f>
        <v>69000</v>
      </c>
      <c r="H20" s="239">
        <f>H21</f>
        <v>73000</v>
      </c>
      <c r="I20" s="239">
        <f>I21</f>
        <v>79000</v>
      </c>
      <c r="J20" s="239">
        <f>K20+L20+M20+N20</f>
        <v>0</v>
      </c>
      <c r="K20" s="239">
        <f>K21</f>
        <v>0</v>
      </c>
      <c r="L20" s="239">
        <f>L21</f>
        <v>0</v>
      </c>
      <c r="M20" s="239">
        <f>M21</f>
        <v>0</v>
      </c>
      <c r="N20" s="240">
        <f>N21</f>
        <v>0</v>
      </c>
      <c r="O20" s="239">
        <v>284000</v>
      </c>
      <c r="P20" s="241"/>
      <c r="Q20" s="239">
        <f>Q21</f>
        <v>232719</v>
      </c>
      <c r="R20" s="239">
        <f>R21</f>
        <v>232719</v>
      </c>
      <c r="S20" s="239">
        <f>S21</f>
        <v>232719</v>
      </c>
      <c r="T20" s="239">
        <f>T21</f>
        <v>232719</v>
      </c>
      <c r="U20" s="239">
        <f>U21</f>
        <v>248193.6</v>
      </c>
      <c r="V20" s="214"/>
      <c r="W20" s="239">
        <f t="shared" ref="W20:X23" si="1">W21</f>
        <v>248193.6</v>
      </c>
      <c r="X20" s="239">
        <f t="shared" si="1"/>
        <v>60942.31</v>
      </c>
      <c r="Y20" s="239">
        <f t="shared" si="0"/>
        <v>309135.91000000003</v>
      </c>
      <c r="Z20" s="214"/>
      <c r="AA20" s="239">
        <f>AA21</f>
        <v>369011.03</v>
      </c>
      <c r="AB20" s="214"/>
      <c r="AC20" s="239">
        <f>AC21</f>
        <v>369011.03</v>
      </c>
      <c r="AD20" s="214"/>
      <c r="AE20" s="239">
        <f>AE21</f>
        <v>374011.03</v>
      </c>
      <c r="AF20" s="214"/>
      <c r="AG20" s="239">
        <f>AG21</f>
        <v>361500</v>
      </c>
      <c r="AH20" s="214"/>
      <c r="AI20" s="239">
        <f>AI21</f>
        <v>361500</v>
      </c>
      <c r="AJ20" s="214"/>
      <c r="AK20" s="239">
        <f>AK21</f>
        <v>361500</v>
      </c>
      <c r="AL20" s="214"/>
      <c r="AM20" s="214"/>
      <c r="AN20" s="239">
        <f>AN21</f>
        <v>419500</v>
      </c>
      <c r="AO20" s="240"/>
      <c r="AP20" s="239">
        <f>AP21</f>
        <v>419500</v>
      </c>
      <c r="AQ20" s="214"/>
      <c r="AR20" s="239">
        <f>AR21</f>
        <v>455800</v>
      </c>
      <c r="AS20" s="214"/>
      <c r="AT20" s="239">
        <f>AT21</f>
        <v>455800</v>
      </c>
      <c r="AU20" s="214"/>
      <c r="AV20" s="239">
        <f>AV21</f>
        <v>455800</v>
      </c>
      <c r="AW20" s="214"/>
      <c r="AX20" s="242">
        <f>AX21+AX25</f>
        <v>537.20000000000005</v>
      </c>
      <c r="AY20" s="243">
        <f>AY21</f>
        <v>312.14999999999998</v>
      </c>
      <c r="AZ20" s="234"/>
      <c r="BA20" s="244"/>
      <c r="BB20" s="240">
        <f>BB21</f>
        <v>256</v>
      </c>
      <c r="BC20" s="245">
        <f t="shared" ref="BC20:BC86" si="2">BB20/AX20*100</f>
        <v>47.654504839910643</v>
      </c>
    </row>
    <row r="21" spans="1:55" ht="30" customHeight="1" x14ac:dyDescent="0.25">
      <c r="A21" s="246" t="s">
        <v>767</v>
      </c>
      <c r="B21" s="247" t="s">
        <v>768</v>
      </c>
      <c r="C21" s="247" t="s">
        <v>764</v>
      </c>
      <c r="D21" s="248" t="s">
        <v>691</v>
      </c>
      <c r="E21" s="249">
        <f>F21+G21+H21+I21</f>
        <v>284000</v>
      </c>
      <c r="F21" s="250">
        <f>F23</f>
        <v>63000</v>
      </c>
      <c r="G21" s="251">
        <f>G23</f>
        <v>69000</v>
      </c>
      <c r="H21" s="251">
        <f>H23</f>
        <v>73000</v>
      </c>
      <c r="I21" s="251">
        <f>I23</f>
        <v>79000</v>
      </c>
      <c r="J21" s="249">
        <f>K21+L21+M21+N21</f>
        <v>0</v>
      </c>
      <c r="K21" s="250">
        <f>K23</f>
        <v>0</v>
      </c>
      <c r="L21" s="251">
        <f>L23</f>
        <v>0</v>
      </c>
      <c r="M21" s="251">
        <f>M23</f>
        <v>0</v>
      </c>
      <c r="N21" s="252">
        <f>N23</f>
        <v>0</v>
      </c>
      <c r="O21" s="251">
        <v>284000</v>
      </c>
      <c r="P21" s="251"/>
      <c r="Q21" s="251">
        <f>Q23</f>
        <v>232719</v>
      </c>
      <c r="R21" s="251">
        <f>R23</f>
        <v>232719</v>
      </c>
      <c r="S21" s="251">
        <f>S23</f>
        <v>232719</v>
      </c>
      <c r="T21" s="251">
        <f>T23</f>
        <v>232719</v>
      </c>
      <c r="U21" s="251">
        <f>U23</f>
        <v>248193.6</v>
      </c>
      <c r="V21" s="214"/>
      <c r="W21" s="251">
        <f>W23</f>
        <v>248193.6</v>
      </c>
      <c r="X21" s="251">
        <f>X23</f>
        <v>60942.31</v>
      </c>
      <c r="Y21" s="251">
        <f t="shared" si="0"/>
        <v>309135.91000000003</v>
      </c>
      <c r="Z21" s="214"/>
      <c r="AA21" s="251">
        <f>AA23</f>
        <v>369011.03</v>
      </c>
      <c r="AB21" s="214"/>
      <c r="AC21" s="251">
        <f>AC23</f>
        <v>369011.03</v>
      </c>
      <c r="AD21" s="214"/>
      <c r="AE21" s="251">
        <f>AE23</f>
        <v>374011.03</v>
      </c>
      <c r="AF21" s="214"/>
      <c r="AG21" s="251">
        <f>AG23</f>
        <v>361500</v>
      </c>
      <c r="AH21" s="214"/>
      <c r="AI21" s="251">
        <f>AI23</f>
        <v>361500</v>
      </c>
      <c r="AJ21" s="214"/>
      <c r="AK21" s="251">
        <f>AK23</f>
        <v>361500</v>
      </c>
      <c r="AL21" s="214"/>
      <c r="AM21" s="214"/>
      <c r="AN21" s="251">
        <f>AN23</f>
        <v>419500</v>
      </c>
      <c r="AO21" s="252"/>
      <c r="AP21" s="251">
        <f>AP23</f>
        <v>419500</v>
      </c>
      <c r="AQ21" s="214"/>
      <c r="AR21" s="251">
        <f>AR23</f>
        <v>455800</v>
      </c>
      <c r="AS21" s="214"/>
      <c r="AT21" s="251">
        <f>AT23</f>
        <v>455800</v>
      </c>
      <c r="AU21" s="214"/>
      <c r="AV21" s="251">
        <f>AV23</f>
        <v>455800</v>
      </c>
      <c r="AW21" s="214"/>
      <c r="AX21" s="253">
        <f>AX23</f>
        <v>530.70000000000005</v>
      </c>
      <c r="AY21" s="254">
        <f>AY23</f>
        <v>312.14999999999998</v>
      </c>
      <c r="AZ21" s="234"/>
      <c r="BB21" s="252">
        <f>BB23</f>
        <v>256</v>
      </c>
      <c r="BC21" s="245">
        <f t="shared" si="2"/>
        <v>48.238175993970223</v>
      </c>
    </row>
    <row r="22" spans="1:55" ht="23.25" hidden="1" customHeight="1" x14ac:dyDescent="0.25">
      <c r="A22" s="255"/>
      <c r="B22" s="247" t="s">
        <v>692</v>
      </c>
      <c r="C22" s="247"/>
      <c r="D22" s="256" t="s">
        <v>387</v>
      </c>
      <c r="E22" s="249"/>
      <c r="F22" s="250"/>
      <c r="G22" s="251"/>
      <c r="H22" s="251"/>
      <c r="I22" s="251"/>
      <c r="J22" s="249"/>
      <c r="K22" s="250"/>
      <c r="L22" s="251"/>
      <c r="M22" s="251"/>
      <c r="N22" s="252"/>
      <c r="O22" s="251"/>
      <c r="P22" s="251"/>
      <c r="Q22" s="251"/>
      <c r="R22" s="251"/>
      <c r="S22" s="251"/>
      <c r="T22" s="251"/>
      <c r="U22" s="251"/>
      <c r="V22" s="214"/>
      <c r="W22" s="251"/>
      <c r="X22" s="251"/>
      <c r="Y22" s="251"/>
      <c r="Z22" s="214"/>
      <c r="AA22" s="251"/>
      <c r="AB22" s="214"/>
      <c r="AC22" s="251"/>
      <c r="AD22" s="214"/>
      <c r="AE22" s="251"/>
      <c r="AF22" s="214"/>
      <c r="AG22" s="251"/>
      <c r="AH22" s="214"/>
      <c r="AI22" s="251"/>
      <c r="AJ22" s="214"/>
      <c r="AK22" s="251"/>
      <c r="AL22" s="214"/>
      <c r="AM22" s="214"/>
      <c r="AN22" s="251"/>
      <c r="AO22" s="252"/>
      <c r="AP22" s="251"/>
      <c r="AQ22" s="214"/>
      <c r="AR22" s="251"/>
      <c r="AS22" s="214"/>
      <c r="AT22" s="251"/>
      <c r="AU22" s="214"/>
      <c r="AV22" s="251"/>
      <c r="AW22" s="214"/>
      <c r="AX22" s="253">
        <f>AX23</f>
        <v>530.70000000000005</v>
      </c>
      <c r="AY22" s="254"/>
      <c r="AZ22" s="234"/>
      <c r="BB22" s="252">
        <f>BB23</f>
        <v>256</v>
      </c>
      <c r="BC22" s="245">
        <f t="shared" si="2"/>
        <v>48.238175993970223</v>
      </c>
    </row>
    <row r="23" spans="1:55" ht="24" customHeight="1" x14ac:dyDescent="0.25">
      <c r="A23" s="255" t="s">
        <v>767</v>
      </c>
      <c r="B23" s="257" t="s">
        <v>773</v>
      </c>
      <c r="C23" s="257" t="s">
        <v>764</v>
      </c>
      <c r="D23" s="258" t="s">
        <v>388</v>
      </c>
      <c r="E23" s="239">
        <f>F23+G23+H23+I23</f>
        <v>284000</v>
      </c>
      <c r="F23" s="259">
        <v>63000</v>
      </c>
      <c r="G23" s="241">
        <v>69000</v>
      </c>
      <c r="H23" s="241">
        <v>73000</v>
      </c>
      <c r="I23" s="241">
        <v>79000</v>
      </c>
      <c r="J23" s="239">
        <f>K23+L23+M23+N23</f>
        <v>0</v>
      </c>
      <c r="K23" s="259"/>
      <c r="L23" s="241"/>
      <c r="M23" s="241"/>
      <c r="N23" s="260"/>
      <c r="O23" s="241">
        <v>284000</v>
      </c>
      <c r="P23" s="241"/>
      <c r="Q23" s="241">
        <v>232719</v>
      </c>
      <c r="R23" s="241">
        <v>232719</v>
      </c>
      <c r="S23" s="241">
        <v>232719</v>
      </c>
      <c r="T23" s="241">
        <v>232719</v>
      </c>
      <c r="U23" s="241">
        <f>U24</f>
        <v>248193.6</v>
      </c>
      <c r="V23" s="214"/>
      <c r="W23" s="241">
        <f t="shared" si="1"/>
        <v>248193.6</v>
      </c>
      <c r="X23" s="241">
        <f t="shared" si="1"/>
        <v>60942.31</v>
      </c>
      <c r="Y23" s="241">
        <f t="shared" si="0"/>
        <v>309135.91000000003</v>
      </c>
      <c r="Z23" s="214"/>
      <c r="AA23" s="241">
        <f>AA24</f>
        <v>369011.03</v>
      </c>
      <c r="AB23" s="214"/>
      <c r="AC23" s="241">
        <f>AC24</f>
        <v>369011.03</v>
      </c>
      <c r="AD23" s="214"/>
      <c r="AE23" s="241">
        <f>AE24</f>
        <v>374011.03</v>
      </c>
      <c r="AF23" s="214"/>
      <c r="AG23" s="241">
        <f>AG24</f>
        <v>361500</v>
      </c>
      <c r="AH23" s="214"/>
      <c r="AI23" s="241">
        <f>AI24</f>
        <v>361500</v>
      </c>
      <c r="AJ23" s="214"/>
      <c r="AK23" s="241">
        <f>AK24</f>
        <v>361500</v>
      </c>
      <c r="AL23" s="214"/>
      <c r="AM23" s="214"/>
      <c r="AN23" s="241">
        <f>AN24</f>
        <v>419500</v>
      </c>
      <c r="AO23" s="260"/>
      <c r="AP23" s="241">
        <f>AP24</f>
        <v>419500</v>
      </c>
      <c r="AQ23" s="214"/>
      <c r="AR23" s="241">
        <f>AR24</f>
        <v>455800</v>
      </c>
      <c r="AS23" s="214"/>
      <c r="AT23" s="241">
        <f>AT24</f>
        <v>455800</v>
      </c>
      <c r="AU23" s="214"/>
      <c r="AV23" s="241">
        <f>AV24</f>
        <v>455800</v>
      </c>
      <c r="AW23" s="214"/>
      <c r="AX23" s="261">
        <f>AX24</f>
        <v>530.70000000000005</v>
      </c>
      <c r="AY23" s="262">
        <f>AY24</f>
        <v>312.14999999999998</v>
      </c>
      <c r="AZ23" s="234"/>
      <c r="BB23" s="260">
        <f>BB24</f>
        <v>256</v>
      </c>
      <c r="BC23" s="245">
        <f t="shared" si="2"/>
        <v>48.238175993970223</v>
      </c>
    </row>
    <row r="24" spans="1:55" ht="67.5" customHeight="1" x14ac:dyDescent="0.25">
      <c r="A24" s="255" t="s">
        <v>767</v>
      </c>
      <c r="B24" s="257" t="s">
        <v>773</v>
      </c>
      <c r="C24" s="257" t="s">
        <v>769</v>
      </c>
      <c r="D24" s="263" t="s">
        <v>75</v>
      </c>
      <c r="E24" s="239"/>
      <c r="F24" s="259"/>
      <c r="G24" s="241"/>
      <c r="H24" s="241"/>
      <c r="I24" s="241"/>
      <c r="J24" s="239"/>
      <c r="K24" s="259"/>
      <c r="L24" s="241"/>
      <c r="M24" s="241"/>
      <c r="N24" s="260"/>
      <c r="O24" s="241"/>
      <c r="P24" s="241"/>
      <c r="Q24" s="241"/>
      <c r="R24" s="241"/>
      <c r="S24" s="241"/>
      <c r="T24" s="241"/>
      <c r="U24" s="241">
        <v>248193.6</v>
      </c>
      <c r="V24" s="214"/>
      <c r="W24" s="241">
        <v>248193.6</v>
      </c>
      <c r="X24" s="241">
        <v>60942.31</v>
      </c>
      <c r="Y24" s="241">
        <f t="shared" si="0"/>
        <v>309135.91000000003</v>
      </c>
      <c r="Z24" s="264">
        <v>59875.12</v>
      </c>
      <c r="AA24" s="241">
        <f>Y24+Z24</f>
        <v>369011.03</v>
      </c>
      <c r="AB24" s="214"/>
      <c r="AC24" s="241">
        <f>AA24+AB24</f>
        <v>369011.03</v>
      </c>
      <c r="AD24" s="214"/>
      <c r="AE24" s="241">
        <v>374011.03</v>
      </c>
      <c r="AF24" s="214">
        <v>73540.570000000007</v>
      </c>
      <c r="AG24" s="241">
        <v>361500</v>
      </c>
      <c r="AH24" s="214"/>
      <c r="AI24" s="241">
        <v>361500</v>
      </c>
      <c r="AJ24" s="214"/>
      <c r="AK24" s="241">
        <v>361500</v>
      </c>
      <c r="AL24" s="214">
        <v>58000</v>
      </c>
      <c r="AM24" s="214"/>
      <c r="AN24" s="241">
        <f>AK24+AL24</f>
        <v>419500</v>
      </c>
      <c r="AO24" s="260"/>
      <c r="AP24" s="241">
        <f>AM24+AN24</f>
        <v>419500</v>
      </c>
      <c r="AQ24" s="214">
        <v>36300</v>
      </c>
      <c r="AR24" s="241">
        <f>AP24+AQ24</f>
        <v>455800</v>
      </c>
      <c r="AS24" s="214"/>
      <c r="AT24" s="241">
        <f>AR24+AS24</f>
        <v>455800</v>
      </c>
      <c r="AU24" s="214"/>
      <c r="AV24" s="241">
        <f>AT24+AU24</f>
        <v>455800</v>
      </c>
      <c r="AW24" s="214">
        <v>59491.08</v>
      </c>
      <c r="AX24" s="261">
        <v>530.70000000000005</v>
      </c>
      <c r="AY24" s="262">
        <v>312.14999999999998</v>
      </c>
      <c r="AZ24" s="234"/>
      <c r="BB24" s="260">
        <v>256</v>
      </c>
      <c r="BC24" s="245">
        <f t="shared" si="2"/>
        <v>48.238175993970223</v>
      </c>
    </row>
    <row r="25" spans="1:55" ht="27.75" customHeight="1" x14ac:dyDescent="0.25">
      <c r="A25" s="255" t="s">
        <v>1110</v>
      </c>
      <c r="B25" s="257" t="s">
        <v>773</v>
      </c>
      <c r="C25" s="257" t="s">
        <v>776</v>
      </c>
      <c r="D25" s="273" t="s">
        <v>740</v>
      </c>
      <c r="E25" s="239"/>
      <c r="F25" s="259"/>
      <c r="G25" s="241"/>
      <c r="H25" s="241"/>
      <c r="I25" s="241"/>
      <c r="J25" s="239"/>
      <c r="K25" s="259"/>
      <c r="L25" s="241"/>
      <c r="M25" s="241"/>
      <c r="N25" s="260"/>
      <c r="O25" s="241"/>
      <c r="P25" s="241"/>
      <c r="Q25" s="241"/>
      <c r="R25" s="241"/>
      <c r="S25" s="241"/>
      <c r="T25" s="241"/>
      <c r="U25" s="241"/>
      <c r="V25" s="214"/>
      <c r="W25" s="241"/>
      <c r="X25" s="241"/>
      <c r="Y25" s="241"/>
      <c r="Z25" s="270"/>
      <c r="AA25" s="241"/>
      <c r="AB25" s="214"/>
      <c r="AC25" s="241"/>
      <c r="AD25" s="214"/>
      <c r="AE25" s="241"/>
      <c r="AF25" s="214"/>
      <c r="AG25" s="241"/>
      <c r="AH25" s="214"/>
      <c r="AI25" s="241"/>
      <c r="AJ25" s="214"/>
      <c r="AK25" s="241"/>
      <c r="AL25" s="214"/>
      <c r="AM25" s="214"/>
      <c r="AN25" s="241"/>
      <c r="AO25" s="260"/>
      <c r="AP25" s="241"/>
      <c r="AQ25" s="214"/>
      <c r="AR25" s="241"/>
      <c r="AS25" s="214"/>
      <c r="AT25" s="241"/>
      <c r="AU25" s="214"/>
      <c r="AV25" s="241"/>
      <c r="AW25" s="214"/>
      <c r="AX25" s="261">
        <v>6.5</v>
      </c>
      <c r="AY25" s="262"/>
      <c r="AZ25" s="234"/>
      <c r="BB25" s="260"/>
      <c r="BC25" s="245"/>
    </row>
    <row r="26" spans="1:55" ht="46.9" customHeight="1" x14ac:dyDescent="0.25">
      <c r="A26" s="236" t="s">
        <v>770</v>
      </c>
      <c r="B26" s="237" t="s">
        <v>766</v>
      </c>
      <c r="C26" s="237" t="s">
        <v>764</v>
      </c>
      <c r="D26" s="238" t="s">
        <v>30</v>
      </c>
      <c r="E26" s="239" t="e">
        <f>F26+G26+H26+I26</f>
        <v>#REF!</v>
      </c>
      <c r="F26" s="239" t="e">
        <f>#REF!</f>
        <v>#REF!</v>
      </c>
      <c r="G26" s="239" t="e">
        <f>#REF!</f>
        <v>#REF!</v>
      </c>
      <c r="H26" s="239" t="e">
        <f>#REF!</f>
        <v>#REF!</v>
      </c>
      <c r="I26" s="239" t="e">
        <f>#REF!</f>
        <v>#REF!</v>
      </c>
      <c r="J26" s="239" t="e">
        <f>K26+L26+M26+N26</f>
        <v>#REF!</v>
      </c>
      <c r="K26" s="239" t="e">
        <f>#REF!</f>
        <v>#REF!</v>
      </c>
      <c r="L26" s="239" t="e">
        <f>#REF!</f>
        <v>#REF!</v>
      </c>
      <c r="M26" s="239" t="e">
        <f>#REF!</f>
        <v>#REF!</v>
      </c>
      <c r="N26" s="240" t="e">
        <f>#REF!</f>
        <v>#REF!</v>
      </c>
      <c r="O26" s="239">
        <v>281000</v>
      </c>
      <c r="P26" s="241"/>
      <c r="Q26" s="239" t="e">
        <f>#REF!</f>
        <v>#REF!</v>
      </c>
      <c r="R26" s="239" t="e">
        <f>#REF!</f>
        <v>#REF!</v>
      </c>
      <c r="S26" s="239" t="e">
        <f>#REF!</f>
        <v>#REF!</v>
      </c>
      <c r="T26" s="239" t="e">
        <f>#REF!</f>
        <v>#REF!</v>
      </c>
      <c r="U26" s="239" t="e">
        <f>#REF!</f>
        <v>#REF!</v>
      </c>
      <c r="V26" s="214"/>
      <c r="W26" s="239" t="e">
        <f>#REF!</f>
        <v>#REF!</v>
      </c>
      <c r="X26" s="239" t="e">
        <f>#REF!</f>
        <v>#REF!</v>
      </c>
      <c r="Y26" s="239" t="e">
        <f t="shared" si="0"/>
        <v>#REF!</v>
      </c>
      <c r="Z26" s="265"/>
      <c r="AA26" s="239" t="e">
        <f>#REF!</f>
        <v>#REF!</v>
      </c>
      <c r="AB26" s="214"/>
      <c r="AC26" s="239" t="e">
        <f>#REF!</f>
        <v>#REF!</v>
      </c>
      <c r="AD26" s="214"/>
      <c r="AE26" s="239" t="e">
        <f>#REF!</f>
        <v>#REF!</v>
      </c>
      <c r="AF26" s="214"/>
      <c r="AG26" s="239" t="e">
        <f>#REF!</f>
        <v>#REF!</v>
      </c>
      <c r="AH26" s="214"/>
      <c r="AI26" s="239" t="e">
        <f>#REF!</f>
        <v>#REF!</v>
      </c>
      <c r="AJ26" s="214"/>
      <c r="AK26" s="239" t="e">
        <f>#REF!</f>
        <v>#REF!</v>
      </c>
      <c r="AL26" s="214"/>
      <c r="AM26" s="214"/>
      <c r="AN26" s="239" t="e">
        <f>#REF!</f>
        <v>#REF!</v>
      </c>
      <c r="AO26" s="240"/>
      <c r="AP26" s="239" t="e">
        <f>#REF!</f>
        <v>#REF!</v>
      </c>
      <c r="AQ26" s="214"/>
      <c r="AR26" s="239" t="e">
        <f>#REF!</f>
        <v>#REF!</v>
      </c>
      <c r="AS26" s="214"/>
      <c r="AT26" s="239" t="e">
        <f>#REF!</f>
        <v>#REF!</v>
      </c>
      <c r="AU26" s="214"/>
      <c r="AV26" s="239" t="e">
        <f>#REF!</f>
        <v>#REF!</v>
      </c>
      <c r="AW26" s="214"/>
      <c r="AX26" s="242">
        <f>AX27</f>
        <v>454</v>
      </c>
      <c r="AY26" s="243" t="e">
        <f>#REF!</f>
        <v>#REF!</v>
      </c>
      <c r="AZ26" s="234"/>
      <c r="BB26" s="240">
        <f>BB27</f>
        <v>225.25</v>
      </c>
      <c r="BC26" s="245">
        <f t="shared" si="2"/>
        <v>49.614537444933923</v>
      </c>
    </row>
    <row r="27" spans="1:55" ht="34.9" customHeight="1" x14ac:dyDescent="0.25">
      <c r="A27" s="266" t="s">
        <v>770</v>
      </c>
      <c r="B27" s="267" t="s">
        <v>768</v>
      </c>
      <c r="C27" s="267" t="s">
        <v>764</v>
      </c>
      <c r="D27" s="248" t="s">
        <v>691</v>
      </c>
      <c r="E27" s="239"/>
      <c r="F27" s="239"/>
      <c r="G27" s="239"/>
      <c r="H27" s="239"/>
      <c r="I27" s="239"/>
      <c r="J27" s="239"/>
      <c r="K27" s="239"/>
      <c r="L27" s="239"/>
      <c r="M27" s="239"/>
      <c r="N27" s="240"/>
      <c r="O27" s="239"/>
      <c r="P27" s="241"/>
      <c r="Q27" s="239"/>
      <c r="R27" s="239"/>
      <c r="S27" s="239"/>
      <c r="T27" s="239"/>
      <c r="U27" s="239"/>
      <c r="V27" s="214"/>
      <c r="W27" s="239"/>
      <c r="X27" s="239"/>
      <c r="Y27" s="239"/>
      <c r="Z27" s="265"/>
      <c r="AA27" s="239"/>
      <c r="AB27" s="214"/>
      <c r="AC27" s="239"/>
      <c r="AD27" s="214"/>
      <c r="AE27" s="239"/>
      <c r="AF27" s="214"/>
      <c r="AG27" s="239"/>
      <c r="AH27" s="214"/>
      <c r="AI27" s="239"/>
      <c r="AJ27" s="214"/>
      <c r="AK27" s="239"/>
      <c r="AL27" s="214"/>
      <c r="AM27" s="214"/>
      <c r="AN27" s="239"/>
      <c r="AO27" s="240"/>
      <c r="AP27" s="239"/>
      <c r="AQ27" s="214"/>
      <c r="AR27" s="239"/>
      <c r="AS27" s="214"/>
      <c r="AT27" s="239"/>
      <c r="AU27" s="214"/>
      <c r="AV27" s="239"/>
      <c r="AW27" s="214"/>
      <c r="AX27" s="242">
        <f>AX28+AX32</f>
        <v>454</v>
      </c>
      <c r="AY27" s="243"/>
      <c r="AZ27" s="234"/>
      <c r="BB27" s="240">
        <f>BB28+BB32</f>
        <v>225.25</v>
      </c>
      <c r="BC27" s="245">
        <f t="shared" si="2"/>
        <v>49.614537444933923</v>
      </c>
    </row>
    <row r="28" spans="1:55" ht="35.450000000000003" customHeight="1" x14ac:dyDescent="0.25">
      <c r="A28" s="268" t="s">
        <v>770</v>
      </c>
      <c r="B28" s="269" t="s">
        <v>774</v>
      </c>
      <c r="C28" s="269" t="s">
        <v>764</v>
      </c>
      <c r="D28" s="258" t="s">
        <v>76</v>
      </c>
      <c r="E28" s="239">
        <f>F28+G28+H28+I28</f>
        <v>87000</v>
      </c>
      <c r="F28" s="259">
        <v>19000</v>
      </c>
      <c r="G28" s="241">
        <v>22700</v>
      </c>
      <c r="H28" s="241">
        <v>24700</v>
      </c>
      <c r="I28" s="241">
        <v>20600</v>
      </c>
      <c r="J28" s="239">
        <f>K28+L28+M28+N28</f>
        <v>-2000</v>
      </c>
      <c r="K28" s="259"/>
      <c r="L28" s="241">
        <v>-2000</v>
      </c>
      <c r="M28" s="241"/>
      <c r="N28" s="260"/>
      <c r="O28" s="241">
        <v>85000</v>
      </c>
      <c r="P28" s="241"/>
      <c r="Q28" s="241">
        <v>81977</v>
      </c>
      <c r="R28" s="241">
        <v>81977</v>
      </c>
      <c r="S28" s="241">
        <v>81977</v>
      </c>
      <c r="T28" s="241">
        <v>88389</v>
      </c>
      <c r="U28" s="241">
        <f>U29</f>
        <v>150276.06</v>
      </c>
      <c r="V28" s="214"/>
      <c r="W28" s="241">
        <f>W29</f>
        <v>150276.06</v>
      </c>
      <c r="X28" s="241">
        <f>X29</f>
        <v>36899.31</v>
      </c>
      <c r="Y28" s="241">
        <f t="shared" si="0"/>
        <v>187175.37</v>
      </c>
      <c r="Z28" s="214"/>
      <c r="AA28" s="241">
        <f>AA29</f>
        <v>222498.93</v>
      </c>
      <c r="AB28" s="214"/>
      <c r="AC28" s="241">
        <f>AC29</f>
        <v>262498.93</v>
      </c>
      <c r="AD28" s="214"/>
      <c r="AE28" s="241">
        <f>AE29</f>
        <v>265225.03999999998</v>
      </c>
      <c r="AF28" s="214"/>
      <c r="AG28" s="241">
        <f>AG29</f>
        <v>176500</v>
      </c>
      <c r="AH28" s="214"/>
      <c r="AI28" s="241">
        <f>AI29</f>
        <v>176500</v>
      </c>
      <c r="AJ28" s="214"/>
      <c r="AK28" s="241">
        <f>AK29</f>
        <v>176500</v>
      </c>
      <c r="AL28" s="214"/>
      <c r="AM28" s="214"/>
      <c r="AN28" s="241">
        <f>AN29</f>
        <v>200500</v>
      </c>
      <c r="AO28" s="260"/>
      <c r="AP28" s="241">
        <f>AP29</f>
        <v>200500</v>
      </c>
      <c r="AQ28" s="214"/>
      <c r="AR28" s="241">
        <f>AR29</f>
        <v>215200</v>
      </c>
      <c r="AS28" s="214"/>
      <c r="AT28" s="241">
        <f>AT29</f>
        <v>215200</v>
      </c>
      <c r="AU28" s="214"/>
      <c r="AV28" s="241">
        <f>AV29</f>
        <v>215200</v>
      </c>
      <c r="AW28" s="214"/>
      <c r="AX28" s="261">
        <f>AX29+AX30+AX31</f>
        <v>454</v>
      </c>
      <c r="AY28" s="262">
        <f>AY29+AY30+AY31</f>
        <v>144.29</v>
      </c>
      <c r="AZ28" s="234"/>
      <c r="BB28" s="260">
        <f>BB29+BB30+BB31</f>
        <v>225.25</v>
      </c>
      <c r="BC28" s="245">
        <f t="shared" si="2"/>
        <v>49.614537444933923</v>
      </c>
    </row>
    <row r="29" spans="1:55" ht="71.25" customHeight="1" x14ac:dyDescent="0.25">
      <c r="A29" s="268" t="s">
        <v>770</v>
      </c>
      <c r="B29" s="269" t="s">
        <v>774</v>
      </c>
      <c r="C29" s="269" t="s">
        <v>769</v>
      </c>
      <c r="D29" s="263" t="s">
        <v>75</v>
      </c>
      <c r="E29" s="239"/>
      <c r="F29" s="259"/>
      <c r="G29" s="241"/>
      <c r="H29" s="241"/>
      <c r="I29" s="241"/>
      <c r="J29" s="239"/>
      <c r="K29" s="259"/>
      <c r="L29" s="241"/>
      <c r="M29" s="241"/>
      <c r="N29" s="260"/>
      <c r="O29" s="241"/>
      <c r="P29" s="241"/>
      <c r="Q29" s="241"/>
      <c r="R29" s="241"/>
      <c r="S29" s="241"/>
      <c r="T29" s="241"/>
      <c r="U29" s="241">
        <v>150276.06</v>
      </c>
      <c r="V29" s="214"/>
      <c r="W29" s="241">
        <v>150276.06</v>
      </c>
      <c r="X29" s="241">
        <v>36899.31</v>
      </c>
      <c r="Y29" s="241">
        <f t="shared" si="0"/>
        <v>187175.37</v>
      </c>
      <c r="Z29" s="264">
        <v>35323.56</v>
      </c>
      <c r="AA29" s="241">
        <f>Y29+Z29</f>
        <v>222498.93</v>
      </c>
      <c r="AB29" s="264">
        <v>40000</v>
      </c>
      <c r="AC29" s="241">
        <f>AA29+AB29</f>
        <v>262498.93</v>
      </c>
      <c r="AD29" s="214">
        <v>2726.11</v>
      </c>
      <c r="AE29" s="241">
        <f>AC29+AD29</f>
        <v>265225.03999999998</v>
      </c>
      <c r="AF29" s="214">
        <v>-10937.78</v>
      </c>
      <c r="AG29" s="241">
        <v>176500</v>
      </c>
      <c r="AH29" s="214"/>
      <c r="AI29" s="241">
        <v>176500</v>
      </c>
      <c r="AJ29" s="214"/>
      <c r="AK29" s="241">
        <v>176500</v>
      </c>
      <c r="AL29" s="214">
        <v>24000</v>
      </c>
      <c r="AM29" s="214"/>
      <c r="AN29" s="241">
        <f>AK29+AL29</f>
        <v>200500</v>
      </c>
      <c r="AO29" s="260"/>
      <c r="AP29" s="241">
        <f>AM29+AN29</f>
        <v>200500</v>
      </c>
      <c r="AQ29" s="214">
        <v>14700</v>
      </c>
      <c r="AR29" s="241">
        <f>AP29+AQ29</f>
        <v>215200</v>
      </c>
      <c r="AS29" s="214"/>
      <c r="AT29" s="241">
        <f>AR29+AS29</f>
        <v>215200</v>
      </c>
      <c r="AU29" s="214"/>
      <c r="AV29" s="241">
        <f>AT29+AU29</f>
        <v>215200</v>
      </c>
      <c r="AW29" s="214"/>
      <c r="AX29" s="261">
        <v>447.4</v>
      </c>
      <c r="AY29" s="262">
        <v>119.91</v>
      </c>
      <c r="AZ29" s="234"/>
      <c r="BB29" s="260">
        <v>214</v>
      </c>
      <c r="BC29" s="245">
        <f t="shared" si="2"/>
        <v>47.831917746982569</v>
      </c>
    </row>
    <row r="30" spans="1:55" ht="28.5" hidden="1" customHeight="1" x14ac:dyDescent="0.25">
      <c r="A30" s="268" t="s">
        <v>770</v>
      </c>
      <c r="B30" s="269" t="s">
        <v>774</v>
      </c>
      <c r="C30" s="269" t="s">
        <v>771</v>
      </c>
      <c r="D30" s="258" t="s">
        <v>747</v>
      </c>
      <c r="E30" s="239"/>
      <c r="F30" s="259"/>
      <c r="G30" s="241"/>
      <c r="H30" s="241"/>
      <c r="I30" s="241"/>
      <c r="J30" s="239"/>
      <c r="K30" s="259"/>
      <c r="L30" s="241"/>
      <c r="M30" s="241"/>
      <c r="N30" s="260"/>
      <c r="O30" s="241"/>
      <c r="P30" s="241"/>
      <c r="Q30" s="241"/>
      <c r="R30" s="241"/>
      <c r="S30" s="241"/>
      <c r="T30" s="241"/>
      <c r="U30" s="241"/>
      <c r="V30" s="214"/>
      <c r="W30" s="241"/>
      <c r="X30" s="241"/>
      <c r="Y30" s="241"/>
      <c r="Z30" s="270"/>
      <c r="AA30" s="241"/>
      <c r="AB30" s="270"/>
      <c r="AC30" s="241"/>
      <c r="AD30" s="214"/>
      <c r="AE30" s="241"/>
      <c r="AF30" s="214"/>
      <c r="AG30" s="241"/>
      <c r="AH30" s="214"/>
      <c r="AI30" s="241"/>
      <c r="AJ30" s="214"/>
      <c r="AK30" s="241"/>
      <c r="AL30" s="214"/>
      <c r="AM30" s="214"/>
      <c r="AN30" s="241"/>
      <c r="AO30" s="260"/>
      <c r="AP30" s="241"/>
      <c r="AQ30" s="214"/>
      <c r="AR30" s="241"/>
      <c r="AS30" s="214"/>
      <c r="AT30" s="241"/>
      <c r="AU30" s="214"/>
      <c r="AV30" s="241"/>
      <c r="AW30" s="214"/>
      <c r="AX30" s="261">
        <v>0</v>
      </c>
      <c r="AY30" s="262"/>
      <c r="AZ30" s="234"/>
      <c r="BB30" s="260">
        <v>6.165</v>
      </c>
      <c r="BC30" s="245" t="e">
        <f t="shared" si="2"/>
        <v>#DIV/0!</v>
      </c>
    </row>
    <row r="31" spans="1:55" ht="21.75" customHeight="1" x14ac:dyDescent="0.25">
      <c r="A31" s="268" t="s">
        <v>770</v>
      </c>
      <c r="B31" s="269" t="s">
        <v>774</v>
      </c>
      <c r="C31" s="269" t="s">
        <v>776</v>
      </c>
      <c r="D31" s="263" t="s">
        <v>162</v>
      </c>
      <c r="E31" s="239"/>
      <c r="F31" s="259"/>
      <c r="G31" s="241"/>
      <c r="H31" s="241"/>
      <c r="I31" s="241"/>
      <c r="J31" s="239"/>
      <c r="K31" s="259"/>
      <c r="L31" s="241"/>
      <c r="M31" s="241"/>
      <c r="N31" s="260"/>
      <c r="O31" s="241"/>
      <c r="P31" s="241"/>
      <c r="Q31" s="241"/>
      <c r="R31" s="241"/>
      <c r="S31" s="241"/>
      <c r="T31" s="241"/>
      <c r="U31" s="241"/>
      <c r="V31" s="214"/>
      <c r="W31" s="241"/>
      <c r="X31" s="241"/>
      <c r="Y31" s="241"/>
      <c r="Z31" s="270"/>
      <c r="AA31" s="241"/>
      <c r="AB31" s="270"/>
      <c r="AC31" s="241"/>
      <c r="AD31" s="214"/>
      <c r="AE31" s="241"/>
      <c r="AF31" s="214"/>
      <c r="AG31" s="241"/>
      <c r="AH31" s="214"/>
      <c r="AI31" s="241"/>
      <c r="AJ31" s="214"/>
      <c r="AK31" s="241"/>
      <c r="AL31" s="214"/>
      <c r="AM31" s="214"/>
      <c r="AN31" s="241"/>
      <c r="AO31" s="260"/>
      <c r="AP31" s="241"/>
      <c r="AQ31" s="214"/>
      <c r="AR31" s="241"/>
      <c r="AS31" s="214"/>
      <c r="AT31" s="241"/>
      <c r="AU31" s="214"/>
      <c r="AV31" s="241"/>
      <c r="AW31" s="214"/>
      <c r="AX31" s="261">
        <v>6.6</v>
      </c>
      <c r="AY31" s="262">
        <v>24.38</v>
      </c>
      <c r="AZ31" s="234"/>
      <c r="BB31" s="260">
        <v>5.085</v>
      </c>
      <c r="BC31" s="245">
        <f t="shared" si="2"/>
        <v>77.045454545454547</v>
      </c>
    </row>
    <row r="32" spans="1:55" ht="25.5" hidden="1" customHeight="1" x14ac:dyDescent="0.25">
      <c r="A32" s="268" t="s">
        <v>770</v>
      </c>
      <c r="B32" s="269" t="s">
        <v>772</v>
      </c>
      <c r="C32" s="269" t="s">
        <v>764</v>
      </c>
      <c r="D32" s="258" t="s">
        <v>737</v>
      </c>
      <c r="E32" s="239">
        <f>F32+G32+H32+I32</f>
        <v>196000</v>
      </c>
      <c r="F32" s="259">
        <v>40000</v>
      </c>
      <c r="G32" s="241">
        <v>49000</v>
      </c>
      <c r="H32" s="241">
        <v>49000</v>
      </c>
      <c r="I32" s="241">
        <v>58000</v>
      </c>
      <c r="J32" s="239">
        <f>K32+L32+M32+N32</f>
        <v>0</v>
      </c>
      <c r="K32" s="259"/>
      <c r="L32" s="241"/>
      <c r="M32" s="241"/>
      <c r="N32" s="260"/>
      <c r="O32" s="241">
        <v>196000</v>
      </c>
      <c r="P32" s="241"/>
      <c r="Q32" s="241">
        <v>148388</v>
      </c>
      <c r="R32" s="241">
        <v>148388</v>
      </c>
      <c r="S32" s="241">
        <v>148388</v>
      </c>
      <c r="T32" s="241">
        <v>157408</v>
      </c>
      <c r="U32" s="241">
        <f>U33</f>
        <v>234531.55</v>
      </c>
      <c r="V32" s="214"/>
      <c r="W32" s="241">
        <f>W33</f>
        <v>234531.55</v>
      </c>
      <c r="X32" s="241">
        <f>X33</f>
        <v>57587.69</v>
      </c>
      <c r="Y32" s="241">
        <f t="shared" si="0"/>
        <v>292119.24</v>
      </c>
      <c r="Z32" s="214"/>
      <c r="AA32" s="241">
        <f>AA33</f>
        <v>348698.48</v>
      </c>
      <c r="AB32" s="214"/>
      <c r="AC32" s="241">
        <f>AC33</f>
        <v>348698.48</v>
      </c>
      <c r="AD32" s="214"/>
      <c r="AE32" s="241">
        <f>AE33</f>
        <v>348698.48</v>
      </c>
      <c r="AF32" s="214"/>
      <c r="AG32" s="241">
        <f>AG33</f>
        <v>280400</v>
      </c>
      <c r="AH32" s="214"/>
      <c r="AI32" s="241">
        <f>AI33</f>
        <v>280400</v>
      </c>
      <c r="AJ32" s="214"/>
      <c r="AK32" s="241">
        <f>AK33</f>
        <v>280400</v>
      </c>
      <c r="AL32" s="214"/>
      <c r="AM32" s="214"/>
      <c r="AN32" s="241">
        <f>AN33</f>
        <v>325400</v>
      </c>
      <c r="AO32" s="260"/>
      <c r="AP32" s="241">
        <f>AP33</f>
        <v>325400</v>
      </c>
      <c r="AQ32" s="214"/>
      <c r="AR32" s="241">
        <f>AR33</f>
        <v>353500</v>
      </c>
      <c r="AS32" s="214"/>
      <c r="AT32" s="241">
        <f>AT33</f>
        <v>353500</v>
      </c>
      <c r="AU32" s="214"/>
      <c r="AV32" s="241">
        <f>AV33</f>
        <v>353500</v>
      </c>
      <c r="AW32" s="214"/>
      <c r="AX32" s="261">
        <f>AX33</f>
        <v>0</v>
      </c>
      <c r="AY32" s="262">
        <f>AY33</f>
        <v>257.05</v>
      </c>
      <c r="AZ32" s="234"/>
      <c r="BB32" s="260">
        <f>BB33</f>
        <v>0</v>
      </c>
      <c r="BC32" s="245" t="e">
        <f t="shared" si="2"/>
        <v>#DIV/0!</v>
      </c>
    </row>
    <row r="33" spans="1:57" ht="28.5" hidden="1" customHeight="1" x14ac:dyDescent="0.25">
      <c r="A33" s="268" t="s">
        <v>770</v>
      </c>
      <c r="B33" s="269" t="s">
        <v>772</v>
      </c>
      <c r="C33" s="269" t="s">
        <v>769</v>
      </c>
      <c r="D33" s="263" t="s">
        <v>738</v>
      </c>
      <c r="E33" s="239"/>
      <c r="F33" s="259"/>
      <c r="G33" s="241"/>
      <c r="H33" s="241"/>
      <c r="I33" s="241"/>
      <c r="J33" s="239"/>
      <c r="K33" s="259"/>
      <c r="L33" s="241"/>
      <c r="M33" s="241"/>
      <c r="N33" s="260"/>
      <c r="O33" s="241"/>
      <c r="P33" s="241"/>
      <c r="Q33" s="241"/>
      <c r="R33" s="241"/>
      <c r="S33" s="241"/>
      <c r="T33" s="241"/>
      <c r="U33" s="241">
        <v>234531.55</v>
      </c>
      <c r="V33" s="214"/>
      <c r="W33" s="241">
        <v>234531.55</v>
      </c>
      <c r="X33" s="241">
        <v>57587.69</v>
      </c>
      <c r="Y33" s="241">
        <f t="shared" si="0"/>
        <v>292119.24</v>
      </c>
      <c r="Z33" s="264">
        <v>56579.24</v>
      </c>
      <c r="AA33" s="241">
        <f>Y33+Z33</f>
        <v>348698.48</v>
      </c>
      <c r="AB33" s="214"/>
      <c r="AC33" s="241">
        <f>AA33+AB33</f>
        <v>348698.48</v>
      </c>
      <c r="AD33" s="214"/>
      <c r="AE33" s="241">
        <f>AC33+AD33</f>
        <v>348698.48</v>
      </c>
      <c r="AF33" s="214">
        <v>40937.78</v>
      </c>
      <c r="AG33" s="241">
        <v>280400</v>
      </c>
      <c r="AH33" s="214"/>
      <c r="AI33" s="241">
        <v>280400</v>
      </c>
      <c r="AJ33" s="214"/>
      <c r="AK33" s="241">
        <v>280400</v>
      </c>
      <c r="AL33" s="214">
        <v>45000</v>
      </c>
      <c r="AM33" s="214"/>
      <c r="AN33" s="241">
        <f>AK33+AL33</f>
        <v>325400</v>
      </c>
      <c r="AO33" s="260"/>
      <c r="AP33" s="241">
        <f>AM33+AN33</f>
        <v>325400</v>
      </c>
      <c r="AQ33" s="214">
        <v>28100</v>
      </c>
      <c r="AR33" s="241">
        <f>AP33+AQ33</f>
        <v>353500</v>
      </c>
      <c r="AS33" s="214"/>
      <c r="AT33" s="241">
        <f>AR33+AS33</f>
        <v>353500</v>
      </c>
      <c r="AU33" s="214"/>
      <c r="AV33" s="241">
        <f>AT33+AU33</f>
        <v>353500</v>
      </c>
      <c r="AW33" s="214">
        <v>53808.83</v>
      </c>
      <c r="AX33" s="261">
        <v>0</v>
      </c>
      <c r="AY33" s="262">
        <v>257.05</v>
      </c>
      <c r="AZ33" s="234"/>
      <c r="BB33" s="260">
        <v>0</v>
      </c>
      <c r="BC33" s="245" t="e">
        <f t="shared" si="2"/>
        <v>#DIV/0!</v>
      </c>
    </row>
    <row r="34" spans="1:57" ht="62.25" customHeight="1" x14ac:dyDescent="0.25">
      <c r="A34" s="236" t="s">
        <v>775</v>
      </c>
      <c r="B34" s="237" t="s">
        <v>766</v>
      </c>
      <c r="C34" s="237" t="s">
        <v>764</v>
      </c>
      <c r="D34" s="238" t="s">
        <v>31</v>
      </c>
      <c r="E34" s="239">
        <f>F34+G34+H34+I34</f>
        <v>3204200</v>
      </c>
      <c r="F34" s="239">
        <f>F41</f>
        <v>624200</v>
      </c>
      <c r="G34" s="239">
        <f>G41</f>
        <v>823300</v>
      </c>
      <c r="H34" s="239">
        <f>H41</f>
        <v>944300</v>
      </c>
      <c r="I34" s="239">
        <f>I41</f>
        <v>812400</v>
      </c>
      <c r="J34" s="239">
        <f>K34+L34+M34+N34</f>
        <v>-10000</v>
      </c>
      <c r="K34" s="239">
        <f>K41</f>
        <v>0</v>
      </c>
      <c r="L34" s="239">
        <f>L41</f>
        <v>-10000</v>
      </c>
      <c r="M34" s="239">
        <f>M41</f>
        <v>0</v>
      </c>
      <c r="N34" s="240">
        <f>N41</f>
        <v>0</v>
      </c>
      <c r="O34" s="239">
        <v>3524137.14</v>
      </c>
      <c r="P34" s="241"/>
      <c r="Q34" s="239">
        <f>Q41</f>
        <v>2828160.25</v>
      </c>
      <c r="R34" s="239">
        <f>R41</f>
        <v>2829160.25</v>
      </c>
      <c r="S34" s="239">
        <f>S41</f>
        <v>2838460.25</v>
      </c>
      <c r="T34" s="239">
        <f>T41</f>
        <v>3403158.18</v>
      </c>
      <c r="U34" s="239">
        <f>U41</f>
        <v>5076309.08</v>
      </c>
      <c r="V34" s="214"/>
      <c r="W34" s="239" t="e">
        <f>W41</f>
        <v>#REF!</v>
      </c>
      <c r="X34" s="239" t="e">
        <f>X41</f>
        <v>#REF!</v>
      </c>
      <c r="Y34" s="239" t="e">
        <f t="shared" si="0"/>
        <v>#REF!</v>
      </c>
      <c r="Z34" s="214"/>
      <c r="AA34" s="239" t="e">
        <f>AA41</f>
        <v>#REF!</v>
      </c>
      <c r="AB34" s="214"/>
      <c r="AC34" s="239" t="e">
        <f>AC41</f>
        <v>#REF!</v>
      </c>
      <c r="AD34" s="214"/>
      <c r="AE34" s="239" t="e">
        <f>AE41</f>
        <v>#REF!</v>
      </c>
      <c r="AF34" s="214"/>
      <c r="AG34" s="239">
        <f>AG41</f>
        <v>6364800</v>
      </c>
      <c r="AH34" s="214"/>
      <c r="AI34" s="239">
        <f>AI41</f>
        <v>6364800</v>
      </c>
      <c r="AJ34" s="214"/>
      <c r="AK34" s="239">
        <f>AK41</f>
        <v>6413840</v>
      </c>
      <c r="AL34" s="214"/>
      <c r="AM34" s="214"/>
      <c r="AN34" s="239">
        <f>AN41</f>
        <v>7332840</v>
      </c>
      <c r="AO34" s="240"/>
      <c r="AP34" s="239">
        <f>AP41</f>
        <v>7332840</v>
      </c>
      <c r="AQ34" s="214"/>
      <c r="AR34" s="239">
        <f>AR41</f>
        <v>7854440</v>
      </c>
      <c r="AS34" s="214"/>
      <c r="AT34" s="239">
        <f>AT41</f>
        <v>8011640</v>
      </c>
      <c r="AU34" s="214"/>
      <c r="AV34" s="239">
        <f>AV41</f>
        <v>8011640</v>
      </c>
      <c r="AW34" s="214"/>
      <c r="AX34" s="242">
        <f>AX39+AX35</f>
        <v>11080.795999999998</v>
      </c>
      <c r="AY34" s="243">
        <f>AY41</f>
        <v>4276.2</v>
      </c>
      <c r="AZ34" s="234"/>
      <c r="BB34" s="240">
        <f>BB39+BB35</f>
        <v>7906.54</v>
      </c>
      <c r="BC34" s="245">
        <f t="shared" si="2"/>
        <v>71.353538139317791</v>
      </c>
    </row>
    <row r="35" spans="1:57" ht="50.45" customHeight="1" x14ac:dyDescent="0.25">
      <c r="A35" s="255" t="s">
        <v>775</v>
      </c>
      <c r="B35" s="247" t="s">
        <v>47</v>
      </c>
      <c r="C35" s="247" t="s">
        <v>764</v>
      </c>
      <c r="D35" s="248" t="s">
        <v>48</v>
      </c>
      <c r="E35" s="239"/>
      <c r="F35" s="239"/>
      <c r="G35" s="239"/>
      <c r="H35" s="239"/>
      <c r="I35" s="239"/>
      <c r="J35" s="239"/>
      <c r="K35" s="239"/>
      <c r="L35" s="239"/>
      <c r="M35" s="239"/>
      <c r="N35" s="240"/>
      <c r="O35" s="239"/>
      <c r="P35" s="241"/>
      <c r="Q35" s="239"/>
      <c r="R35" s="239"/>
      <c r="S35" s="239"/>
      <c r="T35" s="239"/>
      <c r="U35" s="239"/>
      <c r="V35" s="214"/>
      <c r="W35" s="239"/>
      <c r="X35" s="239"/>
      <c r="Y35" s="239"/>
      <c r="Z35" s="214"/>
      <c r="AA35" s="239"/>
      <c r="AB35" s="214"/>
      <c r="AC35" s="239"/>
      <c r="AD35" s="214"/>
      <c r="AE35" s="239"/>
      <c r="AF35" s="214"/>
      <c r="AG35" s="239"/>
      <c r="AH35" s="214"/>
      <c r="AI35" s="239"/>
      <c r="AJ35" s="214"/>
      <c r="AK35" s="239"/>
      <c r="AL35" s="214"/>
      <c r="AM35" s="214"/>
      <c r="AN35" s="239"/>
      <c r="AO35" s="240"/>
      <c r="AP35" s="239"/>
      <c r="AQ35" s="214"/>
      <c r="AR35" s="239"/>
      <c r="AS35" s="214"/>
      <c r="AT35" s="239"/>
      <c r="AU35" s="214"/>
      <c r="AV35" s="239"/>
      <c r="AW35" s="214"/>
      <c r="AX35" s="261">
        <f>AX36</f>
        <v>68</v>
      </c>
      <c r="AY35" s="243"/>
      <c r="AZ35" s="234"/>
      <c r="BB35" s="260">
        <f>BB36</f>
        <v>20</v>
      </c>
      <c r="BC35" s="245">
        <f t="shared" si="2"/>
        <v>29.411764705882355</v>
      </c>
    </row>
    <row r="36" spans="1:57" ht="31.15" customHeight="1" x14ac:dyDescent="0.25">
      <c r="A36" s="255" t="s">
        <v>775</v>
      </c>
      <c r="B36" s="257" t="s">
        <v>77</v>
      </c>
      <c r="C36" s="257" t="s">
        <v>764</v>
      </c>
      <c r="D36" s="258" t="s">
        <v>49</v>
      </c>
      <c r="E36" s="239"/>
      <c r="F36" s="239"/>
      <c r="G36" s="239"/>
      <c r="H36" s="239"/>
      <c r="I36" s="239"/>
      <c r="J36" s="239"/>
      <c r="K36" s="239"/>
      <c r="L36" s="239"/>
      <c r="M36" s="239"/>
      <c r="N36" s="240"/>
      <c r="O36" s="239"/>
      <c r="P36" s="241"/>
      <c r="Q36" s="239"/>
      <c r="R36" s="239"/>
      <c r="S36" s="239"/>
      <c r="T36" s="239"/>
      <c r="U36" s="239"/>
      <c r="V36" s="214"/>
      <c r="W36" s="239"/>
      <c r="X36" s="239"/>
      <c r="Y36" s="239"/>
      <c r="Z36" s="214"/>
      <c r="AA36" s="239"/>
      <c r="AB36" s="214"/>
      <c r="AC36" s="239"/>
      <c r="AD36" s="214"/>
      <c r="AE36" s="239"/>
      <c r="AF36" s="214"/>
      <c r="AG36" s="239"/>
      <c r="AH36" s="214"/>
      <c r="AI36" s="239"/>
      <c r="AJ36" s="214"/>
      <c r="AK36" s="239"/>
      <c r="AL36" s="214"/>
      <c r="AM36" s="214"/>
      <c r="AN36" s="239"/>
      <c r="AO36" s="240"/>
      <c r="AP36" s="239"/>
      <c r="AQ36" s="214"/>
      <c r="AR36" s="239"/>
      <c r="AS36" s="214"/>
      <c r="AT36" s="239"/>
      <c r="AU36" s="214"/>
      <c r="AV36" s="239"/>
      <c r="AW36" s="214"/>
      <c r="AX36" s="261">
        <f>AX37</f>
        <v>68</v>
      </c>
      <c r="AY36" s="243"/>
      <c r="AZ36" s="234"/>
      <c r="BB36" s="260">
        <f>BB37</f>
        <v>20</v>
      </c>
      <c r="BC36" s="245">
        <f t="shared" si="2"/>
        <v>29.411764705882355</v>
      </c>
    </row>
    <row r="37" spans="1:57" ht="35.450000000000003" customHeight="1" x14ac:dyDescent="0.25">
      <c r="A37" s="255" t="s">
        <v>775</v>
      </c>
      <c r="B37" s="247" t="s">
        <v>78</v>
      </c>
      <c r="C37" s="247" t="s">
        <v>764</v>
      </c>
      <c r="D37" s="248" t="s">
        <v>50</v>
      </c>
      <c r="E37" s="239"/>
      <c r="F37" s="239"/>
      <c r="G37" s="239"/>
      <c r="H37" s="239"/>
      <c r="I37" s="239"/>
      <c r="J37" s="239"/>
      <c r="K37" s="239"/>
      <c r="L37" s="239"/>
      <c r="M37" s="239"/>
      <c r="N37" s="240"/>
      <c r="O37" s="239"/>
      <c r="P37" s="241"/>
      <c r="Q37" s="239"/>
      <c r="R37" s="239"/>
      <c r="S37" s="239"/>
      <c r="T37" s="239"/>
      <c r="U37" s="239"/>
      <c r="V37" s="214"/>
      <c r="W37" s="239"/>
      <c r="X37" s="239"/>
      <c r="Y37" s="239"/>
      <c r="Z37" s="214"/>
      <c r="AA37" s="239"/>
      <c r="AB37" s="214"/>
      <c r="AC37" s="239"/>
      <c r="AD37" s="214"/>
      <c r="AE37" s="239"/>
      <c r="AF37" s="214"/>
      <c r="AG37" s="239"/>
      <c r="AH37" s="214"/>
      <c r="AI37" s="239"/>
      <c r="AJ37" s="214"/>
      <c r="AK37" s="239"/>
      <c r="AL37" s="214"/>
      <c r="AM37" s="214"/>
      <c r="AN37" s="239"/>
      <c r="AO37" s="240"/>
      <c r="AP37" s="239"/>
      <c r="AQ37" s="214"/>
      <c r="AR37" s="239"/>
      <c r="AS37" s="214"/>
      <c r="AT37" s="239"/>
      <c r="AU37" s="214"/>
      <c r="AV37" s="239"/>
      <c r="AW37" s="214"/>
      <c r="AX37" s="261">
        <f>AX38</f>
        <v>68</v>
      </c>
      <c r="AY37" s="243"/>
      <c r="AZ37" s="234"/>
      <c r="BB37" s="260">
        <f>BB38</f>
        <v>20</v>
      </c>
      <c r="BC37" s="245">
        <f t="shared" si="2"/>
        <v>29.411764705882355</v>
      </c>
    </row>
    <row r="38" spans="1:57" ht="33.6" customHeight="1" x14ac:dyDescent="0.25">
      <c r="A38" s="255" t="s">
        <v>775</v>
      </c>
      <c r="B38" s="257" t="s">
        <v>79</v>
      </c>
      <c r="C38" s="257" t="s">
        <v>771</v>
      </c>
      <c r="D38" s="263" t="s">
        <v>739</v>
      </c>
      <c r="E38" s="239"/>
      <c r="F38" s="239"/>
      <c r="G38" s="239"/>
      <c r="H38" s="239"/>
      <c r="I38" s="239"/>
      <c r="J38" s="239"/>
      <c r="K38" s="239"/>
      <c r="L38" s="239"/>
      <c r="M38" s="239"/>
      <c r="N38" s="240"/>
      <c r="O38" s="239"/>
      <c r="P38" s="241"/>
      <c r="Q38" s="239"/>
      <c r="R38" s="239"/>
      <c r="S38" s="239"/>
      <c r="T38" s="239"/>
      <c r="U38" s="239"/>
      <c r="V38" s="214"/>
      <c r="W38" s="239"/>
      <c r="X38" s="239"/>
      <c r="Y38" s="239"/>
      <c r="Z38" s="214"/>
      <c r="AA38" s="239"/>
      <c r="AB38" s="214"/>
      <c r="AC38" s="239"/>
      <c r="AD38" s="214"/>
      <c r="AE38" s="239"/>
      <c r="AF38" s="214"/>
      <c r="AG38" s="239"/>
      <c r="AH38" s="214"/>
      <c r="AI38" s="239"/>
      <c r="AJ38" s="214"/>
      <c r="AK38" s="239"/>
      <c r="AL38" s="214"/>
      <c r="AM38" s="214"/>
      <c r="AN38" s="239"/>
      <c r="AO38" s="240"/>
      <c r="AP38" s="239"/>
      <c r="AQ38" s="214"/>
      <c r="AR38" s="239"/>
      <c r="AS38" s="214"/>
      <c r="AT38" s="239"/>
      <c r="AU38" s="214"/>
      <c r="AV38" s="239"/>
      <c r="AW38" s="214"/>
      <c r="AX38" s="261">
        <v>68</v>
      </c>
      <c r="AY38" s="243"/>
      <c r="AZ38" s="234"/>
      <c r="BB38" s="260">
        <v>20</v>
      </c>
      <c r="BC38" s="245">
        <f t="shared" si="2"/>
        <v>29.411764705882355</v>
      </c>
    </row>
    <row r="39" spans="1:57" ht="33" customHeight="1" x14ac:dyDescent="0.25">
      <c r="A39" s="266" t="s">
        <v>775</v>
      </c>
      <c r="B39" s="267" t="s">
        <v>768</v>
      </c>
      <c r="C39" s="267" t="s">
        <v>764</v>
      </c>
      <c r="D39" s="271" t="s">
        <v>691</v>
      </c>
      <c r="E39" s="239"/>
      <c r="F39" s="239"/>
      <c r="G39" s="239"/>
      <c r="H39" s="239"/>
      <c r="I39" s="239"/>
      <c r="J39" s="239"/>
      <c r="K39" s="239"/>
      <c r="L39" s="239"/>
      <c r="M39" s="239"/>
      <c r="N39" s="240"/>
      <c r="O39" s="239"/>
      <c r="P39" s="241"/>
      <c r="Q39" s="239"/>
      <c r="R39" s="239"/>
      <c r="S39" s="239"/>
      <c r="T39" s="239"/>
      <c r="U39" s="239"/>
      <c r="V39" s="214"/>
      <c r="W39" s="239"/>
      <c r="X39" s="239"/>
      <c r="Y39" s="239"/>
      <c r="Z39" s="214"/>
      <c r="AA39" s="239"/>
      <c r="AB39" s="214"/>
      <c r="AC39" s="239"/>
      <c r="AD39" s="214"/>
      <c r="AE39" s="239"/>
      <c r="AF39" s="214"/>
      <c r="AG39" s="239"/>
      <c r="AH39" s="214"/>
      <c r="AI39" s="239"/>
      <c r="AJ39" s="214"/>
      <c r="AK39" s="239"/>
      <c r="AL39" s="214"/>
      <c r="AM39" s="214"/>
      <c r="AN39" s="239"/>
      <c r="AO39" s="240"/>
      <c r="AP39" s="239"/>
      <c r="AQ39" s="214"/>
      <c r="AR39" s="239"/>
      <c r="AS39" s="214"/>
      <c r="AT39" s="239"/>
      <c r="AU39" s="214"/>
      <c r="AV39" s="239"/>
      <c r="AW39" s="214"/>
      <c r="AX39" s="253">
        <f>AX42+AX40</f>
        <v>11012.795999999998</v>
      </c>
      <c r="AY39" s="243"/>
      <c r="AZ39" s="234"/>
      <c r="BB39" s="252">
        <f>BB42+BB40</f>
        <v>7886.54</v>
      </c>
      <c r="BC39" s="245">
        <f t="shared" si="2"/>
        <v>71.612513298166974</v>
      </c>
    </row>
    <row r="40" spans="1:57" ht="33" customHeight="1" x14ac:dyDescent="0.25">
      <c r="A40" s="268" t="s">
        <v>775</v>
      </c>
      <c r="B40" s="269" t="s">
        <v>147</v>
      </c>
      <c r="C40" s="269" t="s">
        <v>764</v>
      </c>
      <c r="D40" s="263" t="s">
        <v>148</v>
      </c>
      <c r="E40" s="239"/>
      <c r="F40" s="239"/>
      <c r="G40" s="239"/>
      <c r="H40" s="239"/>
      <c r="I40" s="239"/>
      <c r="J40" s="239"/>
      <c r="K40" s="239"/>
      <c r="L40" s="239"/>
      <c r="M40" s="239"/>
      <c r="N40" s="240"/>
      <c r="O40" s="239"/>
      <c r="P40" s="241"/>
      <c r="Q40" s="239"/>
      <c r="R40" s="239"/>
      <c r="S40" s="239"/>
      <c r="T40" s="239"/>
      <c r="U40" s="239"/>
      <c r="V40" s="214"/>
      <c r="W40" s="239"/>
      <c r="X40" s="239"/>
      <c r="Y40" s="239"/>
      <c r="Z40" s="214"/>
      <c r="AA40" s="239"/>
      <c r="AB40" s="214"/>
      <c r="AC40" s="239"/>
      <c r="AD40" s="214"/>
      <c r="AE40" s="239"/>
      <c r="AF40" s="214"/>
      <c r="AG40" s="239"/>
      <c r="AH40" s="214"/>
      <c r="AI40" s="239"/>
      <c r="AJ40" s="214"/>
      <c r="AK40" s="239"/>
      <c r="AL40" s="214"/>
      <c r="AM40" s="214"/>
      <c r="AN40" s="239"/>
      <c r="AO40" s="240"/>
      <c r="AP40" s="239"/>
      <c r="AQ40" s="214"/>
      <c r="AR40" s="239"/>
      <c r="AS40" s="214"/>
      <c r="AT40" s="239"/>
      <c r="AU40" s="214"/>
      <c r="AV40" s="239"/>
      <c r="AW40" s="214"/>
      <c r="AX40" s="261">
        <f>AX41</f>
        <v>442</v>
      </c>
      <c r="AY40" s="243"/>
      <c r="AZ40" s="234"/>
      <c r="BB40" s="260">
        <f>BB41</f>
        <v>562</v>
      </c>
      <c r="BC40" s="245">
        <f t="shared" si="2"/>
        <v>127.14932126696831</v>
      </c>
    </row>
    <row r="41" spans="1:57" ht="67.150000000000006" customHeight="1" x14ac:dyDescent="0.25">
      <c r="A41" s="268" t="s">
        <v>775</v>
      </c>
      <c r="B41" s="269" t="s">
        <v>147</v>
      </c>
      <c r="C41" s="269" t="s">
        <v>769</v>
      </c>
      <c r="D41" s="263" t="s">
        <v>738</v>
      </c>
      <c r="E41" s="249">
        <f>F41+G41+H41+I41</f>
        <v>3204200</v>
      </c>
      <c r="F41" s="251">
        <f>F42</f>
        <v>624200</v>
      </c>
      <c r="G41" s="251">
        <f>G42</f>
        <v>823300</v>
      </c>
      <c r="H41" s="251">
        <f>H42</f>
        <v>944300</v>
      </c>
      <c r="I41" s="251">
        <f>I42</f>
        <v>812400</v>
      </c>
      <c r="J41" s="249">
        <f>K41+L41+M41+N41</f>
        <v>-10000</v>
      </c>
      <c r="K41" s="251">
        <f>K42</f>
        <v>0</v>
      </c>
      <c r="L41" s="251">
        <f>L42</f>
        <v>-10000</v>
      </c>
      <c r="M41" s="251">
        <f>M42</f>
        <v>0</v>
      </c>
      <c r="N41" s="252">
        <f>N42</f>
        <v>0</v>
      </c>
      <c r="O41" s="251">
        <v>3524137.14</v>
      </c>
      <c r="P41" s="251"/>
      <c r="Q41" s="251">
        <f>Q42</f>
        <v>2828160.25</v>
      </c>
      <c r="R41" s="251">
        <f>R42</f>
        <v>2829160.25</v>
      </c>
      <c r="S41" s="251">
        <f>S42</f>
        <v>2838460.25</v>
      </c>
      <c r="T41" s="251">
        <f>T42</f>
        <v>3403158.18</v>
      </c>
      <c r="U41" s="251">
        <f>U42</f>
        <v>5076309.08</v>
      </c>
      <c r="V41" s="214"/>
      <c r="W41" s="251" t="e">
        <f>W42</f>
        <v>#REF!</v>
      </c>
      <c r="X41" s="251" t="e">
        <f>X42</f>
        <v>#REF!</v>
      </c>
      <c r="Y41" s="251" t="e">
        <f t="shared" si="0"/>
        <v>#REF!</v>
      </c>
      <c r="Z41" s="214"/>
      <c r="AA41" s="251" t="e">
        <f>AA42</f>
        <v>#REF!</v>
      </c>
      <c r="AB41" s="214"/>
      <c r="AC41" s="251" t="e">
        <f>AC42</f>
        <v>#REF!</v>
      </c>
      <c r="AD41" s="214"/>
      <c r="AE41" s="251" t="e">
        <f>AE42</f>
        <v>#REF!</v>
      </c>
      <c r="AF41" s="214"/>
      <c r="AG41" s="251">
        <f>AG42</f>
        <v>6364800</v>
      </c>
      <c r="AH41" s="214"/>
      <c r="AI41" s="251">
        <f>AI42</f>
        <v>6364800</v>
      </c>
      <c r="AJ41" s="214"/>
      <c r="AK41" s="251">
        <f>AK42</f>
        <v>6413840</v>
      </c>
      <c r="AL41" s="214"/>
      <c r="AM41" s="214"/>
      <c r="AN41" s="251">
        <f>AN42</f>
        <v>7332840</v>
      </c>
      <c r="AO41" s="252"/>
      <c r="AP41" s="251">
        <f>AP42</f>
        <v>7332840</v>
      </c>
      <c r="AQ41" s="214"/>
      <c r="AR41" s="251">
        <f>AR42</f>
        <v>7854440</v>
      </c>
      <c r="AS41" s="214"/>
      <c r="AT41" s="251">
        <f>AT42</f>
        <v>8011640</v>
      </c>
      <c r="AU41" s="214"/>
      <c r="AV41" s="251">
        <f>AV42</f>
        <v>8011640</v>
      </c>
      <c r="AW41" s="214"/>
      <c r="AX41" s="261">
        <f>622-180</f>
        <v>442</v>
      </c>
      <c r="AY41" s="254">
        <f>AY42</f>
        <v>4276.2</v>
      </c>
      <c r="AZ41" s="234"/>
      <c r="BB41" s="260">
        <v>562</v>
      </c>
      <c r="BC41" s="245">
        <f t="shared" si="2"/>
        <v>127.14932126696831</v>
      </c>
    </row>
    <row r="42" spans="1:57" ht="34.9" customHeight="1" x14ac:dyDescent="0.25">
      <c r="A42" s="268" t="s">
        <v>775</v>
      </c>
      <c r="B42" s="269" t="s">
        <v>774</v>
      </c>
      <c r="C42" s="269" t="s">
        <v>764</v>
      </c>
      <c r="D42" s="263" t="s">
        <v>76</v>
      </c>
      <c r="E42" s="239">
        <f>F42+G42+H42+I42</f>
        <v>3204200</v>
      </c>
      <c r="F42" s="259">
        <v>624200</v>
      </c>
      <c r="G42" s="241">
        <v>823300</v>
      </c>
      <c r="H42" s="241">
        <v>944300</v>
      </c>
      <c r="I42" s="241">
        <v>812400</v>
      </c>
      <c r="J42" s="239">
        <f>K42+L42+M42+N42</f>
        <v>-10000</v>
      </c>
      <c r="K42" s="259"/>
      <c r="L42" s="241">
        <v>-10000</v>
      </c>
      <c r="M42" s="241"/>
      <c r="N42" s="260"/>
      <c r="O42" s="241">
        <v>3524137.14</v>
      </c>
      <c r="P42" s="241"/>
      <c r="Q42" s="241">
        <v>2828160.25</v>
      </c>
      <c r="R42" s="241">
        <v>2829160.25</v>
      </c>
      <c r="S42" s="241">
        <v>2838460.25</v>
      </c>
      <c r="T42" s="241">
        <v>3403158.18</v>
      </c>
      <c r="U42" s="241">
        <f>U43</f>
        <v>5076309.08</v>
      </c>
      <c r="V42" s="214"/>
      <c r="W42" s="241" t="e">
        <f>W43+#REF!</f>
        <v>#REF!</v>
      </c>
      <c r="X42" s="241" t="e">
        <f>X43+#REF!</f>
        <v>#REF!</v>
      </c>
      <c r="Y42" s="241" t="e">
        <f t="shared" si="0"/>
        <v>#REF!</v>
      </c>
      <c r="Z42" s="270"/>
      <c r="AA42" s="241" t="e">
        <f>#REF!+AA43</f>
        <v>#REF!</v>
      </c>
      <c r="AB42" s="214"/>
      <c r="AC42" s="241" t="e">
        <f>#REF!+AC43</f>
        <v>#REF!</v>
      </c>
      <c r="AD42" s="214"/>
      <c r="AE42" s="241" t="e">
        <f>#REF!+AE43</f>
        <v>#REF!</v>
      </c>
      <c r="AF42" s="214"/>
      <c r="AG42" s="241">
        <f>AG43</f>
        <v>6364800</v>
      </c>
      <c r="AH42" s="214"/>
      <c r="AI42" s="241">
        <f>AI43+AI44</f>
        <v>6364800</v>
      </c>
      <c r="AJ42" s="214"/>
      <c r="AK42" s="241">
        <f>AK43+AK44</f>
        <v>6413840</v>
      </c>
      <c r="AL42" s="214"/>
      <c r="AM42" s="214"/>
      <c r="AN42" s="241">
        <f>AN43+AN44</f>
        <v>7332840</v>
      </c>
      <c r="AO42" s="260"/>
      <c r="AP42" s="241">
        <f>AP43+AP44</f>
        <v>7332840</v>
      </c>
      <c r="AQ42" s="214"/>
      <c r="AR42" s="241">
        <f>AR43+AR44</f>
        <v>7854440</v>
      </c>
      <c r="AS42" s="214"/>
      <c r="AT42" s="241">
        <f>AT43+AT44</f>
        <v>8011640</v>
      </c>
      <c r="AU42" s="214"/>
      <c r="AV42" s="241">
        <f>AV43+AV44</f>
        <v>8011640</v>
      </c>
      <c r="AW42" s="214"/>
      <c r="AX42" s="261">
        <f>AX43+AX44+AX45+AX46+AX47+AX48</f>
        <v>10570.795999999998</v>
      </c>
      <c r="AY42" s="262">
        <f>AY43+AY44+AY45+AY46+AY47</f>
        <v>4276.2</v>
      </c>
      <c r="AZ42" s="234"/>
      <c r="BB42" s="260">
        <f>BB43+BB46+BB48</f>
        <v>7324.54</v>
      </c>
      <c r="BC42" s="245">
        <f t="shared" si="2"/>
        <v>69.290335373040975</v>
      </c>
    </row>
    <row r="43" spans="1:57" ht="67.5" customHeight="1" x14ac:dyDescent="0.25">
      <c r="A43" s="268" t="s">
        <v>775</v>
      </c>
      <c r="B43" s="269" t="s">
        <v>774</v>
      </c>
      <c r="C43" s="269" t="s">
        <v>769</v>
      </c>
      <c r="D43" s="263" t="s">
        <v>738</v>
      </c>
      <c r="E43" s="239"/>
      <c r="F43" s="259"/>
      <c r="G43" s="241"/>
      <c r="H43" s="241"/>
      <c r="I43" s="241"/>
      <c r="J43" s="239"/>
      <c r="K43" s="259"/>
      <c r="L43" s="241"/>
      <c r="M43" s="241"/>
      <c r="N43" s="260"/>
      <c r="O43" s="241"/>
      <c r="P43" s="241"/>
      <c r="Q43" s="241"/>
      <c r="R43" s="241"/>
      <c r="S43" s="241"/>
      <c r="T43" s="241"/>
      <c r="U43" s="241">
        <v>5076309.08</v>
      </c>
      <c r="V43" s="214">
        <v>143887.97</v>
      </c>
      <c r="W43" s="241">
        <f>U43+V43</f>
        <v>5220197.05</v>
      </c>
      <c r="X43" s="241">
        <v>1359426.71</v>
      </c>
      <c r="Y43" s="241">
        <f t="shared" si="0"/>
        <v>6579623.7599999998</v>
      </c>
      <c r="Z43" s="264">
        <v>1047364.78</v>
      </c>
      <c r="AA43" s="241">
        <f>Y43+Z43</f>
        <v>7626988.54</v>
      </c>
      <c r="AB43" s="214">
        <v>10000</v>
      </c>
      <c r="AC43" s="241">
        <f>AA43+AB43</f>
        <v>7636988.54</v>
      </c>
      <c r="AD43" s="214">
        <v>125169.99</v>
      </c>
      <c r="AE43" s="241">
        <v>7751858.5300000003</v>
      </c>
      <c r="AF43" s="214">
        <v>563.75</v>
      </c>
      <c r="AG43" s="241">
        <v>6364800</v>
      </c>
      <c r="AH43" s="214"/>
      <c r="AI43" s="241">
        <v>6364800</v>
      </c>
      <c r="AJ43" s="214">
        <v>6500</v>
      </c>
      <c r="AK43" s="241">
        <f>AI43+AJ43</f>
        <v>6371300</v>
      </c>
      <c r="AL43" s="214">
        <v>858000</v>
      </c>
      <c r="AM43" s="272"/>
      <c r="AN43" s="241">
        <f>AK43+AL43</f>
        <v>7229300</v>
      </c>
      <c r="AO43" s="260"/>
      <c r="AP43" s="241">
        <f>AM43+AN43</f>
        <v>7229300</v>
      </c>
      <c r="AQ43" s="214">
        <v>521600</v>
      </c>
      <c r="AR43" s="241">
        <f>AP43+AQ43</f>
        <v>7750900</v>
      </c>
      <c r="AS43" s="214">
        <v>154800</v>
      </c>
      <c r="AT43" s="241">
        <f>AR43+AS43</f>
        <v>7905700</v>
      </c>
      <c r="AU43" s="214"/>
      <c r="AV43" s="241">
        <f>AT43+AU43</f>
        <v>7905700</v>
      </c>
      <c r="AW43" s="214">
        <v>329024.96999999997</v>
      </c>
      <c r="AX43" s="261">
        <f>8370.086-30</f>
        <v>8340.0859999999993</v>
      </c>
      <c r="AY43" s="262">
        <v>3566.93</v>
      </c>
      <c r="AZ43" s="234"/>
      <c r="BB43" s="260">
        <v>5207.54</v>
      </c>
      <c r="BC43" s="245">
        <f t="shared" si="2"/>
        <v>62.439883713429332</v>
      </c>
      <c r="BE43" s="244"/>
    </row>
    <row r="44" spans="1:57" ht="17.25" hidden="1" customHeight="1" x14ac:dyDescent="0.25">
      <c r="A44" s="268"/>
      <c r="B44" s="269" t="s">
        <v>393</v>
      </c>
      <c r="C44" s="269"/>
      <c r="D44" s="263" t="s">
        <v>389</v>
      </c>
      <c r="E44" s="239"/>
      <c r="F44" s="259"/>
      <c r="G44" s="241"/>
      <c r="H44" s="241"/>
      <c r="I44" s="241"/>
      <c r="J44" s="239"/>
      <c r="K44" s="259"/>
      <c r="L44" s="241"/>
      <c r="M44" s="241"/>
      <c r="N44" s="260"/>
      <c r="O44" s="241"/>
      <c r="P44" s="241"/>
      <c r="Q44" s="241"/>
      <c r="R44" s="241"/>
      <c r="S44" s="241"/>
      <c r="T44" s="241"/>
      <c r="U44" s="241"/>
      <c r="V44" s="214"/>
      <c r="W44" s="241"/>
      <c r="X44" s="241"/>
      <c r="Y44" s="241"/>
      <c r="Z44" s="270"/>
      <c r="AA44" s="241"/>
      <c r="AB44" s="214"/>
      <c r="AC44" s="241"/>
      <c r="AD44" s="214"/>
      <c r="AE44" s="241"/>
      <c r="AF44" s="214"/>
      <c r="AG44" s="241"/>
      <c r="AH44" s="214"/>
      <c r="AI44" s="241"/>
      <c r="AJ44" s="214">
        <v>42540</v>
      </c>
      <c r="AK44" s="241">
        <f>AJ44</f>
        <v>42540</v>
      </c>
      <c r="AL44" s="214"/>
      <c r="AM44" s="214">
        <v>61000</v>
      </c>
      <c r="AN44" s="241">
        <f>AK44+AL44+AM44</f>
        <v>103540</v>
      </c>
      <c r="AO44" s="260"/>
      <c r="AP44" s="241">
        <v>103540</v>
      </c>
      <c r="AQ44" s="214"/>
      <c r="AR44" s="241">
        <v>103540</v>
      </c>
      <c r="AS44" s="214">
        <v>2400</v>
      </c>
      <c r="AT44" s="241">
        <f>AR44+AS44</f>
        <v>105940</v>
      </c>
      <c r="AU44" s="214"/>
      <c r="AV44" s="241">
        <f>AT44+AU44</f>
        <v>105940</v>
      </c>
      <c r="AW44" s="214"/>
      <c r="AX44" s="261">
        <v>0</v>
      </c>
      <c r="AY44" s="262">
        <v>0</v>
      </c>
      <c r="AZ44" s="234"/>
      <c r="BB44" s="260">
        <v>0</v>
      </c>
      <c r="BC44" s="245" t="e">
        <f t="shared" si="2"/>
        <v>#DIV/0!</v>
      </c>
    </row>
    <row r="45" spans="1:57" ht="16.899999999999999" hidden="1" customHeight="1" x14ac:dyDescent="0.25">
      <c r="A45" s="268"/>
      <c r="B45" s="269" t="s">
        <v>693</v>
      </c>
      <c r="C45" s="269"/>
      <c r="D45" s="273" t="s">
        <v>394</v>
      </c>
      <c r="E45" s="239"/>
      <c r="F45" s="259"/>
      <c r="G45" s="241"/>
      <c r="H45" s="241"/>
      <c r="I45" s="241"/>
      <c r="J45" s="239"/>
      <c r="K45" s="259"/>
      <c r="L45" s="241"/>
      <c r="M45" s="241"/>
      <c r="N45" s="260"/>
      <c r="O45" s="241"/>
      <c r="P45" s="241"/>
      <c r="Q45" s="241"/>
      <c r="R45" s="241"/>
      <c r="S45" s="241"/>
      <c r="T45" s="241"/>
      <c r="U45" s="241"/>
      <c r="V45" s="214"/>
      <c r="W45" s="241"/>
      <c r="X45" s="241"/>
      <c r="Y45" s="241"/>
      <c r="Z45" s="270"/>
      <c r="AA45" s="241"/>
      <c r="AB45" s="214"/>
      <c r="AC45" s="241"/>
      <c r="AD45" s="214"/>
      <c r="AE45" s="241"/>
      <c r="AF45" s="214"/>
      <c r="AG45" s="241"/>
      <c r="AH45" s="214"/>
      <c r="AI45" s="241"/>
      <c r="AJ45" s="214"/>
      <c r="AK45" s="241"/>
      <c r="AL45" s="214"/>
      <c r="AM45" s="214"/>
      <c r="AN45" s="241"/>
      <c r="AO45" s="260"/>
      <c r="AP45" s="241"/>
      <c r="AQ45" s="214"/>
      <c r="AR45" s="241"/>
      <c r="AS45" s="214"/>
      <c r="AT45" s="241"/>
      <c r="AU45" s="214"/>
      <c r="AV45" s="241"/>
      <c r="AW45" s="214"/>
      <c r="AX45" s="261"/>
      <c r="AY45" s="262">
        <v>0</v>
      </c>
      <c r="AZ45" s="234"/>
      <c r="BB45" s="260"/>
      <c r="BC45" s="245" t="e">
        <f t="shared" si="2"/>
        <v>#DIV/0!</v>
      </c>
    </row>
    <row r="46" spans="1:57" ht="32.450000000000003" customHeight="1" x14ac:dyDescent="0.25">
      <c r="A46" s="268" t="s">
        <v>775</v>
      </c>
      <c r="B46" s="269" t="s">
        <v>774</v>
      </c>
      <c r="C46" s="269" t="s">
        <v>771</v>
      </c>
      <c r="D46" s="273" t="s">
        <v>739</v>
      </c>
      <c r="E46" s="239"/>
      <c r="F46" s="259"/>
      <c r="G46" s="241"/>
      <c r="H46" s="241"/>
      <c r="I46" s="241"/>
      <c r="J46" s="239"/>
      <c r="K46" s="259"/>
      <c r="L46" s="241"/>
      <c r="M46" s="241"/>
      <c r="N46" s="260"/>
      <c r="O46" s="241"/>
      <c r="P46" s="241"/>
      <c r="Q46" s="241"/>
      <c r="R46" s="241"/>
      <c r="S46" s="241"/>
      <c r="T46" s="241"/>
      <c r="U46" s="241"/>
      <c r="V46" s="214"/>
      <c r="W46" s="241"/>
      <c r="X46" s="241"/>
      <c r="Y46" s="241"/>
      <c r="Z46" s="270"/>
      <c r="AA46" s="241"/>
      <c r="AB46" s="214"/>
      <c r="AC46" s="241"/>
      <c r="AD46" s="214"/>
      <c r="AE46" s="241"/>
      <c r="AF46" s="214"/>
      <c r="AG46" s="241"/>
      <c r="AH46" s="214"/>
      <c r="AI46" s="241"/>
      <c r="AJ46" s="214"/>
      <c r="AK46" s="241"/>
      <c r="AL46" s="214"/>
      <c r="AM46" s="214"/>
      <c r="AN46" s="241"/>
      <c r="AO46" s="260"/>
      <c r="AP46" s="241"/>
      <c r="AQ46" s="214"/>
      <c r="AR46" s="241"/>
      <c r="AS46" s="214"/>
      <c r="AT46" s="241"/>
      <c r="AU46" s="214"/>
      <c r="AV46" s="241"/>
      <c r="AW46" s="214"/>
      <c r="AX46" s="261">
        <f>1979.25+180</f>
        <v>2159.25</v>
      </c>
      <c r="AY46" s="262">
        <v>162.13</v>
      </c>
      <c r="AZ46" s="234"/>
      <c r="BB46" s="260">
        <v>2117</v>
      </c>
      <c r="BC46" s="245">
        <f t="shared" si="2"/>
        <v>98.043302072478866</v>
      </c>
    </row>
    <row r="47" spans="1:57" ht="19.899999999999999" hidden="1" customHeight="1" x14ac:dyDescent="0.25">
      <c r="A47" s="268"/>
      <c r="B47" s="257" t="s">
        <v>694</v>
      </c>
      <c r="C47" s="257"/>
      <c r="D47" s="273" t="s">
        <v>392</v>
      </c>
      <c r="E47" s="239"/>
      <c r="F47" s="259"/>
      <c r="G47" s="241"/>
      <c r="H47" s="241"/>
      <c r="I47" s="241"/>
      <c r="J47" s="239"/>
      <c r="K47" s="259"/>
      <c r="L47" s="241"/>
      <c r="M47" s="241"/>
      <c r="N47" s="260"/>
      <c r="O47" s="241"/>
      <c r="P47" s="241"/>
      <c r="Q47" s="241"/>
      <c r="R47" s="241"/>
      <c r="S47" s="241"/>
      <c r="T47" s="241"/>
      <c r="U47" s="241"/>
      <c r="V47" s="214"/>
      <c r="W47" s="241"/>
      <c r="X47" s="241"/>
      <c r="Y47" s="241"/>
      <c r="Z47" s="270"/>
      <c r="AA47" s="241"/>
      <c r="AB47" s="214"/>
      <c r="AC47" s="241"/>
      <c r="AD47" s="214"/>
      <c r="AE47" s="241"/>
      <c r="AF47" s="214"/>
      <c r="AG47" s="241"/>
      <c r="AH47" s="214"/>
      <c r="AI47" s="241"/>
      <c r="AJ47" s="214"/>
      <c r="AK47" s="241"/>
      <c r="AL47" s="214"/>
      <c r="AM47" s="214"/>
      <c r="AN47" s="241"/>
      <c r="AO47" s="260"/>
      <c r="AP47" s="241"/>
      <c r="AQ47" s="214"/>
      <c r="AR47" s="241"/>
      <c r="AS47" s="214"/>
      <c r="AT47" s="241"/>
      <c r="AU47" s="214"/>
      <c r="AV47" s="241"/>
      <c r="AW47" s="214"/>
      <c r="AX47" s="261"/>
      <c r="AY47" s="262">
        <v>547.14</v>
      </c>
      <c r="AZ47" s="234"/>
      <c r="BB47" s="260"/>
      <c r="BC47" s="245" t="e">
        <f t="shared" si="2"/>
        <v>#DIV/0!</v>
      </c>
    </row>
    <row r="48" spans="1:57" ht="29.25" customHeight="1" x14ac:dyDescent="0.25">
      <c r="A48" s="268" t="s">
        <v>775</v>
      </c>
      <c r="B48" s="257" t="s">
        <v>774</v>
      </c>
      <c r="C48" s="257" t="s">
        <v>776</v>
      </c>
      <c r="D48" s="273" t="s">
        <v>740</v>
      </c>
      <c r="E48" s="239"/>
      <c r="F48" s="259"/>
      <c r="G48" s="241"/>
      <c r="H48" s="241"/>
      <c r="I48" s="241"/>
      <c r="J48" s="239"/>
      <c r="K48" s="259"/>
      <c r="L48" s="241"/>
      <c r="M48" s="241"/>
      <c r="N48" s="260"/>
      <c r="O48" s="241"/>
      <c r="P48" s="241"/>
      <c r="Q48" s="241"/>
      <c r="R48" s="241"/>
      <c r="S48" s="241"/>
      <c r="T48" s="241"/>
      <c r="U48" s="241"/>
      <c r="V48" s="214"/>
      <c r="W48" s="241"/>
      <c r="X48" s="241"/>
      <c r="Y48" s="241"/>
      <c r="Z48" s="270"/>
      <c r="AA48" s="241"/>
      <c r="AB48" s="214"/>
      <c r="AC48" s="241"/>
      <c r="AD48" s="214"/>
      <c r="AE48" s="241"/>
      <c r="AF48" s="214"/>
      <c r="AG48" s="241"/>
      <c r="AH48" s="214"/>
      <c r="AI48" s="241"/>
      <c r="AJ48" s="214"/>
      <c r="AK48" s="241"/>
      <c r="AL48" s="214"/>
      <c r="AM48" s="214"/>
      <c r="AN48" s="241"/>
      <c r="AO48" s="260"/>
      <c r="AP48" s="241"/>
      <c r="AQ48" s="214"/>
      <c r="AR48" s="241"/>
      <c r="AS48" s="214"/>
      <c r="AT48" s="241"/>
      <c r="AU48" s="214"/>
      <c r="AV48" s="241"/>
      <c r="AW48" s="214"/>
      <c r="AX48" s="261">
        <f>41.46+30</f>
        <v>71.460000000000008</v>
      </c>
      <c r="AY48" s="262">
        <v>0</v>
      </c>
      <c r="AZ48" s="234"/>
      <c r="BB48" s="260">
        <v>0</v>
      </c>
      <c r="BC48" s="245">
        <f t="shared" si="2"/>
        <v>0</v>
      </c>
      <c r="BE48" s="244"/>
    </row>
    <row r="49" spans="1:56" ht="32.25" customHeight="1" x14ac:dyDescent="0.25">
      <c r="A49" s="236" t="s">
        <v>777</v>
      </c>
      <c r="B49" s="237" t="s">
        <v>766</v>
      </c>
      <c r="C49" s="237" t="s">
        <v>764</v>
      </c>
      <c r="D49" s="238" t="s">
        <v>605</v>
      </c>
      <c r="E49" s="239"/>
      <c r="F49" s="259"/>
      <c r="G49" s="241"/>
      <c r="H49" s="241"/>
      <c r="I49" s="241"/>
      <c r="J49" s="239"/>
      <c r="K49" s="259"/>
      <c r="L49" s="241"/>
      <c r="M49" s="241"/>
      <c r="N49" s="260"/>
      <c r="O49" s="241"/>
      <c r="P49" s="241"/>
      <c r="Q49" s="241"/>
      <c r="R49" s="241"/>
      <c r="S49" s="241"/>
      <c r="T49" s="241"/>
      <c r="U49" s="241"/>
      <c r="V49" s="214"/>
      <c r="W49" s="241"/>
      <c r="X49" s="241"/>
      <c r="Y49" s="241"/>
      <c r="Z49" s="270"/>
      <c r="AA49" s="241"/>
      <c r="AB49" s="214"/>
      <c r="AC49" s="241"/>
      <c r="AD49" s="214"/>
      <c r="AE49" s="241"/>
      <c r="AF49" s="214"/>
      <c r="AG49" s="241"/>
      <c r="AH49" s="214"/>
      <c r="AI49" s="241"/>
      <c r="AJ49" s="214"/>
      <c r="AK49" s="241"/>
      <c r="AL49" s="214"/>
      <c r="AM49" s="214"/>
      <c r="AN49" s="241"/>
      <c r="AO49" s="260"/>
      <c r="AP49" s="241"/>
      <c r="AQ49" s="214"/>
      <c r="AR49" s="241"/>
      <c r="AS49" s="214"/>
      <c r="AT49" s="241"/>
      <c r="AU49" s="214"/>
      <c r="AV49" s="241"/>
      <c r="AW49" s="214"/>
      <c r="AX49" s="242">
        <f>AX50</f>
        <v>20.7</v>
      </c>
      <c r="AY49" s="262"/>
      <c r="AZ49" s="234"/>
      <c r="BB49" s="240">
        <f>BB50</f>
        <v>0</v>
      </c>
      <c r="BC49" s="245">
        <f t="shared" si="2"/>
        <v>0</v>
      </c>
    </row>
    <row r="50" spans="1:56" ht="45" customHeight="1" x14ac:dyDescent="0.25">
      <c r="A50" s="266" t="s">
        <v>777</v>
      </c>
      <c r="B50" s="267" t="s">
        <v>768</v>
      </c>
      <c r="C50" s="267" t="s">
        <v>764</v>
      </c>
      <c r="D50" s="271" t="s">
        <v>691</v>
      </c>
      <c r="E50" s="239"/>
      <c r="F50" s="259"/>
      <c r="G50" s="241"/>
      <c r="H50" s="241"/>
      <c r="I50" s="241"/>
      <c r="J50" s="239"/>
      <c r="K50" s="259"/>
      <c r="L50" s="241"/>
      <c r="M50" s="241"/>
      <c r="N50" s="260"/>
      <c r="O50" s="241"/>
      <c r="P50" s="241"/>
      <c r="Q50" s="241"/>
      <c r="R50" s="241"/>
      <c r="S50" s="241"/>
      <c r="T50" s="241"/>
      <c r="U50" s="241"/>
      <c r="V50" s="214"/>
      <c r="W50" s="241"/>
      <c r="X50" s="241"/>
      <c r="Y50" s="241"/>
      <c r="Z50" s="270"/>
      <c r="AA50" s="241"/>
      <c r="AB50" s="214"/>
      <c r="AC50" s="241"/>
      <c r="AD50" s="214"/>
      <c r="AE50" s="241"/>
      <c r="AF50" s="214"/>
      <c r="AG50" s="241"/>
      <c r="AH50" s="214"/>
      <c r="AI50" s="241"/>
      <c r="AJ50" s="214"/>
      <c r="AK50" s="241"/>
      <c r="AL50" s="214"/>
      <c r="AM50" s="214"/>
      <c r="AN50" s="241"/>
      <c r="AO50" s="260"/>
      <c r="AP50" s="241"/>
      <c r="AQ50" s="214"/>
      <c r="AR50" s="241"/>
      <c r="AS50" s="214"/>
      <c r="AT50" s="241"/>
      <c r="AU50" s="214"/>
      <c r="AV50" s="241"/>
      <c r="AW50" s="214"/>
      <c r="AX50" s="253">
        <f>AX51</f>
        <v>20.7</v>
      </c>
      <c r="AY50" s="262"/>
      <c r="AZ50" s="234"/>
      <c r="BB50" s="252">
        <f>BB51</f>
        <v>0</v>
      </c>
      <c r="BC50" s="245">
        <f t="shared" si="2"/>
        <v>0</v>
      </c>
    </row>
    <row r="51" spans="1:56" ht="42.75" customHeight="1" x14ac:dyDescent="0.25">
      <c r="A51" s="266" t="s">
        <v>777</v>
      </c>
      <c r="B51" s="267" t="s">
        <v>779</v>
      </c>
      <c r="C51" s="274" t="s">
        <v>764</v>
      </c>
      <c r="D51" s="275" t="s">
        <v>745</v>
      </c>
      <c r="E51" s="239"/>
      <c r="F51" s="259"/>
      <c r="G51" s="241"/>
      <c r="H51" s="241"/>
      <c r="I51" s="241"/>
      <c r="J51" s="239"/>
      <c r="K51" s="259"/>
      <c r="L51" s="241"/>
      <c r="M51" s="241"/>
      <c r="N51" s="260"/>
      <c r="O51" s="241"/>
      <c r="P51" s="241"/>
      <c r="Q51" s="241"/>
      <c r="R51" s="241"/>
      <c r="S51" s="241"/>
      <c r="T51" s="241"/>
      <c r="U51" s="241"/>
      <c r="V51" s="214"/>
      <c r="W51" s="241"/>
      <c r="X51" s="241"/>
      <c r="Y51" s="241"/>
      <c r="Z51" s="270"/>
      <c r="AA51" s="241"/>
      <c r="AB51" s="214"/>
      <c r="AC51" s="241"/>
      <c r="AD51" s="214"/>
      <c r="AE51" s="241"/>
      <c r="AF51" s="214"/>
      <c r="AG51" s="241"/>
      <c r="AH51" s="214"/>
      <c r="AI51" s="241"/>
      <c r="AJ51" s="214"/>
      <c r="AK51" s="241"/>
      <c r="AL51" s="214"/>
      <c r="AM51" s="214"/>
      <c r="AN51" s="241"/>
      <c r="AO51" s="260"/>
      <c r="AP51" s="241"/>
      <c r="AQ51" s="214"/>
      <c r="AR51" s="241"/>
      <c r="AS51" s="214"/>
      <c r="AT51" s="241"/>
      <c r="AU51" s="214"/>
      <c r="AV51" s="241"/>
      <c r="AW51" s="214"/>
      <c r="AX51" s="261">
        <f>AX52</f>
        <v>20.7</v>
      </c>
      <c r="AY51" s="262"/>
      <c r="AZ51" s="234"/>
      <c r="BB51" s="260">
        <f>BB52</f>
        <v>0</v>
      </c>
      <c r="BC51" s="245">
        <f t="shared" si="2"/>
        <v>0</v>
      </c>
    </row>
    <row r="52" spans="1:56" ht="39.75" customHeight="1" x14ac:dyDescent="0.25">
      <c r="A52" s="268" t="s">
        <v>777</v>
      </c>
      <c r="B52" s="257" t="s">
        <v>779</v>
      </c>
      <c r="C52" s="257" t="s">
        <v>771</v>
      </c>
      <c r="D52" s="273" t="s">
        <v>739</v>
      </c>
      <c r="E52" s="239"/>
      <c r="F52" s="259"/>
      <c r="G52" s="241"/>
      <c r="H52" s="241"/>
      <c r="I52" s="241"/>
      <c r="J52" s="239"/>
      <c r="K52" s="259"/>
      <c r="L52" s="241"/>
      <c r="M52" s="241"/>
      <c r="N52" s="260"/>
      <c r="O52" s="241"/>
      <c r="P52" s="241"/>
      <c r="Q52" s="241"/>
      <c r="R52" s="241"/>
      <c r="S52" s="241"/>
      <c r="T52" s="241"/>
      <c r="U52" s="241"/>
      <c r="V52" s="214"/>
      <c r="W52" s="241"/>
      <c r="X52" s="241"/>
      <c r="Y52" s="241"/>
      <c r="Z52" s="270"/>
      <c r="AA52" s="241"/>
      <c r="AB52" s="214"/>
      <c r="AC52" s="241"/>
      <c r="AD52" s="214"/>
      <c r="AE52" s="241"/>
      <c r="AF52" s="214"/>
      <c r="AG52" s="241"/>
      <c r="AH52" s="214"/>
      <c r="AI52" s="241"/>
      <c r="AJ52" s="214"/>
      <c r="AK52" s="241"/>
      <c r="AL52" s="214"/>
      <c r="AM52" s="214"/>
      <c r="AN52" s="241"/>
      <c r="AO52" s="260"/>
      <c r="AP52" s="241"/>
      <c r="AQ52" s="214"/>
      <c r="AR52" s="241"/>
      <c r="AS52" s="214"/>
      <c r="AT52" s="241"/>
      <c r="AU52" s="214"/>
      <c r="AV52" s="241"/>
      <c r="AW52" s="214"/>
      <c r="AX52" s="261">
        <v>20.7</v>
      </c>
      <c r="AY52" s="262"/>
      <c r="AZ52" s="234"/>
      <c r="BB52" s="260">
        <v>0</v>
      </c>
      <c r="BC52" s="245">
        <f t="shared" si="2"/>
        <v>0</v>
      </c>
    </row>
    <row r="53" spans="1:56" ht="49.9" customHeight="1" x14ac:dyDescent="0.25">
      <c r="A53" s="236" t="s">
        <v>778</v>
      </c>
      <c r="B53" s="237" t="s">
        <v>766</v>
      </c>
      <c r="C53" s="237" t="s">
        <v>764</v>
      </c>
      <c r="D53" s="31" t="s">
        <v>395</v>
      </c>
      <c r="E53" s="276"/>
      <c r="F53" s="276"/>
      <c r="G53" s="239"/>
      <c r="H53" s="239"/>
      <c r="I53" s="239"/>
      <c r="J53" s="239"/>
      <c r="K53" s="276"/>
      <c r="L53" s="239"/>
      <c r="M53" s="239"/>
      <c r="N53" s="240"/>
      <c r="O53" s="239"/>
      <c r="P53" s="239"/>
      <c r="Q53" s="239"/>
      <c r="R53" s="239"/>
      <c r="S53" s="239"/>
      <c r="T53" s="239"/>
      <c r="U53" s="239"/>
      <c r="V53" s="265"/>
      <c r="W53" s="239"/>
      <c r="X53" s="239"/>
      <c r="Y53" s="239"/>
      <c r="Z53" s="277"/>
      <c r="AA53" s="239"/>
      <c r="AB53" s="265"/>
      <c r="AC53" s="239"/>
      <c r="AD53" s="265"/>
      <c r="AE53" s="239"/>
      <c r="AF53" s="265"/>
      <c r="AG53" s="239">
        <f>AG55</f>
        <v>0</v>
      </c>
      <c r="AH53" s="214"/>
      <c r="AI53" s="239">
        <f>AI55</f>
        <v>5200</v>
      </c>
      <c r="AJ53" s="214"/>
      <c r="AK53" s="239">
        <f>AK55</f>
        <v>5200</v>
      </c>
      <c r="AL53" s="214"/>
      <c r="AM53" s="214"/>
      <c r="AN53" s="239">
        <f>AN55</f>
        <v>5200</v>
      </c>
      <c r="AO53" s="240"/>
      <c r="AP53" s="239">
        <f>AP55</f>
        <v>5200</v>
      </c>
      <c r="AQ53" s="214"/>
      <c r="AR53" s="239">
        <f>AR55</f>
        <v>5200</v>
      </c>
      <c r="AS53" s="214"/>
      <c r="AT53" s="239">
        <f>AT55</f>
        <v>5200</v>
      </c>
      <c r="AU53" s="214"/>
      <c r="AV53" s="239">
        <f>AV55</f>
        <v>5200</v>
      </c>
      <c r="AW53" s="214"/>
      <c r="AX53" s="242">
        <f>AX54</f>
        <v>1071</v>
      </c>
      <c r="AY53" s="243">
        <f>AY55</f>
        <v>491.05999999999995</v>
      </c>
      <c r="AZ53" s="234"/>
      <c r="BB53" s="240">
        <f>BB54</f>
        <v>210</v>
      </c>
      <c r="BC53" s="245">
        <f t="shared" si="2"/>
        <v>19.607843137254903</v>
      </c>
    </row>
    <row r="54" spans="1:56" ht="31.9" customHeight="1" x14ac:dyDescent="0.25">
      <c r="A54" s="246" t="s">
        <v>778</v>
      </c>
      <c r="B54" s="267" t="s">
        <v>768</v>
      </c>
      <c r="C54" s="267" t="s">
        <v>764</v>
      </c>
      <c r="D54" s="271" t="s">
        <v>691</v>
      </c>
      <c r="E54" s="239"/>
      <c r="F54" s="276"/>
      <c r="G54" s="239"/>
      <c r="H54" s="239"/>
      <c r="I54" s="239"/>
      <c r="J54" s="239"/>
      <c r="K54" s="276"/>
      <c r="L54" s="239"/>
      <c r="M54" s="239"/>
      <c r="N54" s="240"/>
      <c r="O54" s="239"/>
      <c r="P54" s="239"/>
      <c r="Q54" s="239"/>
      <c r="R54" s="239"/>
      <c r="S54" s="239"/>
      <c r="T54" s="239"/>
      <c r="U54" s="239"/>
      <c r="V54" s="265"/>
      <c r="W54" s="239"/>
      <c r="X54" s="239"/>
      <c r="Y54" s="239"/>
      <c r="Z54" s="277"/>
      <c r="AA54" s="239"/>
      <c r="AB54" s="265"/>
      <c r="AC54" s="239"/>
      <c r="AD54" s="265"/>
      <c r="AE54" s="239"/>
      <c r="AF54" s="265"/>
      <c r="AG54" s="239"/>
      <c r="AH54" s="214"/>
      <c r="AI54" s="239"/>
      <c r="AJ54" s="214"/>
      <c r="AK54" s="239"/>
      <c r="AL54" s="214"/>
      <c r="AM54" s="214"/>
      <c r="AN54" s="239"/>
      <c r="AO54" s="240"/>
      <c r="AP54" s="239"/>
      <c r="AQ54" s="214"/>
      <c r="AR54" s="239"/>
      <c r="AS54" s="214"/>
      <c r="AT54" s="239"/>
      <c r="AU54" s="214"/>
      <c r="AV54" s="239"/>
      <c r="AW54" s="214"/>
      <c r="AX54" s="261">
        <f>AX56+AX61</f>
        <v>1071</v>
      </c>
      <c r="AY54" s="243"/>
      <c r="AZ54" s="234"/>
      <c r="BB54" s="260">
        <f>BB56+BB61</f>
        <v>210</v>
      </c>
      <c r="BC54" s="245">
        <f t="shared" si="2"/>
        <v>19.607843137254903</v>
      </c>
    </row>
    <row r="55" spans="1:56" ht="16.899999999999999" hidden="1" customHeight="1" x14ac:dyDescent="0.25">
      <c r="A55" s="255"/>
      <c r="B55" s="247" t="s">
        <v>695</v>
      </c>
      <c r="C55" s="247"/>
      <c r="D55" s="278" t="s">
        <v>390</v>
      </c>
      <c r="E55" s="239"/>
      <c r="F55" s="259"/>
      <c r="G55" s="241"/>
      <c r="H55" s="241"/>
      <c r="I55" s="241"/>
      <c r="J55" s="239"/>
      <c r="K55" s="259"/>
      <c r="L55" s="241"/>
      <c r="M55" s="241"/>
      <c r="N55" s="260"/>
      <c r="O55" s="241"/>
      <c r="P55" s="241"/>
      <c r="Q55" s="241"/>
      <c r="R55" s="241"/>
      <c r="S55" s="241"/>
      <c r="T55" s="241"/>
      <c r="U55" s="241"/>
      <c r="V55" s="214"/>
      <c r="W55" s="241"/>
      <c r="X55" s="241"/>
      <c r="Y55" s="241"/>
      <c r="Z55" s="270"/>
      <c r="AA55" s="241"/>
      <c r="AB55" s="214"/>
      <c r="AC55" s="241"/>
      <c r="AD55" s="214"/>
      <c r="AE55" s="241"/>
      <c r="AF55" s="214"/>
      <c r="AG55" s="241">
        <f>AG56</f>
        <v>0</v>
      </c>
      <c r="AH55" s="214"/>
      <c r="AI55" s="241">
        <f>AI56</f>
        <v>5200</v>
      </c>
      <c r="AJ55" s="214"/>
      <c r="AK55" s="241">
        <f>AK56</f>
        <v>5200</v>
      </c>
      <c r="AL55" s="214"/>
      <c r="AM55" s="214"/>
      <c r="AN55" s="241">
        <f>AN56</f>
        <v>5200</v>
      </c>
      <c r="AO55" s="260"/>
      <c r="AP55" s="241">
        <f>AP56</f>
        <v>5200</v>
      </c>
      <c r="AQ55" s="214"/>
      <c r="AR55" s="241">
        <f>AR56</f>
        <v>5200</v>
      </c>
      <c r="AS55" s="214"/>
      <c r="AT55" s="241">
        <f>AT56</f>
        <v>5200</v>
      </c>
      <c r="AU55" s="214"/>
      <c r="AV55" s="241">
        <f>AV56</f>
        <v>5200</v>
      </c>
      <c r="AW55" s="214"/>
      <c r="AX55" s="261"/>
      <c r="AY55" s="262">
        <f>AY56+AY61</f>
        <v>491.05999999999995</v>
      </c>
      <c r="AZ55" s="234"/>
      <c r="BB55" s="260"/>
      <c r="BC55" s="245" t="e">
        <f t="shared" si="2"/>
        <v>#DIV/0!</v>
      </c>
    </row>
    <row r="56" spans="1:56" ht="35.450000000000003" customHeight="1" x14ac:dyDescent="0.25">
      <c r="A56" s="255" t="s">
        <v>778</v>
      </c>
      <c r="B56" s="269" t="s">
        <v>774</v>
      </c>
      <c r="C56" s="269" t="s">
        <v>764</v>
      </c>
      <c r="D56" s="263" t="s">
        <v>76</v>
      </c>
      <c r="E56" s="239"/>
      <c r="F56" s="259"/>
      <c r="G56" s="241"/>
      <c r="H56" s="241"/>
      <c r="I56" s="241"/>
      <c r="J56" s="239"/>
      <c r="K56" s="259"/>
      <c r="L56" s="241"/>
      <c r="M56" s="241"/>
      <c r="N56" s="260"/>
      <c r="O56" s="241"/>
      <c r="P56" s="241"/>
      <c r="Q56" s="241"/>
      <c r="R56" s="241"/>
      <c r="S56" s="241"/>
      <c r="T56" s="241"/>
      <c r="U56" s="241"/>
      <c r="V56" s="214"/>
      <c r="W56" s="241"/>
      <c r="X56" s="241"/>
      <c r="Y56" s="241"/>
      <c r="Z56" s="270"/>
      <c r="AA56" s="241"/>
      <c r="AB56" s="214"/>
      <c r="AC56" s="241"/>
      <c r="AD56" s="214"/>
      <c r="AE56" s="241"/>
      <c r="AF56" s="214"/>
      <c r="AG56" s="241"/>
      <c r="AH56" s="214">
        <v>5200</v>
      </c>
      <c r="AI56" s="241">
        <f>AH56</f>
        <v>5200</v>
      </c>
      <c r="AJ56" s="214"/>
      <c r="AK56" s="241">
        <f>AI56</f>
        <v>5200</v>
      </c>
      <c r="AL56" s="214"/>
      <c r="AM56" s="214"/>
      <c r="AN56" s="241">
        <v>5200</v>
      </c>
      <c r="AO56" s="260"/>
      <c r="AP56" s="241">
        <v>5200</v>
      </c>
      <c r="AQ56" s="214"/>
      <c r="AR56" s="241">
        <v>5200</v>
      </c>
      <c r="AS56" s="214"/>
      <c r="AT56" s="241">
        <v>5200</v>
      </c>
      <c r="AU56" s="214"/>
      <c r="AV56" s="241">
        <v>5200</v>
      </c>
      <c r="AW56" s="214"/>
      <c r="AX56" s="261">
        <f>AX57+AX59+AX60</f>
        <v>830</v>
      </c>
      <c r="AY56" s="262">
        <f>AY57+AY58+AY59</f>
        <v>396.40999999999997</v>
      </c>
      <c r="AZ56" s="234"/>
      <c r="BB56" s="260">
        <f>BB57+BB59+BB60</f>
        <v>0</v>
      </c>
      <c r="BC56" s="245">
        <f t="shared" si="2"/>
        <v>0</v>
      </c>
    </row>
    <row r="57" spans="1:56" ht="63" customHeight="1" x14ac:dyDescent="0.25">
      <c r="A57" s="255" t="s">
        <v>778</v>
      </c>
      <c r="B57" s="257" t="s">
        <v>774</v>
      </c>
      <c r="C57" s="257" t="s">
        <v>769</v>
      </c>
      <c r="D57" s="263" t="s">
        <v>741</v>
      </c>
      <c r="E57" s="239"/>
      <c r="F57" s="259"/>
      <c r="G57" s="241"/>
      <c r="H57" s="241"/>
      <c r="I57" s="241"/>
      <c r="J57" s="239"/>
      <c r="K57" s="259"/>
      <c r="L57" s="241"/>
      <c r="M57" s="241"/>
      <c r="N57" s="260"/>
      <c r="O57" s="241"/>
      <c r="P57" s="241"/>
      <c r="Q57" s="241"/>
      <c r="R57" s="241"/>
      <c r="S57" s="241"/>
      <c r="T57" s="241"/>
      <c r="U57" s="241">
        <v>44865.919999999998</v>
      </c>
      <c r="V57" s="214">
        <v>40908.080000000002</v>
      </c>
      <c r="W57" s="241">
        <f>U57+V57</f>
        <v>85774</v>
      </c>
      <c r="X57" s="241">
        <v>0</v>
      </c>
      <c r="Y57" s="241">
        <f>W57+X57</f>
        <v>85774</v>
      </c>
      <c r="Z57" s="214"/>
      <c r="AA57" s="241">
        <f>Y57+Z57</f>
        <v>85774</v>
      </c>
      <c r="AB57" s="214"/>
      <c r="AC57" s="241">
        <f>AA57+AB57</f>
        <v>85774</v>
      </c>
      <c r="AD57" s="214"/>
      <c r="AE57" s="241">
        <f>AC57+AD57</f>
        <v>85774</v>
      </c>
      <c r="AF57" s="214">
        <v>-1684.84</v>
      </c>
      <c r="AG57" s="241">
        <v>154400</v>
      </c>
      <c r="AH57" s="214"/>
      <c r="AI57" s="241">
        <v>154400</v>
      </c>
      <c r="AJ57" s="214"/>
      <c r="AK57" s="241">
        <v>154400</v>
      </c>
      <c r="AL57" s="214"/>
      <c r="AM57" s="214"/>
      <c r="AN57" s="241">
        <v>154400</v>
      </c>
      <c r="AO57" s="214">
        <v>-154400</v>
      </c>
      <c r="AP57" s="241">
        <f>AN57+AO57</f>
        <v>0</v>
      </c>
      <c r="AQ57" s="214"/>
      <c r="AR57" s="241">
        <f>AP57+AQ57</f>
        <v>0</v>
      </c>
      <c r="AS57" s="214"/>
      <c r="AT57" s="241">
        <f>AR57+AS57</f>
        <v>0</v>
      </c>
      <c r="AU57" s="214"/>
      <c r="AV57" s="241">
        <f>AT57+AU57</f>
        <v>0</v>
      </c>
      <c r="AW57" s="214"/>
      <c r="AX57" s="261">
        <v>829</v>
      </c>
      <c r="AY57" s="262">
        <v>369.89</v>
      </c>
      <c r="AZ57" s="234"/>
      <c r="BB57" s="260">
        <f>'[1]5 Расх. вед. 2018 '!BB581+'[1]5 Расх. вед. 2018 '!BB611</f>
        <v>0</v>
      </c>
      <c r="BC57" s="245">
        <f t="shared" si="2"/>
        <v>0</v>
      </c>
      <c r="BD57" s="346"/>
    </row>
    <row r="58" spans="1:56" ht="29.45" hidden="1" customHeight="1" x14ac:dyDescent="0.25">
      <c r="A58" s="255"/>
      <c r="B58" s="257" t="s">
        <v>696</v>
      </c>
      <c r="C58" s="257"/>
      <c r="D58" s="263" t="s">
        <v>391</v>
      </c>
      <c r="E58" s="239"/>
      <c r="F58" s="259"/>
      <c r="G58" s="241"/>
      <c r="H58" s="241"/>
      <c r="I58" s="241"/>
      <c r="J58" s="239"/>
      <c r="K58" s="259"/>
      <c r="L58" s="241"/>
      <c r="M58" s="241"/>
      <c r="N58" s="260"/>
      <c r="O58" s="241"/>
      <c r="P58" s="241"/>
      <c r="Q58" s="241"/>
      <c r="R58" s="241"/>
      <c r="S58" s="241"/>
      <c r="T58" s="241"/>
      <c r="U58" s="241"/>
      <c r="V58" s="214"/>
      <c r="W58" s="241"/>
      <c r="X58" s="241"/>
      <c r="Y58" s="241"/>
      <c r="Z58" s="214"/>
      <c r="AA58" s="241"/>
      <c r="AB58" s="214"/>
      <c r="AC58" s="241"/>
      <c r="AD58" s="214"/>
      <c r="AE58" s="241"/>
      <c r="AF58" s="214"/>
      <c r="AG58" s="241"/>
      <c r="AH58" s="214"/>
      <c r="AI58" s="241"/>
      <c r="AJ58" s="214"/>
      <c r="AK58" s="241"/>
      <c r="AL58" s="214"/>
      <c r="AM58" s="214"/>
      <c r="AN58" s="241"/>
      <c r="AO58" s="214"/>
      <c r="AP58" s="241"/>
      <c r="AQ58" s="214"/>
      <c r="AR58" s="241"/>
      <c r="AS58" s="214"/>
      <c r="AT58" s="241"/>
      <c r="AU58" s="214"/>
      <c r="AV58" s="241"/>
      <c r="AW58" s="214"/>
      <c r="AX58" s="261">
        <v>0</v>
      </c>
      <c r="AY58" s="262">
        <v>0</v>
      </c>
      <c r="AZ58" s="234"/>
      <c r="BB58" s="260">
        <v>0</v>
      </c>
      <c r="BC58" s="245" t="e">
        <f t="shared" si="2"/>
        <v>#DIV/0!</v>
      </c>
      <c r="BD58" s="346"/>
    </row>
    <row r="59" spans="1:56" ht="15" hidden="1" customHeight="1" x14ac:dyDescent="0.25">
      <c r="A59" s="255" t="s">
        <v>778</v>
      </c>
      <c r="B59" s="257" t="s">
        <v>774</v>
      </c>
      <c r="C59" s="257" t="s">
        <v>771</v>
      </c>
      <c r="D59" s="263" t="s">
        <v>739</v>
      </c>
      <c r="E59" s="239"/>
      <c r="F59" s="259"/>
      <c r="G59" s="241"/>
      <c r="H59" s="241"/>
      <c r="I59" s="241"/>
      <c r="J59" s="239"/>
      <c r="K59" s="259"/>
      <c r="L59" s="241"/>
      <c r="M59" s="241"/>
      <c r="N59" s="260"/>
      <c r="O59" s="241"/>
      <c r="P59" s="241"/>
      <c r="Q59" s="241"/>
      <c r="R59" s="241"/>
      <c r="S59" s="241"/>
      <c r="T59" s="241"/>
      <c r="U59" s="241"/>
      <c r="V59" s="214"/>
      <c r="W59" s="241"/>
      <c r="X59" s="241"/>
      <c r="Y59" s="241"/>
      <c r="Z59" s="214"/>
      <c r="AA59" s="241"/>
      <c r="AB59" s="214"/>
      <c r="AC59" s="241"/>
      <c r="AD59" s="214"/>
      <c r="AE59" s="241"/>
      <c r="AF59" s="214"/>
      <c r="AG59" s="241"/>
      <c r="AH59" s="214"/>
      <c r="AI59" s="241"/>
      <c r="AJ59" s="214"/>
      <c r="AK59" s="241"/>
      <c r="AL59" s="214"/>
      <c r="AM59" s="214"/>
      <c r="AN59" s="241"/>
      <c r="AO59" s="214"/>
      <c r="AP59" s="241"/>
      <c r="AQ59" s="214"/>
      <c r="AR59" s="241"/>
      <c r="AS59" s="214"/>
      <c r="AT59" s="241"/>
      <c r="AU59" s="214"/>
      <c r="AV59" s="241"/>
      <c r="AW59" s="214"/>
      <c r="AX59" s="261">
        <v>0</v>
      </c>
      <c r="AY59" s="262">
        <v>26.52</v>
      </c>
      <c r="AZ59" s="234"/>
      <c r="BB59" s="260"/>
      <c r="BC59" s="245" t="e">
        <f t="shared" si="2"/>
        <v>#DIV/0!</v>
      </c>
      <c r="BD59" s="346"/>
    </row>
    <row r="60" spans="1:56" ht="18.600000000000001" customHeight="1" x14ac:dyDescent="0.25">
      <c r="A60" s="255" t="s">
        <v>778</v>
      </c>
      <c r="B60" s="257" t="s">
        <v>774</v>
      </c>
      <c r="C60" s="257" t="s">
        <v>776</v>
      </c>
      <c r="D60" s="263" t="s">
        <v>740</v>
      </c>
      <c r="E60" s="239"/>
      <c r="F60" s="259"/>
      <c r="G60" s="241"/>
      <c r="H60" s="241"/>
      <c r="I60" s="241"/>
      <c r="J60" s="239"/>
      <c r="K60" s="259"/>
      <c r="L60" s="241"/>
      <c r="M60" s="241"/>
      <c r="N60" s="260"/>
      <c r="O60" s="241"/>
      <c r="P60" s="241"/>
      <c r="Q60" s="241"/>
      <c r="R60" s="241"/>
      <c r="S60" s="241"/>
      <c r="T60" s="241"/>
      <c r="U60" s="241"/>
      <c r="V60" s="214"/>
      <c r="W60" s="241"/>
      <c r="X60" s="241"/>
      <c r="Y60" s="241"/>
      <c r="Z60" s="214"/>
      <c r="AA60" s="241"/>
      <c r="AB60" s="214"/>
      <c r="AC60" s="241"/>
      <c r="AD60" s="214"/>
      <c r="AE60" s="241"/>
      <c r="AF60" s="214"/>
      <c r="AG60" s="241"/>
      <c r="AH60" s="214"/>
      <c r="AI60" s="241"/>
      <c r="AJ60" s="214"/>
      <c r="AK60" s="241"/>
      <c r="AL60" s="214"/>
      <c r="AM60" s="214"/>
      <c r="AN60" s="241"/>
      <c r="AO60" s="214"/>
      <c r="AP60" s="241"/>
      <c r="AQ60" s="214"/>
      <c r="AR60" s="241"/>
      <c r="AS60" s="214"/>
      <c r="AT60" s="241"/>
      <c r="AU60" s="214"/>
      <c r="AV60" s="241"/>
      <c r="AW60" s="214"/>
      <c r="AX60" s="261">
        <v>1</v>
      </c>
      <c r="AY60" s="262"/>
      <c r="AZ60" s="234"/>
      <c r="BB60" s="260">
        <v>0</v>
      </c>
      <c r="BC60" s="245">
        <f t="shared" si="2"/>
        <v>0</v>
      </c>
      <c r="BD60" s="346"/>
    </row>
    <row r="61" spans="1:56" ht="15" customHeight="1" x14ac:dyDescent="0.25">
      <c r="A61" s="255" t="s">
        <v>778</v>
      </c>
      <c r="B61" s="257" t="s">
        <v>780</v>
      </c>
      <c r="C61" s="257" t="s">
        <v>764</v>
      </c>
      <c r="D61" s="271" t="s">
        <v>396</v>
      </c>
      <c r="E61" s="239"/>
      <c r="F61" s="259"/>
      <c r="G61" s="241"/>
      <c r="H61" s="241"/>
      <c r="I61" s="241"/>
      <c r="J61" s="239"/>
      <c r="K61" s="259"/>
      <c r="L61" s="241"/>
      <c r="M61" s="241"/>
      <c r="N61" s="260"/>
      <c r="O61" s="241"/>
      <c r="P61" s="241"/>
      <c r="Q61" s="241"/>
      <c r="R61" s="241"/>
      <c r="S61" s="241"/>
      <c r="T61" s="241"/>
      <c r="U61" s="241"/>
      <c r="V61" s="214"/>
      <c r="W61" s="241"/>
      <c r="X61" s="241"/>
      <c r="Y61" s="241"/>
      <c r="Z61" s="214"/>
      <c r="AA61" s="241"/>
      <c r="AB61" s="214"/>
      <c r="AC61" s="241"/>
      <c r="AD61" s="214"/>
      <c r="AE61" s="241"/>
      <c r="AF61" s="214"/>
      <c r="AG61" s="241"/>
      <c r="AH61" s="214"/>
      <c r="AI61" s="241"/>
      <c r="AJ61" s="214"/>
      <c r="AK61" s="241"/>
      <c r="AL61" s="214"/>
      <c r="AM61" s="214"/>
      <c r="AN61" s="241"/>
      <c r="AO61" s="214"/>
      <c r="AP61" s="241"/>
      <c r="AQ61" s="214"/>
      <c r="AR61" s="241"/>
      <c r="AS61" s="214"/>
      <c r="AT61" s="241"/>
      <c r="AU61" s="214"/>
      <c r="AV61" s="241"/>
      <c r="AW61" s="214"/>
      <c r="AX61" s="581">
        <f>AX62+AX63</f>
        <v>241</v>
      </c>
      <c r="AY61" s="262">
        <f>AY62</f>
        <v>94.65</v>
      </c>
      <c r="AZ61" s="234"/>
      <c r="BB61" s="260">
        <f>BB62</f>
        <v>210</v>
      </c>
      <c r="BC61" s="245">
        <f t="shared" si="2"/>
        <v>87.136929460580916</v>
      </c>
    </row>
    <row r="62" spans="1:56" ht="69" customHeight="1" x14ac:dyDescent="0.25">
      <c r="A62" s="255" t="s">
        <v>778</v>
      </c>
      <c r="B62" s="257" t="s">
        <v>780</v>
      </c>
      <c r="C62" s="257" t="s">
        <v>769</v>
      </c>
      <c r="D62" s="263" t="s">
        <v>51</v>
      </c>
      <c r="E62" s="239"/>
      <c r="F62" s="259"/>
      <c r="G62" s="241"/>
      <c r="H62" s="241"/>
      <c r="I62" s="241"/>
      <c r="J62" s="239"/>
      <c r="K62" s="259"/>
      <c r="L62" s="241"/>
      <c r="M62" s="241"/>
      <c r="N62" s="260"/>
      <c r="O62" s="241"/>
      <c r="P62" s="241"/>
      <c r="Q62" s="241"/>
      <c r="R62" s="241"/>
      <c r="S62" s="241"/>
      <c r="T62" s="241"/>
      <c r="U62" s="241"/>
      <c r="V62" s="214"/>
      <c r="W62" s="241"/>
      <c r="X62" s="241"/>
      <c r="Y62" s="241"/>
      <c r="Z62" s="214"/>
      <c r="AA62" s="241"/>
      <c r="AB62" s="214"/>
      <c r="AC62" s="241"/>
      <c r="AD62" s="214"/>
      <c r="AE62" s="241"/>
      <c r="AF62" s="214"/>
      <c r="AG62" s="241"/>
      <c r="AH62" s="214"/>
      <c r="AI62" s="241"/>
      <c r="AJ62" s="214"/>
      <c r="AK62" s="241"/>
      <c r="AL62" s="214"/>
      <c r="AM62" s="214"/>
      <c r="AN62" s="241"/>
      <c r="AO62" s="214"/>
      <c r="AP62" s="241"/>
      <c r="AQ62" s="214"/>
      <c r="AR62" s="241"/>
      <c r="AS62" s="214"/>
      <c r="AT62" s="241"/>
      <c r="AU62" s="214"/>
      <c r="AV62" s="241"/>
      <c r="AW62" s="214"/>
      <c r="AX62" s="261">
        <v>239.9</v>
      </c>
      <c r="AY62" s="262">
        <v>94.65</v>
      </c>
      <c r="AZ62" s="234"/>
      <c r="BB62" s="260">
        <v>210</v>
      </c>
      <c r="BC62" s="245">
        <f t="shared" si="2"/>
        <v>87.536473530637764</v>
      </c>
    </row>
    <row r="63" spans="1:56" ht="33.75" customHeight="1" x14ac:dyDescent="0.25">
      <c r="A63" s="255" t="s">
        <v>778</v>
      </c>
      <c r="B63" s="257" t="s">
        <v>774</v>
      </c>
      <c r="C63" s="257" t="s">
        <v>776</v>
      </c>
      <c r="D63" s="263" t="s">
        <v>740</v>
      </c>
      <c r="E63" s="239"/>
      <c r="F63" s="259"/>
      <c r="G63" s="241"/>
      <c r="H63" s="241"/>
      <c r="I63" s="241"/>
      <c r="J63" s="239"/>
      <c r="K63" s="259"/>
      <c r="L63" s="241"/>
      <c r="M63" s="241"/>
      <c r="N63" s="260"/>
      <c r="O63" s="241"/>
      <c r="P63" s="241"/>
      <c r="Q63" s="241"/>
      <c r="R63" s="241"/>
      <c r="S63" s="241"/>
      <c r="T63" s="241"/>
      <c r="U63" s="241"/>
      <c r="V63" s="214"/>
      <c r="W63" s="241"/>
      <c r="X63" s="241"/>
      <c r="Y63" s="241"/>
      <c r="Z63" s="214"/>
      <c r="AA63" s="241"/>
      <c r="AB63" s="214"/>
      <c r="AC63" s="241"/>
      <c r="AD63" s="214"/>
      <c r="AE63" s="241"/>
      <c r="AF63" s="214"/>
      <c r="AG63" s="241"/>
      <c r="AH63" s="214"/>
      <c r="AI63" s="241"/>
      <c r="AJ63" s="214"/>
      <c r="AK63" s="241"/>
      <c r="AL63" s="214"/>
      <c r="AM63" s="214"/>
      <c r="AN63" s="241"/>
      <c r="AO63" s="214"/>
      <c r="AP63" s="241"/>
      <c r="AQ63" s="214"/>
      <c r="AR63" s="241"/>
      <c r="AS63" s="214"/>
      <c r="AT63" s="241"/>
      <c r="AU63" s="214"/>
      <c r="AV63" s="241"/>
      <c r="AW63" s="214"/>
      <c r="AX63" s="261">
        <v>1.1000000000000001</v>
      </c>
      <c r="AY63" s="262"/>
      <c r="AZ63" s="234"/>
      <c r="BB63" s="260"/>
      <c r="BC63" s="245"/>
    </row>
    <row r="64" spans="1:56" ht="18" customHeight="1" x14ac:dyDescent="0.25">
      <c r="A64" s="236" t="s">
        <v>11</v>
      </c>
      <c r="B64" s="237" t="s">
        <v>837</v>
      </c>
      <c r="C64" s="237" t="s">
        <v>764</v>
      </c>
      <c r="D64" s="279" t="s">
        <v>398</v>
      </c>
      <c r="E64" s="239"/>
      <c r="F64" s="276"/>
      <c r="G64" s="239"/>
      <c r="H64" s="239"/>
      <c r="I64" s="239"/>
      <c r="J64" s="239"/>
      <c r="K64" s="276"/>
      <c r="L64" s="239"/>
      <c r="M64" s="239"/>
      <c r="N64" s="240"/>
      <c r="O64" s="239"/>
      <c r="P64" s="239"/>
      <c r="Q64" s="239"/>
      <c r="R64" s="239"/>
      <c r="S64" s="239"/>
      <c r="T64" s="239"/>
      <c r="U64" s="239"/>
      <c r="V64" s="265"/>
      <c r="W64" s="239"/>
      <c r="X64" s="239"/>
      <c r="Y64" s="239"/>
      <c r="Z64" s="265"/>
      <c r="AA64" s="239"/>
      <c r="AB64" s="265"/>
      <c r="AC64" s="239"/>
      <c r="AD64" s="265"/>
      <c r="AE64" s="239"/>
      <c r="AF64" s="265"/>
      <c r="AG64" s="239"/>
      <c r="AH64" s="265"/>
      <c r="AI64" s="239"/>
      <c r="AJ64" s="265"/>
      <c r="AK64" s="239"/>
      <c r="AL64" s="265"/>
      <c r="AM64" s="265"/>
      <c r="AN64" s="239"/>
      <c r="AO64" s="265"/>
      <c r="AP64" s="239"/>
      <c r="AQ64" s="265"/>
      <c r="AR64" s="239"/>
      <c r="AS64" s="265"/>
      <c r="AT64" s="239"/>
      <c r="AU64" s="265"/>
      <c r="AV64" s="239"/>
      <c r="AW64" s="265"/>
      <c r="AX64" s="242">
        <f>AX65</f>
        <v>222.55099999999999</v>
      </c>
      <c r="AY64" s="243">
        <f>AY65</f>
        <v>0</v>
      </c>
      <c r="AZ64" s="234"/>
      <c r="BB64" s="240">
        <f>BB65</f>
        <v>0</v>
      </c>
      <c r="BC64" s="245">
        <f t="shared" si="2"/>
        <v>0</v>
      </c>
    </row>
    <row r="65" spans="1:108" ht="33" customHeight="1" x14ac:dyDescent="0.25">
      <c r="A65" s="255" t="s">
        <v>11</v>
      </c>
      <c r="B65" s="257" t="s">
        <v>768</v>
      </c>
      <c r="C65" s="257" t="s">
        <v>764</v>
      </c>
      <c r="D65" s="263" t="s">
        <v>691</v>
      </c>
      <c r="E65" s="239"/>
      <c r="F65" s="259"/>
      <c r="G65" s="241"/>
      <c r="H65" s="241"/>
      <c r="I65" s="241"/>
      <c r="J65" s="239"/>
      <c r="K65" s="259"/>
      <c r="L65" s="241"/>
      <c r="M65" s="241"/>
      <c r="N65" s="260"/>
      <c r="O65" s="241"/>
      <c r="P65" s="241"/>
      <c r="Q65" s="241"/>
      <c r="R65" s="241"/>
      <c r="S65" s="241"/>
      <c r="T65" s="241"/>
      <c r="U65" s="241"/>
      <c r="V65" s="214"/>
      <c r="W65" s="241"/>
      <c r="X65" s="241"/>
      <c r="Y65" s="241"/>
      <c r="Z65" s="214"/>
      <c r="AA65" s="241"/>
      <c r="AB65" s="214"/>
      <c r="AC65" s="241"/>
      <c r="AD65" s="214"/>
      <c r="AE65" s="241"/>
      <c r="AF65" s="214"/>
      <c r="AG65" s="241"/>
      <c r="AH65" s="214"/>
      <c r="AI65" s="241"/>
      <c r="AJ65" s="214"/>
      <c r="AK65" s="241"/>
      <c r="AL65" s="214"/>
      <c r="AM65" s="214"/>
      <c r="AN65" s="241"/>
      <c r="AO65" s="214"/>
      <c r="AP65" s="241"/>
      <c r="AQ65" s="214"/>
      <c r="AR65" s="241"/>
      <c r="AS65" s="214"/>
      <c r="AT65" s="241"/>
      <c r="AU65" s="214"/>
      <c r="AV65" s="241"/>
      <c r="AW65" s="214"/>
      <c r="AX65" s="261">
        <f>AX66</f>
        <v>222.55099999999999</v>
      </c>
      <c r="AY65" s="262">
        <f>AY66</f>
        <v>0</v>
      </c>
      <c r="AZ65" s="234"/>
      <c r="BB65" s="260">
        <f>BB66</f>
        <v>0</v>
      </c>
      <c r="BC65" s="245">
        <f t="shared" si="2"/>
        <v>0</v>
      </c>
    </row>
    <row r="66" spans="1:108" ht="20.25" customHeight="1" x14ac:dyDescent="0.25">
      <c r="A66" s="255" t="s">
        <v>11</v>
      </c>
      <c r="B66" s="257" t="s">
        <v>12</v>
      </c>
      <c r="C66" s="257" t="s">
        <v>764</v>
      </c>
      <c r="D66" s="40" t="s">
        <v>704</v>
      </c>
      <c r="E66" s="239"/>
      <c r="F66" s="259"/>
      <c r="G66" s="241"/>
      <c r="H66" s="241"/>
      <c r="I66" s="241"/>
      <c r="J66" s="239"/>
      <c r="K66" s="259"/>
      <c r="L66" s="241"/>
      <c r="M66" s="241"/>
      <c r="N66" s="260"/>
      <c r="O66" s="241"/>
      <c r="P66" s="241"/>
      <c r="Q66" s="241"/>
      <c r="R66" s="241"/>
      <c r="S66" s="241"/>
      <c r="T66" s="241"/>
      <c r="U66" s="241"/>
      <c r="V66" s="214"/>
      <c r="W66" s="241"/>
      <c r="X66" s="241"/>
      <c r="Y66" s="241"/>
      <c r="Z66" s="214"/>
      <c r="AA66" s="241"/>
      <c r="AB66" s="214"/>
      <c r="AC66" s="241"/>
      <c r="AD66" s="214"/>
      <c r="AE66" s="241"/>
      <c r="AF66" s="214"/>
      <c r="AG66" s="241"/>
      <c r="AH66" s="214"/>
      <c r="AI66" s="241"/>
      <c r="AJ66" s="214"/>
      <c r="AK66" s="241"/>
      <c r="AL66" s="214"/>
      <c r="AM66" s="214"/>
      <c r="AN66" s="241"/>
      <c r="AO66" s="214"/>
      <c r="AP66" s="241"/>
      <c r="AQ66" s="214"/>
      <c r="AR66" s="241"/>
      <c r="AS66" s="214"/>
      <c r="AT66" s="241"/>
      <c r="AU66" s="214"/>
      <c r="AV66" s="241"/>
      <c r="AW66" s="214"/>
      <c r="AX66" s="261">
        <f>AX67</f>
        <v>222.55099999999999</v>
      </c>
      <c r="AY66" s="262">
        <v>0</v>
      </c>
      <c r="AZ66" s="234"/>
      <c r="BB66" s="260">
        <f>BB67</f>
        <v>0</v>
      </c>
      <c r="BC66" s="245">
        <f t="shared" si="2"/>
        <v>0</v>
      </c>
    </row>
    <row r="67" spans="1:108" ht="19.5" customHeight="1" x14ac:dyDescent="0.25">
      <c r="A67" s="280" t="s">
        <v>11</v>
      </c>
      <c r="B67" s="257" t="s">
        <v>12</v>
      </c>
      <c r="C67" s="257" t="s">
        <v>771</v>
      </c>
      <c r="D67" s="263" t="s">
        <v>747</v>
      </c>
      <c r="E67" s="239"/>
      <c r="F67" s="259"/>
      <c r="G67" s="241"/>
      <c r="H67" s="241"/>
      <c r="I67" s="241"/>
      <c r="J67" s="239"/>
      <c r="K67" s="259"/>
      <c r="L67" s="241"/>
      <c r="M67" s="241"/>
      <c r="N67" s="260"/>
      <c r="O67" s="241"/>
      <c r="P67" s="241"/>
      <c r="Q67" s="241"/>
      <c r="R67" s="241"/>
      <c r="S67" s="241"/>
      <c r="T67" s="241"/>
      <c r="U67" s="241"/>
      <c r="V67" s="214"/>
      <c r="W67" s="241"/>
      <c r="X67" s="241"/>
      <c r="Y67" s="241"/>
      <c r="Z67" s="214"/>
      <c r="AA67" s="241"/>
      <c r="AB67" s="214"/>
      <c r="AC67" s="241"/>
      <c r="AD67" s="214"/>
      <c r="AE67" s="241"/>
      <c r="AF67" s="214"/>
      <c r="AG67" s="241"/>
      <c r="AH67" s="214"/>
      <c r="AI67" s="241"/>
      <c r="AJ67" s="214"/>
      <c r="AK67" s="241"/>
      <c r="AL67" s="214"/>
      <c r="AM67" s="214"/>
      <c r="AN67" s="241"/>
      <c r="AO67" s="214"/>
      <c r="AP67" s="241"/>
      <c r="AQ67" s="214"/>
      <c r="AR67" s="241"/>
      <c r="AS67" s="214"/>
      <c r="AT67" s="241"/>
      <c r="AU67" s="214"/>
      <c r="AV67" s="241"/>
      <c r="AW67" s="214"/>
      <c r="AX67" s="261">
        <v>222.55099999999999</v>
      </c>
      <c r="AY67" s="262">
        <v>0</v>
      </c>
      <c r="AZ67" s="234"/>
      <c r="BB67" s="260">
        <v>0</v>
      </c>
      <c r="BC67" s="245">
        <f t="shared" si="2"/>
        <v>0</v>
      </c>
    </row>
    <row r="68" spans="1:108" ht="0.75" customHeight="1" x14ac:dyDescent="0.25">
      <c r="A68" s="268"/>
      <c r="B68" s="257" t="s">
        <v>399</v>
      </c>
      <c r="C68" s="257"/>
      <c r="D68" s="263" t="s">
        <v>392</v>
      </c>
      <c r="E68" s="239"/>
      <c r="F68" s="259"/>
      <c r="G68" s="241"/>
      <c r="H68" s="241"/>
      <c r="I68" s="241"/>
      <c r="J68" s="239"/>
      <c r="K68" s="259"/>
      <c r="L68" s="241"/>
      <c r="M68" s="241"/>
      <c r="N68" s="260"/>
      <c r="O68" s="241"/>
      <c r="P68" s="241"/>
      <c r="Q68" s="241"/>
      <c r="R68" s="241"/>
      <c r="S68" s="241"/>
      <c r="T68" s="241"/>
      <c r="U68" s="241"/>
      <c r="V68" s="214"/>
      <c r="W68" s="241"/>
      <c r="X68" s="241"/>
      <c r="Y68" s="241"/>
      <c r="Z68" s="214"/>
      <c r="AA68" s="241"/>
      <c r="AB68" s="214"/>
      <c r="AC68" s="241"/>
      <c r="AD68" s="214"/>
      <c r="AE68" s="241"/>
      <c r="AF68" s="214"/>
      <c r="AG68" s="241"/>
      <c r="AH68" s="214"/>
      <c r="AI68" s="241"/>
      <c r="AJ68" s="214"/>
      <c r="AK68" s="241"/>
      <c r="AL68" s="214"/>
      <c r="AM68" s="214"/>
      <c r="AN68" s="241"/>
      <c r="AO68" s="214"/>
      <c r="AP68" s="241"/>
      <c r="AQ68" s="214"/>
      <c r="AR68" s="241"/>
      <c r="AS68" s="214"/>
      <c r="AT68" s="241"/>
      <c r="AU68" s="214"/>
      <c r="AV68" s="241"/>
      <c r="AW68" s="214"/>
      <c r="AX68" s="261"/>
      <c r="AY68" s="262">
        <v>0</v>
      </c>
      <c r="AZ68" s="234"/>
      <c r="BB68" s="260"/>
      <c r="BC68" s="245" t="e">
        <f t="shared" si="2"/>
        <v>#DIV/0!</v>
      </c>
    </row>
    <row r="69" spans="1:108" ht="16.149999999999999" customHeight="1" x14ac:dyDescent="0.25">
      <c r="A69" s="236" t="s">
        <v>781</v>
      </c>
      <c r="B69" s="237" t="s">
        <v>766</v>
      </c>
      <c r="C69" s="237" t="s">
        <v>764</v>
      </c>
      <c r="D69" s="281" t="s">
        <v>400</v>
      </c>
      <c r="E69" s="239">
        <f>F69+G69+H69+I69</f>
        <v>207783.41</v>
      </c>
      <c r="F69" s="239">
        <f>F71</f>
        <v>21783.41</v>
      </c>
      <c r="G69" s="239">
        <f>G71</f>
        <v>58000</v>
      </c>
      <c r="H69" s="239">
        <f>H71</f>
        <v>58000</v>
      </c>
      <c r="I69" s="239">
        <f>I71</f>
        <v>70000</v>
      </c>
      <c r="J69" s="239">
        <f>K69+L69+M69+N69</f>
        <v>-17480.68</v>
      </c>
      <c r="K69" s="239">
        <f>K71</f>
        <v>0</v>
      </c>
      <c r="L69" s="239">
        <f>L71</f>
        <v>-17480.68</v>
      </c>
      <c r="M69" s="239">
        <f>M71</f>
        <v>0</v>
      </c>
      <c r="N69" s="240">
        <f>N71</f>
        <v>0</v>
      </c>
      <c r="O69" s="239">
        <v>154818.82999999999</v>
      </c>
      <c r="P69" s="241">
        <v>-31853.29</v>
      </c>
      <c r="Q69" s="239">
        <f>Q71</f>
        <v>181506.9</v>
      </c>
      <c r="R69" s="239">
        <f>R71</f>
        <v>168676.9</v>
      </c>
      <c r="S69" s="239">
        <f>S71</f>
        <v>284540.90000000002</v>
      </c>
      <c r="T69" s="239">
        <f>T71</f>
        <v>116147.69</v>
      </c>
      <c r="U69" s="239">
        <f>U71</f>
        <v>280412.03000000003</v>
      </c>
      <c r="V69" s="214"/>
      <c r="W69" s="239">
        <f>W71</f>
        <v>255827.75000000003</v>
      </c>
      <c r="X69" s="239">
        <f>X71</f>
        <v>-11572.1</v>
      </c>
      <c r="Y69" s="239">
        <f>W69+X69</f>
        <v>244255.65000000002</v>
      </c>
      <c r="Z69" s="214"/>
      <c r="AA69" s="239">
        <f>AA71</f>
        <v>229919.65000000002</v>
      </c>
      <c r="AB69" s="214"/>
      <c r="AC69" s="239">
        <f>AC71</f>
        <v>213288.05000000002</v>
      </c>
      <c r="AD69" s="214"/>
      <c r="AE69" s="239">
        <f>AE71</f>
        <v>216638.04</v>
      </c>
      <c r="AF69" s="214"/>
      <c r="AG69" s="239">
        <f>AG71</f>
        <v>320000</v>
      </c>
      <c r="AH69" s="214"/>
      <c r="AI69" s="239">
        <f>AI71</f>
        <v>320000</v>
      </c>
      <c r="AJ69" s="214"/>
      <c r="AK69" s="239">
        <f>AK71</f>
        <v>295262.37</v>
      </c>
      <c r="AL69" s="214"/>
      <c r="AM69" s="214"/>
      <c r="AN69" s="239">
        <f>AN71</f>
        <v>291062.37</v>
      </c>
      <c r="AO69" s="240"/>
      <c r="AP69" s="239">
        <f>AP71</f>
        <v>291062.37</v>
      </c>
      <c r="AQ69" s="214"/>
      <c r="AR69" s="239">
        <f>AR71</f>
        <v>272457.95</v>
      </c>
      <c r="AS69" s="214"/>
      <c r="AT69" s="239">
        <f>AT71</f>
        <v>200957.95</v>
      </c>
      <c r="AU69" s="214"/>
      <c r="AV69" s="239">
        <f>AV71</f>
        <v>200957.95</v>
      </c>
      <c r="AW69" s="214"/>
      <c r="AX69" s="242">
        <f>AX70</f>
        <v>82</v>
      </c>
      <c r="AY69" s="243">
        <f>AY71</f>
        <v>0</v>
      </c>
      <c r="AZ69" s="234"/>
      <c r="BB69" s="240">
        <f>BB70</f>
        <v>0</v>
      </c>
      <c r="BC69" s="245">
        <f t="shared" si="2"/>
        <v>0</v>
      </c>
      <c r="BG69" s="255"/>
      <c r="BH69" s="257"/>
      <c r="BI69" s="257"/>
      <c r="BJ69" s="263"/>
      <c r="BK69" s="239"/>
      <c r="BL69" s="259"/>
      <c r="BM69" s="241"/>
      <c r="BN69" s="241"/>
      <c r="BO69" s="241"/>
      <c r="BP69" s="239"/>
      <c r="BQ69" s="259"/>
      <c r="BR69" s="241"/>
      <c r="BS69" s="241"/>
      <c r="BT69" s="260"/>
      <c r="BU69" s="241"/>
      <c r="BV69" s="241"/>
      <c r="BW69" s="241"/>
      <c r="BX69" s="241"/>
      <c r="BY69" s="241"/>
      <c r="BZ69" s="241"/>
      <c r="CA69" s="241"/>
      <c r="CB69" s="214"/>
      <c r="CC69" s="241"/>
      <c r="CD69" s="241"/>
      <c r="CE69" s="241"/>
      <c r="CF69" s="214"/>
      <c r="CG69" s="241"/>
      <c r="CH69" s="214"/>
      <c r="CI69" s="241"/>
      <c r="CJ69" s="214"/>
      <c r="CK69" s="241"/>
      <c r="CL69" s="214"/>
      <c r="CM69" s="241"/>
      <c r="CN69" s="214"/>
      <c r="CO69" s="241"/>
      <c r="CP69" s="214"/>
      <c r="CQ69" s="241"/>
      <c r="CR69" s="214"/>
      <c r="CS69" s="214"/>
      <c r="CT69" s="241"/>
      <c r="CU69" s="214"/>
      <c r="CV69" s="241"/>
      <c r="CW69" s="214"/>
      <c r="CX69" s="241"/>
      <c r="CY69" s="214"/>
      <c r="CZ69" s="241"/>
      <c r="DA69" s="214"/>
      <c r="DB69" s="241"/>
      <c r="DC69" s="214"/>
      <c r="DD69" s="261"/>
    </row>
    <row r="70" spans="1:108" ht="31.9" customHeight="1" x14ac:dyDescent="0.25">
      <c r="A70" s="266" t="s">
        <v>781</v>
      </c>
      <c r="B70" s="267" t="s">
        <v>768</v>
      </c>
      <c r="C70" s="267" t="s">
        <v>764</v>
      </c>
      <c r="D70" s="271" t="s">
        <v>691</v>
      </c>
      <c r="E70" s="239"/>
      <c r="F70" s="239"/>
      <c r="G70" s="239"/>
      <c r="H70" s="239"/>
      <c r="I70" s="239"/>
      <c r="J70" s="239"/>
      <c r="K70" s="239"/>
      <c r="L70" s="239"/>
      <c r="M70" s="239"/>
      <c r="N70" s="240"/>
      <c r="O70" s="239"/>
      <c r="P70" s="241"/>
      <c r="Q70" s="239"/>
      <c r="R70" s="239"/>
      <c r="S70" s="239"/>
      <c r="T70" s="239"/>
      <c r="U70" s="239"/>
      <c r="V70" s="214"/>
      <c r="W70" s="239"/>
      <c r="X70" s="239"/>
      <c r="Y70" s="239"/>
      <c r="Z70" s="214"/>
      <c r="AA70" s="239"/>
      <c r="AB70" s="214"/>
      <c r="AC70" s="239"/>
      <c r="AD70" s="214"/>
      <c r="AE70" s="239"/>
      <c r="AF70" s="214"/>
      <c r="AG70" s="239"/>
      <c r="AH70" s="214"/>
      <c r="AI70" s="239"/>
      <c r="AJ70" s="214"/>
      <c r="AK70" s="239"/>
      <c r="AL70" s="214"/>
      <c r="AM70" s="214"/>
      <c r="AN70" s="239"/>
      <c r="AO70" s="240"/>
      <c r="AP70" s="239"/>
      <c r="AQ70" s="214"/>
      <c r="AR70" s="239"/>
      <c r="AS70" s="214"/>
      <c r="AT70" s="239"/>
      <c r="AU70" s="214"/>
      <c r="AV70" s="239"/>
      <c r="AW70" s="214"/>
      <c r="AX70" s="242">
        <f>AX71</f>
        <v>82</v>
      </c>
      <c r="AY70" s="243"/>
      <c r="AZ70" s="234"/>
      <c r="BB70" s="240">
        <f>BB71</f>
        <v>0</v>
      </c>
      <c r="BC70" s="245">
        <f t="shared" si="2"/>
        <v>0</v>
      </c>
    </row>
    <row r="71" spans="1:108" ht="15" customHeight="1" x14ac:dyDescent="0.25">
      <c r="A71" s="268" t="s">
        <v>781</v>
      </c>
      <c r="B71" s="247" t="s">
        <v>782</v>
      </c>
      <c r="C71" s="247" t="s">
        <v>764</v>
      </c>
      <c r="D71" s="278" t="s">
        <v>400</v>
      </c>
      <c r="E71" s="249">
        <f>F71+G71+H71+I71</f>
        <v>207783.41</v>
      </c>
      <c r="F71" s="251">
        <f>F72</f>
        <v>21783.41</v>
      </c>
      <c r="G71" s="251">
        <f>G72</f>
        <v>58000</v>
      </c>
      <c r="H71" s="251">
        <f>H72</f>
        <v>58000</v>
      </c>
      <c r="I71" s="251">
        <f>I72</f>
        <v>70000</v>
      </c>
      <c r="J71" s="249">
        <f>K71+L71+M71+N71</f>
        <v>-17480.68</v>
      </c>
      <c r="K71" s="251">
        <f>K72</f>
        <v>0</v>
      </c>
      <c r="L71" s="251">
        <f>L72</f>
        <v>-17480.68</v>
      </c>
      <c r="M71" s="251">
        <f>M72</f>
        <v>0</v>
      </c>
      <c r="N71" s="252">
        <f>N72</f>
        <v>0</v>
      </c>
      <c r="O71" s="251">
        <v>154818.82999999999</v>
      </c>
      <c r="P71" s="251">
        <v>-31853.29</v>
      </c>
      <c r="Q71" s="251">
        <f>Q72</f>
        <v>181506.9</v>
      </c>
      <c r="R71" s="251">
        <f>R72</f>
        <v>168676.9</v>
      </c>
      <c r="S71" s="251">
        <f>S72</f>
        <v>284540.90000000002</v>
      </c>
      <c r="T71" s="251">
        <f>T72</f>
        <v>116147.69</v>
      </c>
      <c r="U71" s="251">
        <f>U72</f>
        <v>280412.03000000003</v>
      </c>
      <c r="V71" s="214"/>
      <c r="W71" s="251">
        <f>W72</f>
        <v>255827.75000000003</v>
      </c>
      <c r="X71" s="251">
        <f>X72</f>
        <v>-11572.1</v>
      </c>
      <c r="Y71" s="251">
        <f>W71+X71</f>
        <v>244255.65000000002</v>
      </c>
      <c r="Z71" s="214"/>
      <c r="AA71" s="251">
        <f>AA72</f>
        <v>229919.65000000002</v>
      </c>
      <c r="AB71" s="214"/>
      <c r="AC71" s="251">
        <f>AC72</f>
        <v>213288.05000000002</v>
      </c>
      <c r="AD71" s="214"/>
      <c r="AE71" s="251">
        <f>AE72</f>
        <v>216638.04</v>
      </c>
      <c r="AF71" s="214"/>
      <c r="AG71" s="251">
        <f>AG72</f>
        <v>320000</v>
      </c>
      <c r="AH71" s="214"/>
      <c r="AI71" s="251">
        <f>AI72</f>
        <v>320000</v>
      </c>
      <c r="AJ71" s="214"/>
      <c r="AK71" s="251">
        <f>AK72</f>
        <v>295262.37</v>
      </c>
      <c r="AL71" s="214"/>
      <c r="AM71" s="214"/>
      <c r="AN71" s="251">
        <f>AN72</f>
        <v>291062.37</v>
      </c>
      <c r="AO71" s="252"/>
      <c r="AP71" s="251">
        <f>AP72</f>
        <v>291062.37</v>
      </c>
      <c r="AQ71" s="214"/>
      <c r="AR71" s="251">
        <f>AR72</f>
        <v>272457.95</v>
      </c>
      <c r="AS71" s="214"/>
      <c r="AT71" s="251">
        <f>AT72</f>
        <v>200957.95</v>
      </c>
      <c r="AU71" s="214"/>
      <c r="AV71" s="251">
        <f>AV72</f>
        <v>200957.95</v>
      </c>
      <c r="AW71" s="214"/>
      <c r="AX71" s="253">
        <f>AX72+AX74</f>
        <v>82</v>
      </c>
      <c r="AY71" s="254">
        <f>AY72</f>
        <v>0</v>
      </c>
      <c r="AZ71" s="234"/>
      <c r="BB71" s="252">
        <f>BB72+BB74</f>
        <v>0</v>
      </c>
      <c r="BC71" s="245">
        <f t="shared" si="2"/>
        <v>0</v>
      </c>
    </row>
    <row r="72" spans="1:108" ht="16.899999999999999" customHeight="1" x14ac:dyDescent="0.25">
      <c r="A72" s="268" t="s">
        <v>781</v>
      </c>
      <c r="B72" s="257" t="s">
        <v>783</v>
      </c>
      <c r="C72" s="257" t="s">
        <v>764</v>
      </c>
      <c r="D72" s="263" t="s">
        <v>698</v>
      </c>
      <c r="E72" s="239">
        <f>F72+G72+H72+I72</f>
        <v>207783.41</v>
      </c>
      <c r="F72" s="259">
        <v>21783.41</v>
      </c>
      <c r="G72" s="241">
        <v>58000</v>
      </c>
      <c r="H72" s="241">
        <v>58000</v>
      </c>
      <c r="I72" s="241">
        <v>70000</v>
      </c>
      <c r="J72" s="239">
        <f>K72+L72+M72+N72</f>
        <v>-17480.68</v>
      </c>
      <c r="K72" s="259"/>
      <c r="L72" s="241">
        <v>-17480.68</v>
      </c>
      <c r="M72" s="241"/>
      <c r="N72" s="260"/>
      <c r="O72" s="241">
        <v>154818.82999999999</v>
      </c>
      <c r="P72" s="241">
        <v>-31853.29</v>
      </c>
      <c r="Q72" s="241">
        <v>181506.9</v>
      </c>
      <c r="R72" s="241">
        <v>168676.9</v>
      </c>
      <c r="S72" s="241">
        <v>284540.90000000002</v>
      </c>
      <c r="T72" s="241">
        <v>116147.69</v>
      </c>
      <c r="U72" s="241">
        <f>U73</f>
        <v>280412.03000000003</v>
      </c>
      <c r="V72" s="214"/>
      <c r="W72" s="241">
        <f>W73</f>
        <v>255827.75000000003</v>
      </c>
      <c r="X72" s="241">
        <f>X73</f>
        <v>-11572.1</v>
      </c>
      <c r="Y72" s="241">
        <f>W72+X72</f>
        <v>244255.65000000002</v>
      </c>
      <c r="Z72" s="214"/>
      <c r="AA72" s="241">
        <f>AA73</f>
        <v>229919.65000000002</v>
      </c>
      <c r="AB72" s="214"/>
      <c r="AC72" s="241">
        <f>AC73</f>
        <v>213288.05000000002</v>
      </c>
      <c r="AD72" s="214"/>
      <c r="AE72" s="241">
        <f>AE73</f>
        <v>216638.04</v>
      </c>
      <c r="AF72" s="214"/>
      <c r="AG72" s="241">
        <f>AG73</f>
        <v>320000</v>
      </c>
      <c r="AH72" s="214"/>
      <c r="AI72" s="241">
        <f>AI73</f>
        <v>320000</v>
      </c>
      <c r="AJ72" s="214"/>
      <c r="AK72" s="241">
        <f>AK73</f>
        <v>295262.37</v>
      </c>
      <c r="AL72" s="214"/>
      <c r="AM72" s="214"/>
      <c r="AN72" s="241">
        <f>AN73</f>
        <v>291062.37</v>
      </c>
      <c r="AO72" s="260"/>
      <c r="AP72" s="241">
        <f>AP73</f>
        <v>291062.37</v>
      </c>
      <c r="AQ72" s="214"/>
      <c r="AR72" s="241">
        <f>AR73</f>
        <v>272457.95</v>
      </c>
      <c r="AS72" s="214"/>
      <c r="AT72" s="241">
        <f>AT73</f>
        <v>200957.95</v>
      </c>
      <c r="AU72" s="214"/>
      <c r="AV72" s="241">
        <f>AV73</f>
        <v>200957.95</v>
      </c>
      <c r="AW72" s="214"/>
      <c r="AX72" s="261">
        <f>AX73</f>
        <v>62</v>
      </c>
      <c r="AY72" s="262">
        <f>AY73</f>
        <v>0</v>
      </c>
      <c r="AZ72" s="234"/>
      <c r="BB72" s="260">
        <f>BB73</f>
        <v>0</v>
      </c>
      <c r="BC72" s="245">
        <f t="shared" si="2"/>
        <v>0</v>
      </c>
    </row>
    <row r="73" spans="1:108" ht="15" customHeight="1" x14ac:dyDescent="0.25">
      <c r="A73" s="268" t="s">
        <v>781</v>
      </c>
      <c r="B73" s="257" t="s">
        <v>783</v>
      </c>
      <c r="C73" s="257" t="s">
        <v>776</v>
      </c>
      <c r="D73" s="263" t="s">
        <v>740</v>
      </c>
      <c r="E73" s="239"/>
      <c r="F73" s="259"/>
      <c r="G73" s="241"/>
      <c r="H73" s="241"/>
      <c r="I73" s="241"/>
      <c r="J73" s="239"/>
      <c r="K73" s="259"/>
      <c r="L73" s="241"/>
      <c r="M73" s="241"/>
      <c r="N73" s="260"/>
      <c r="O73" s="241"/>
      <c r="P73" s="241"/>
      <c r="Q73" s="241"/>
      <c r="R73" s="241"/>
      <c r="S73" s="241"/>
      <c r="T73" s="241"/>
      <c r="U73" s="241">
        <v>280412.03000000003</v>
      </c>
      <c r="V73" s="214">
        <v>-24584.28</v>
      </c>
      <c r="W73" s="241">
        <f>U73+V73</f>
        <v>255827.75000000003</v>
      </c>
      <c r="X73" s="241">
        <v>-11572.1</v>
      </c>
      <c r="Y73" s="241">
        <f>W73+X73</f>
        <v>244255.65000000002</v>
      </c>
      <c r="Z73" s="264">
        <v>-14336</v>
      </c>
      <c r="AA73" s="241">
        <f>Y73+Z73</f>
        <v>229919.65000000002</v>
      </c>
      <c r="AB73" s="214">
        <v>-16631.599999999999</v>
      </c>
      <c r="AC73" s="241">
        <f>AA73+AB73</f>
        <v>213288.05000000002</v>
      </c>
      <c r="AD73" s="214">
        <v>29199.99</v>
      </c>
      <c r="AE73" s="241">
        <v>216638.04</v>
      </c>
      <c r="AF73" s="214">
        <v>43436.25</v>
      </c>
      <c r="AG73" s="241">
        <v>320000</v>
      </c>
      <c r="AH73" s="214"/>
      <c r="AI73" s="241">
        <v>320000</v>
      </c>
      <c r="AJ73" s="214">
        <v>-24737.63</v>
      </c>
      <c r="AK73" s="241">
        <f>AI73+AJ73</f>
        <v>295262.37</v>
      </c>
      <c r="AL73" s="214"/>
      <c r="AM73" s="214"/>
      <c r="AN73" s="241">
        <v>291062.37</v>
      </c>
      <c r="AO73" s="260"/>
      <c r="AP73" s="241">
        <v>291062.37</v>
      </c>
      <c r="AQ73" s="214">
        <v>-18604.419999999998</v>
      </c>
      <c r="AR73" s="241">
        <f>AP73+AQ73</f>
        <v>272457.95</v>
      </c>
      <c r="AS73" s="264">
        <v>-71500</v>
      </c>
      <c r="AT73" s="241">
        <f>AR73+AS73</f>
        <v>200957.95</v>
      </c>
      <c r="AU73" s="214"/>
      <c r="AV73" s="241">
        <f>AT73+AU73</f>
        <v>200957.95</v>
      </c>
      <c r="AW73" s="214">
        <v>-5288</v>
      </c>
      <c r="AX73" s="261">
        <f>70-8</f>
        <v>62</v>
      </c>
      <c r="AY73" s="262">
        <v>0</v>
      </c>
      <c r="AZ73" s="234"/>
      <c r="BB73" s="260">
        <v>0</v>
      </c>
      <c r="BC73" s="245">
        <f t="shared" si="2"/>
        <v>0</v>
      </c>
      <c r="BE73" s="244"/>
    </row>
    <row r="74" spans="1:108" ht="35.450000000000003" customHeight="1" x14ac:dyDescent="0.25">
      <c r="A74" s="255" t="s">
        <v>781</v>
      </c>
      <c r="B74" s="257" t="s">
        <v>784</v>
      </c>
      <c r="C74" s="257" t="s">
        <v>764</v>
      </c>
      <c r="D74" s="263" t="s">
        <v>697</v>
      </c>
      <c r="E74" s="239"/>
      <c r="F74" s="259"/>
      <c r="G74" s="241"/>
      <c r="H74" s="241"/>
      <c r="I74" s="241"/>
      <c r="J74" s="239"/>
      <c r="K74" s="259"/>
      <c r="L74" s="241"/>
      <c r="M74" s="241"/>
      <c r="N74" s="260"/>
      <c r="O74" s="241"/>
      <c r="P74" s="241"/>
      <c r="Q74" s="241"/>
      <c r="R74" s="241"/>
      <c r="S74" s="241"/>
      <c r="T74" s="241"/>
      <c r="U74" s="241"/>
      <c r="V74" s="214"/>
      <c r="W74" s="241"/>
      <c r="X74" s="241"/>
      <c r="Y74" s="241"/>
      <c r="Z74" s="270"/>
      <c r="AA74" s="241"/>
      <c r="AB74" s="214"/>
      <c r="AC74" s="241"/>
      <c r="AD74" s="214"/>
      <c r="AE74" s="241"/>
      <c r="AF74" s="214"/>
      <c r="AG74" s="241"/>
      <c r="AH74" s="214"/>
      <c r="AI74" s="241"/>
      <c r="AJ74" s="214"/>
      <c r="AK74" s="241"/>
      <c r="AL74" s="214"/>
      <c r="AM74" s="214"/>
      <c r="AN74" s="241"/>
      <c r="AO74" s="260"/>
      <c r="AP74" s="241"/>
      <c r="AQ74" s="214"/>
      <c r="AR74" s="241"/>
      <c r="AS74" s="270"/>
      <c r="AT74" s="241"/>
      <c r="AU74" s="214"/>
      <c r="AV74" s="241"/>
      <c r="AW74" s="214"/>
      <c r="AX74" s="261">
        <f>AX75</f>
        <v>20</v>
      </c>
      <c r="AY74" s="262"/>
      <c r="AZ74" s="234"/>
      <c r="BB74" s="260">
        <f>BB75</f>
        <v>0</v>
      </c>
      <c r="BC74" s="245">
        <f t="shared" si="2"/>
        <v>0</v>
      </c>
    </row>
    <row r="75" spans="1:108" ht="15.6" customHeight="1" x14ac:dyDescent="0.25">
      <c r="A75" s="255" t="s">
        <v>781</v>
      </c>
      <c r="B75" s="257" t="s">
        <v>784</v>
      </c>
      <c r="C75" s="257" t="s">
        <v>776</v>
      </c>
      <c r="D75" s="263" t="s">
        <v>740</v>
      </c>
      <c r="E75" s="239"/>
      <c r="F75" s="259"/>
      <c r="G75" s="241"/>
      <c r="H75" s="241"/>
      <c r="I75" s="241"/>
      <c r="J75" s="239"/>
      <c r="K75" s="259"/>
      <c r="L75" s="241"/>
      <c r="M75" s="241"/>
      <c r="N75" s="260"/>
      <c r="O75" s="241"/>
      <c r="P75" s="241"/>
      <c r="Q75" s="241"/>
      <c r="R75" s="241"/>
      <c r="S75" s="241"/>
      <c r="T75" s="241"/>
      <c r="U75" s="241"/>
      <c r="V75" s="214"/>
      <c r="W75" s="241"/>
      <c r="X75" s="241"/>
      <c r="Y75" s="241"/>
      <c r="Z75" s="270"/>
      <c r="AA75" s="241"/>
      <c r="AB75" s="214"/>
      <c r="AC75" s="241"/>
      <c r="AD75" s="214"/>
      <c r="AE75" s="241"/>
      <c r="AF75" s="214"/>
      <c r="AG75" s="241"/>
      <c r="AH75" s="214"/>
      <c r="AI75" s="241"/>
      <c r="AJ75" s="214"/>
      <c r="AK75" s="241"/>
      <c r="AL75" s="214"/>
      <c r="AM75" s="214"/>
      <c r="AN75" s="241"/>
      <c r="AO75" s="260"/>
      <c r="AP75" s="241"/>
      <c r="AQ75" s="214"/>
      <c r="AR75" s="241"/>
      <c r="AS75" s="270"/>
      <c r="AT75" s="241"/>
      <c r="AU75" s="214"/>
      <c r="AV75" s="241"/>
      <c r="AW75" s="214"/>
      <c r="AX75" s="261">
        <v>20</v>
      </c>
      <c r="AY75" s="262"/>
      <c r="AZ75" s="234"/>
      <c r="BB75" s="260">
        <v>0</v>
      </c>
      <c r="BC75" s="245">
        <f t="shared" si="2"/>
        <v>0</v>
      </c>
    </row>
    <row r="76" spans="1:108" ht="18.600000000000001" hidden="1" customHeight="1" x14ac:dyDescent="0.25">
      <c r="A76" s="255"/>
      <c r="B76" s="237" t="s">
        <v>397</v>
      </c>
      <c r="C76" s="237"/>
      <c r="D76" s="281" t="s">
        <v>699</v>
      </c>
      <c r="E76" s="239"/>
      <c r="F76" s="259"/>
      <c r="G76" s="241"/>
      <c r="H76" s="241"/>
      <c r="I76" s="241"/>
      <c r="J76" s="239"/>
      <c r="K76" s="259"/>
      <c r="L76" s="241"/>
      <c r="M76" s="241"/>
      <c r="N76" s="260"/>
      <c r="O76" s="241"/>
      <c r="P76" s="241"/>
      <c r="Q76" s="241"/>
      <c r="R76" s="241"/>
      <c r="S76" s="241"/>
      <c r="T76" s="241"/>
      <c r="U76" s="241"/>
      <c r="V76" s="214"/>
      <c r="W76" s="241"/>
      <c r="X76" s="241"/>
      <c r="Y76" s="241"/>
      <c r="Z76" s="270"/>
      <c r="AA76" s="241"/>
      <c r="AB76" s="214"/>
      <c r="AC76" s="241"/>
      <c r="AD76" s="214"/>
      <c r="AE76" s="241"/>
      <c r="AF76" s="214"/>
      <c r="AG76" s="241"/>
      <c r="AH76" s="214"/>
      <c r="AI76" s="241"/>
      <c r="AJ76" s="214"/>
      <c r="AK76" s="241"/>
      <c r="AL76" s="214"/>
      <c r="AM76" s="214"/>
      <c r="AN76" s="241"/>
      <c r="AO76" s="260"/>
      <c r="AP76" s="241"/>
      <c r="AQ76" s="214"/>
      <c r="AR76" s="241"/>
      <c r="AS76" s="270"/>
      <c r="AT76" s="241"/>
      <c r="AU76" s="214"/>
      <c r="AV76" s="241"/>
      <c r="AW76" s="214"/>
      <c r="AX76" s="242">
        <f>AX77</f>
        <v>0</v>
      </c>
      <c r="AY76" s="262"/>
      <c r="AZ76" s="234"/>
      <c r="BB76" s="240">
        <f>BB77</f>
        <v>0</v>
      </c>
      <c r="BC76" s="245" t="e">
        <f t="shared" si="2"/>
        <v>#DIV/0!</v>
      </c>
    </row>
    <row r="77" spans="1:108" ht="34.9" hidden="1" customHeight="1" x14ac:dyDescent="0.25">
      <c r="A77" s="255"/>
      <c r="B77" s="247" t="s">
        <v>700</v>
      </c>
      <c r="C77" s="247"/>
      <c r="D77" s="271" t="s">
        <v>691</v>
      </c>
      <c r="E77" s="239"/>
      <c r="F77" s="259"/>
      <c r="G77" s="241"/>
      <c r="H77" s="241"/>
      <c r="I77" s="241"/>
      <c r="J77" s="239"/>
      <c r="K77" s="259"/>
      <c r="L77" s="241"/>
      <c r="M77" s="241"/>
      <c r="N77" s="260"/>
      <c r="O77" s="241"/>
      <c r="P77" s="241"/>
      <c r="Q77" s="241"/>
      <c r="R77" s="241"/>
      <c r="S77" s="241"/>
      <c r="T77" s="241"/>
      <c r="U77" s="241"/>
      <c r="V77" s="214"/>
      <c r="W77" s="241"/>
      <c r="X77" s="241"/>
      <c r="Y77" s="241"/>
      <c r="Z77" s="270"/>
      <c r="AA77" s="241"/>
      <c r="AB77" s="214"/>
      <c r="AC77" s="241"/>
      <c r="AD77" s="214"/>
      <c r="AE77" s="241"/>
      <c r="AF77" s="214"/>
      <c r="AG77" s="241"/>
      <c r="AH77" s="214"/>
      <c r="AI77" s="241"/>
      <c r="AJ77" s="214"/>
      <c r="AK77" s="241"/>
      <c r="AL77" s="214"/>
      <c r="AM77" s="214"/>
      <c r="AN77" s="241"/>
      <c r="AO77" s="260"/>
      <c r="AP77" s="241"/>
      <c r="AQ77" s="214"/>
      <c r="AR77" s="241"/>
      <c r="AS77" s="270"/>
      <c r="AT77" s="241"/>
      <c r="AU77" s="214"/>
      <c r="AV77" s="241"/>
      <c r="AW77" s="214"/>
      <c r="AX77" s="261">
        <f>AX78</f>
        <v>0</v>
      </c>
      <c r="AY77" s="262"/>
      <c r="AZ77" s="234"/>
      <c r="BB77" s="260">
        <f>BB78</f>
        <v>0</v>
      </c>
      <c r="BC77" s="245" t="e">
        <f t="shared" si="2"/>
        <v>#DIV/0!</v>
      </c>
    </row>
    <row r="78" spans="1:108" ht="19.149999999999999" hidden="1" customHeight="1" x14ac:dyDescent="0.25">
      <c r="A78" s="255"/>
      <c r="B78" s="247" t="s">
        <v>701</v>
      </c>
      <c r="C78" s="247"/>
      <c r="D78" s="273" t="s">
        <v>702</v>
      </c>
      <c r="E78" s="239"/>
      <c r="F78" s="259"/>
      <c r="G78" s="241"/>
      <c r="H78" s="241"/>
      <c r="I78" s="241"/>
      <c r="J78" s="239"/>
      <c r="K78" s="259"/>
      <c r="L78" s="241"/>
      <c r="M78" s="241"/>
      <c r="N78" s="260"/>
      <c r="O78" s="241"/>
      <c r="P78" s="241"/>
      <c r="Q78" s="241"/>
      <c r="R78" s="241"/>
      <c r="S78" s="241"/>
      <c r="T78" s="241"/>
      <c r="U78" s="241"/>
      <c r="V78" s="214"/>
      <c r="W78" s="241"/>
      <c r="X78" s="241"/>
      <c r="Y78" s="241"/>
      <c r="Z78" s="270"/>
      <c r="AA78" s="241"/>
      <c r="AB78" s="214"/>
      <c r="AC78" s="241"/>
      <c r="AD78" s="214"/>
      <c r="AE78" s="241"/>
      <c r="AF78" s="214"/>
      <c r="AG78" s="241"/>
      <c r="AH78" s="214"/>
      <c r="AI78" s="241"/>
      <c r="AJ78" s="214"/>
      <c r="AK78" s="241"/>
      <c r="AL78" s="214"/>
      <c r="AM78" s="214"/>
      <c r="AN78" s="241"/>
      <c r="AO78" s="260"/>
      <c r="AP78" s="241"/>
      <c r="AQ78" s="214"/>
      <c r="AR78" s="241"/>
      <c r="AS78" s="270"/>
      <c r="AT78" s="241"/>
      <c r="AU78" s="214"/>
      <c r="AV78" s="241"/>
      <c r="AW78" s="214"/>
      <c r="AX78" s="261">
        <f>AX79</f>
        <v>0</v>
      </c>
      <c r="AY78" s="262"/>
      <c r="AZ78" s="234"/>
      <c r="BB78" s="260">
        <f>BB79</f>
        <v>0</v>
      </c>
      <c r="BC78" s="245" t="e">
        <f t="shared" si="2"/>
        <v>#DIV/0!</v>
      </c>
    </row>
    <row r="79" spans="1:108" ht="16.149999999999999" hidden="1" customHeight="1" x14ac:dyDescent="0.25">
      <c r="A79" s="255"/>
      <c r="B79" s="247" t="s">
        <v>703</v>
      </c>
      <c r="C79" s="247"/>
      <c r="D79" s="273" t="s">
        <v>704</v>
      </c>
      <c r="E79" s="239"/>
      <c r="F79" s="259"/>
      <c r="G79" s="241"/>
      <c r="H79" s="241"/>
      <c r="I79" s="241"/>
      <c r="J79" s="239"/>
      <c r="K79" s="259"/>
      <c r="L79" s="241"/>
      <c r="M79" s="241"/>
      <c r="N79" s="260"/>
      <c r="O79" s="241"/>
      <c r="P79" s="241"/>
      <c r="Q79" s="241"/>
      <c r="R79" s="241"/>
      <c r="S79" s="241"/>
      <c r="T79" s="241"/>
      <c r="U79" s="241"/>
      <c r="V79" s="214"/>
      <c r="W79" s="241"/>
      <c r="X79" s="241"/>
      <c r="Y79" s="241"/>
      <c r="Z79" s="270"/>
      <c r="AA79" s="241"/>
      <c r="AB79" s="214"/>
      <c r="AC79" s="241"/>
      <c r="AD79" s="214"/>
      <c r="AE79" s="241"/>
      <c r="AF79" s="214"/>
      <c r="AG79" s="241"/>
      <c r="AH79" s="214"/>
      <c r="AI79" s="241"/>
      <c r="AJ79" s="214"/>
      <c r="AK79" s="241"/>
      <c r="AL79" s="214"/>
      <c r="AM79" s="214"/>
      <c r="AN79" s="241"/>
      <c r="AO79" s="260"/>
      <c r="AP79" s="241"/>
      <c r="AQ79" s="214"/>
      <c r="AR79" s="241"/>
      <c r="AS79" s="270"/>
      <c r="AT79" s="241"/>
      <c r="AU79" s="214"/>
      <c r="AV79" s="241"/>
      <c r="AW79" s="214"/>
      <c r="AX79" s="261">
        <f>AX80</f>
        <v>0</v>
      </c>
      <c r="AY79" s="262"/>
      <c r="AZ79" s="234"/>
      <c r="BB79" s="260">
        <f>BB80</f>
        <v>0</v>
      </c>
      <c r="BC79" s="245" t="e">
        <f t="shared" si="2"/>
        <v>#DIV/0!</v>
      </c>
    </row>
    <row r="80" spans="1:108" ht="18.600000000000001" hidden="1" customHeight="1" x14ac:dyDescent="0.25">
      <c r="A80" s="255"/>
      <c r="B80" s="247" t="s">
        <v>723</v>
      </c>
      <c r="C80" s="247"/>
      <c r="D80" s="263" t="s">
        <v>392</v>
      </c>
      <c r="E80" s="239"/>
      <c r="F80" s="259"/>
      <c r="G80" s="241"/>
      <c r="H80" s="241"/>
      <c r="I80" s="241"/>
      <c r="J80" s="239"/>
      <c r="K80" s="259"/>
      <c r="L80" s="241"/>
      <c r="M80" s="241"/>
      <c r="N80" s="260"/>
      <c r="O80" s="241"/>
      <c r="P80" s="241"/>
      <c r="Q80" s="241"/>
      <c r="R80" s="241"/>
      <c r="S80" s="241"/>
      <c r="T80" s="241"/>
      <c r="U80" s="241"/>
      <c r="V80" s="214"/>
      <c r="W80" s="241"/>
      <c r="X80" s="241"/>
      <c r="Y80" s="241"/>
      <c r="Z80" s="270"/>
      <c r="AA80" s="241"/>
      <c r="AB80" s="214"/>
      <c r="AC80" s="241"/>
      <c r="AD80" s="214"/>
      <c r="AE80" s="241"/>
      <c r="AF80" s="214"/>
      <c r="AG80" s="241"/>
      <c r="AH80" s="214"/>
      <c r="AI80" s="241"/>
      <c r="AJ80" s="214"/>
      <c r="AK80" s="241"/>
      <c r="AL80" s="214"/>
      <c r="AM80" s="214"/>
      <c r="AN80" s="241"/>
      <c r="AO80" s="260"/>
      <c r="AP80" s="241"/>
      <c r="AQ80" s="214"/>
      <c r="AR80" s="241"/>
      <c r="AS80" s="270"/>
      <c r="AT80" s="241"/>
      <c r="AU80" s="214"/>
      <c r="AV80" s="241"/>
      <c r="AW80" s="214"/>
      <c r="AX80" s="261">
        <v>0</v>
      </c>
      <c r="AY80" s="262"/>
      <c r="AZ80" s="234"/>
      <c r="BB80" s="260">
        <v>0</v>
      </c>
      <c r="BC80" s="245" t="e">
        <f t="shared" si="2"/>
        <v>#DIV/0!</v>
      </c>
    </row>
    <row r="81" spans="1:57" ht="18.600000000000001" customHeight="1" x14ac:dyDescent="0.25">
      <c r="A81" s="236" t="s">
        <v>785</v>
      </c>
      <c r="B81" s="237" t="s">
        <v>766</v>
      </c>
      <c r="C81" s="237" t="s">
        <v>764</v>
      </c>
      <c r="D81" s="281" t="s">
        <v>401</v>
      </c>
      <c r="E81" s="239" t="e">
        <f>F81+G81+H81+I81</f>
        <v>#REF!</v>
      </c>
      <c r="F81" s="239" t="e">
        <f>F101+F112+#REF!+#REF!</f>
        <v>#REF!</v>
      </c>
      <c r="G81" s="239" t="e">
        <f>G101+G112+#REF!+#REF!</f>
        <v>#REF!</v>
      </c>
      <c r="H81" s="239" t="e">
        <f>H101+H112+#REF!+#REF!</f>
        <v>#REF!</v>
      </c>
      <c r="I81" s="239" t="e">
        <f>I101+I112+#REF!+#REF!</f>
        <v>#REF!</v>
      </c>
      <c r="J81" s="239" t="e">
        <f>K81+L81+M81+N81</f>
        <v>#REF!</v>
      </c>
      <c r="K81" s="239" t="e">
        <f>K101+K112+#REF!+#REF!</f>
        <v>#REF!</v>
      </c>
      <c r="L81" s="239" t="e">
        <f>L101+L112+#REF!+#REF!</f>
        <v>#REF!</v>
      </c>
      <c r="M81" s="239" t="e">
        <f>M101+M112+#REF!+#REF!</f>
        <v>#REF!</v>
      </c>
      <c r="N81" s="240" t="e">
        <f>N101+N112+#REF!+#REF!</f>
        <v>#REF!</v>
      </c>
      <c r="O81" s="239">
        <v>572330.68000000005</v>
      </c>
      <c r="P81" s="241">
        <v>-47300</v>
      </c>
      <c r="Q81" s="239" t="e">
        <f>Q101+#REF!+Q112+#REF!+#REF!+#REF!</f>
        <v>#REF!</v>
      </c>
      <c r="R81" s="239" t="e">
        <f>R101+#REF!+R112+#REF!+#REF!+#REF!</f>
        <v>#REF!</v>
      </c>
      <c r="S81" s="239" t="e">
        <f>S101+#REF!+S112+#REF!+#REF!+#REF!</f>
        <v>#REF!</v>
      </c>
      <c r="T81" s="239" t="e">
        <f>T101+#REF!+T112+#REF!+#REF!+#REF!</f>
        <v>#REF!</v>
      </c>
      <c r="U81" s="239" t="e">
        <f>U101+U112+U106</f>
        <v>#REF!</v>
      </c>
      <c r="V81" s="214"/>
      <c r="W81" s="239" t="e">
        <f>W101+W112+W106</f>
        <v>#REF!</v>
      </c>
      <c r="X81" s="239" t="e">
        <f>X101+X112+X106</f>
        <v>#REF!</v>
      </c>
      <c r="Y81" s="239" t="e">
        <f>W81+X81</f>
        <v>#REF!</v>
      </c>
      <c r="Z81" s="214"/>
      <c r="AA81" s="239" t="e">
        <f>AA101+AA106+AA112</f>
        <v>#REF!</v>
      </c>
      <c r="AB81" s="214"/>
      <c r="AC81" s="239" t="e">
        <f>AC101+AC106+AC112</f>
        <v>#REF!</v>
      </c>
      <c r="AD81" s="214"/>
      <c r="AE81" s="239" t="e">
        <f>AE101+AE106+AE112</f>
        <v>#REF!</v>
      </c>
      <c r="AF81" s="214"/>
      <c r="AG81" s="239" t="e">
        <f>AG101+AG106+AG112</f>
        <v>#REF!</v>
      </c>
      <c r="AH81" s="214"/>
      <c r="AI81" s="239" t="e">
        <f>AI101+AI106+AI112</f>
        <v>#REF!</v>
      </c>
      <c r="AJ81" s="214"/>
      <c r="AK81" s="239" t="e">
        <f>AK101+AK106+AK112</f>
        <v>#REF!</v>
      </c>
      <c r="AL81" s="214"/>
      <c r="AM81" s="214"/>
      <c r="AN81" s="239" t="e">
        <f>AN101+AN106+AN112</f>
        <v>#REF!</v>
      </c>
      <c r="AO81" s="240"/>
      <c r="AP81" s="239" t="e">
        <f>AP101+AP106+AP112</f>
        <v>#REF!</v>
      </c>
      <c r="AQ81" s="214"/>
      <c r="AR81" s="239" t="e">
        <f>AR101+AR106+AR112</f>
        <v>#REF!</v>
      </c>
      <c r="AS81" s="214"/>
      <c r="AT81" s="239" t="e">
        <f>AT101+AT106+AT112</f>
        <v>#REF!</v>
      </c>
      <c r="AU81" s="214"/>
      <c r="AV81" s="239" t="e">
        <f>AV101+AV106+AV112</f>
        <v>#REF!</v>
      </c>
      <c r="AW81" s="214"/>
      <c r="AX81" s="242">
        <f>AX82+AX87+AX91+AX99</f>
        <v>3273.384</v>
      </c>
      <c r="AY81" s="243" t="e">
        <f>AY101+AY106+AY112+AY110</f>
        <v>#REF!</v>
      </c>
      <c r="AZ81" s="234"/>
      <c r="BB81" s="240">
        <f>BB82+BB87+BB91+BB99</f>
        <v>2661.92</v>
      </c>
      <c r="BC81" s="245">
        <f t="shared" si="2"/>
        <v>81.320126205785812</v>
      </c>
    </row>
    <row r="82" spans="1:57" ht="63" customHeight="1" x14ac:dyDescent="0.25">
      <c r="A82" s="255" t="s">
        <v>785</v>
      </c>
      <c r="B82" s="247" t="s">
        <v>800</v>
      </c>
      <c r="C82" s="247" t="s">
        <v>764</v>
      </c>
      <c r="D82" s="248" t="s">
        <v>912</v>
      </c>
      <c r="E82" s="239"/>
      <c r="F82" s="259"/>
      <c r="G82" s="259"/>
      <c r="H82" s="259"/>
      <c r="I82" s="259"/>
      <c r="J82" s="239"/>
      <c r="K82" s="259"/>
      <c r="L82" s="259"/>
      <c r="M82" s="259"/>
      <c r="N82" s="282"/>
      <c r="O82" s="241"/>
      <c r="P82" s="241"/>
      <c r="Q82" s="241"/>
      <c r="R82" s="241"/>
      <c r="S82" s="241"/>
      <c r="T82" s="241"/>
      <c r="U82" s="241"/>
      <c r="V82" s="214"/>
      <c r="W82" s="241"/>
      <c r="X82" s="241"/>
      <c r="Y82" s="241"/>
      <c r="Z82" s="214"/>
      <c r="AA82" s="241"/>
      <c r="AB82" s="214"/>
      <c r="AC82" s="241"/>
      <c r="AD82" s="214"/>
      <c r="AE82" s="241"/>
      <c r="AF82" s="214"/>
      <c r="AG82" s="241"/>
      <c r="AH82" s="214"/>
      <c r="AI82" s="241"/>
      <c r="AJ82" s="214"/>
      <c r="AK82" s="241"/>
      <c r="AL82" s="214"/>
      <c r="AM82" s="214"/>
      <c r="AN82" s="241"/>
      <c r="AO82" s="260"/>
      <c r="AP82" s="241"/>
      <c r="AQ82" s="214"/>
      <c r="AR82" s="241"/>
      <c r="AS82" s="214"/>
      <c r="AT82" s="241"/>
      <c r="AU82" s="214"/>
      <c r="AV82" s="241"/>
      <c r="AW82" s="214"/>
      <c r="AX82" s="261">
        <f>AX83</f>
        <v>2248</v>
      </c>
      <c r="AY82" s="243"/>
      <c r="AZ82" s="234"/>
      <c r="BB82" s="260">
        <f>BB83</f>
        <v>2000</v>
      </c>
      <c r="BC82" s="245">
        <f t="shared" si="2"/>
        <v>88.967971530249116</v>
      </c>
    </row>
    <row r="83" spans="1:57" ht="33" customHeight="1" x14ac:dyDescent="0.25">
      <c r="A83" s="255" t="s">
        <v>785</v>
      </c>
      <c r="B83" s="257" t="s">
        <v>806</v>
      </c>
      <c r="C83" s="257" t="s">
        <v>764</v>
      </c>
      <c r="D83" s="258" t="s">
        <v>97</v>
      </c>
      <c r="E83" s="239"/>
      <c r="F83" s="259"/>
      <c r="G83" s="259"/>
      <c r="H83" s="259"/>
      <c r="I83" s="259"/>
      <c r="J83" s="239"/>
      <c r="K83" s="259"/>
      <c r="L83" s="259"/>
      <c r="M83" s="259"/>
      <c r="N83" s="282"/>
      <c r="O83" s="241"/>
      <c r="P83" s="241"/>
      <c r="Q83" s="241"/>
      <c r="R83" s="241"/>
      <c r="S83" s="241"/>
      <c r="T83" s="241"/>
      <c r="U83" s="241"/>
      <c r="V83" s="214"/>
      <c r="W83" s="241"/>
      <c r="X83" s="241"/>
      <c r="Y83" s="241"/>
      <c r="Z83" s="214"/>
      <c r="AA83" s="241"/>
      <c r="AB83" s="214"/>
      <c r="AC83" s="241"/>
      <c r="AD83" s="214"/>
      <c r="AE83" s="241"/>
      <c r="AF83" s="214"/>
      <c r="AG83" s="241"/>
      <c r="AH83" s="214"/>
      <c r="AI83" s="241"/>
      <c r="AJ83" s="214"/>
      <c r="AK83" s="241"/>
      <c r="AL83" s="214"/>
      <c r="AM83" s="214"/>
      <c r="AN83" s="241"/>
      <c r="AO83" s="260"/>
      <c r="AP83" s="241"/>
      <c r="AQ83" s="214"/>
      <c r="AR83" s="241"/>
      <c r="AS83" s="214"/>
      <c r="AT83" s="241"/>
      <c r="AU83" s="214"/>
      <c r="AV83" s="241"/>
      <c r="AW83" s="214"/>
      <c r="AX83" s="261">
        <f>AX84</f>
        <v>2248</v>
      </c>
      <c r="AY83" s="243"/>
      <c r="AZ83" s="234"/>
      <c r="BB83" s="260">
        <f>BB84</f>
        <v>2000</v>
      </c>
      <c r="BC83" s="245">
        <f t="shared" si="2"/>
        <v>88.967971530249116</v>
      </c>
    </row>
    <row r="84" spans="1:57" ht="67.5" customHeight="1" x14ac:dyDescent="0.25">
      <c r="A84" s="255" t="s">
        <v>785</v>
      </c>
      <c r="B84" s="247" t="s">
        <v>339</v>
      </c>
      <c r="C84" s="247" t="s">
        <v>764</v>
      </c>
      <c r="D84" s="248" t="s">
        <v>340</v>
      </c>
      <c r="E84" s="239"/>
      <c r="F84" s="259"/>
      <c r="G84" s="259"/>
      <c r="H84" s="259"/>
      <c r="I84" s="259"/>
      <c r="J84" s="239"/>
      <c r="K84" s="259"/>
      <c r="L84" s="259"/>
      <c r="M84" s="259"/>
      <c r="N84" s="282"/>
      <c r="O84" s="241"/>
      <c r="P84" s="241"/>
      <c r="Q84" s="241"/>
      <c r="R84" s="241"/>
      <c r="S84" s="241"/>
      <c r="T84" s="241"/>
      <c r="U84" s="241"/>
      <c r="V84" s="214"/>
      <c r="W84" s="241"/>
      <c r="X84" s="241"/>
      <c r="Y84" s="241"/>
      <c r="Z84" s="214"/>
      <c r="AA84" s="241"/>
      <c r="AB84" s="214"/>
      <c r="AC84" s="241"/>
      <c r="AD84" s="214"/>
      <c r="AE84" s="241"/>
      <c r="AF84" s="214"/>
      <c r="AG84" s="241"/>
      <c r="AH84" s="214"/>
      <c r="AI84" s="241"/>
      <c r="AJ84" s="214"/>
      <c r="AK84" s="241"/>
      <c r="AL84" s="214"/>
      <c r="AM84" s="214"/>
      <c r="AN84" s="241"/>
      <c r="AO84" s="260"/>
      <c r="AP84" s="241"/>
      <c r="AQ84" s="214"/>
      <c r="AR84" s="241"/>
      <c r="AS84" s="214"/>
      <c r="AT84" s="241"/>
      <c r="AU84" s="214"/>
      <c r="AV84" s="241"/>
      <c r="AW84" s="214"/>
      <c r="AX84" s="261">
        <f>AX86+AX85</f>
        <v>2248</v>
      </c>
      <c r="AY84" s="243"/>
      <c r="AZ84" s="234"/>
      <c r="BB84" s="260">
        <f>BB86+BB85</f>
        <v>2000</v>
      </c>
      <c r="BC84" s="245">
        <f t="shared" si="2"/>
        <v>88.967971530249116</v>
      </c>
    </row>
    <row r="85" spans="1:57" ht="53.25" customHeight="1" x14ac:dyDescent="0.25">
      <c r="A85" s="255" t="s">
        <v>785</v>
      </c>
      <c r="B85" s="247" t="s">
        <v>343</v>
      </c>
      <c r="C85" s="247" t="s">
        <v>801</v>
      </c>
      <c r="D85" s="248" t="s">
        <v>344</v>
      </c>
      <c r="E85" s="239"/>
      <c r="F85" s="259"/>
      <c r="G85" s="259"/>
      <c r="H85" s="259"/>
      <c r="I85" s="259"/>
      <c r="J85" s="239"/>
      <c r="K85" s="259"/>
      <c r="L85" s="259"/>
      <c r="M85" s="259"/>
      <c r="N85" s="282"/>
      <c r="O85" s="241"/>
      <c r="P85" s="241"/>
      <c r="Q85" s="241"/>
      <c r="R85" s="241"/>
      <c r="S85" s="241"/>
      <c r="T85" s="241"/>
      <c r="U85" s="241"/>
      <c r="V85" s="214"/>
      <c r="W85" s="241"/>
      <c r="X85" s="241"/>
      <c r="Y85" s="241"/>
      <c r="Z85" s="214"/>
      <c r="AA85" s="241"/>
      <c r="AB85" s="214"/>
      <c r="AC85" s="241"/>
      <c r="AD85" s="214"/>
      <c r="AE85" s="241"/>
      <c r="AF85" s="214"/>
      <c r="AG85" s="241"/>
      <c r="AH85" s="214"/>
      <c r="AI85" s="241"/>
      <c r="AJ85" s="214"/>
      <c r="AK85" s="241"/>
      <c r="AL85" s="214"/>
      <c r="AM85" s="214"/>
      <c r="AN85" s="241"/>
      <c r="AO85" s="260"/>
      <c r="AP85" s="241"/>
      <c r="AQ85" s="214"/>
      <c r="AR85" s="241"/>
      <c r="AS85" s="214"/>
      <c r="AT85" s="241"/>
      <c r="AU85" s="214"/>
      <c r="AV85" s="241"/>
      <c r="AW85" s="214"/>
      <c r="AX85" s="261">
        <f>868+30</f>
        <v>898</v>
      </c>
      <c r="AY85" s="243"/>
      <c r="AZ85" s="234"/>
      <c r="BB85" s="260"/>
      <c r="BC85" s="245"/>
    </row>
    <row r="86" spans="1:57" ht="47.45" customHeight="1" x14ac:dyDescent="0.25">
      <c r="A86" s="255" t="s">
        <v>785</v>
      </c>
      <c r="B86" s="257" t="s">
        <v>341</v>
      </c>
      <c r="C86" s="257" t="s">
        <v>801</v>
      </c>
      <c r="D86" s="258" t="s">
        <v>342</v>
      </c>
      <c r="E86" s="239"/>
      <c r="F86" s="259"/>
      <c r="G86" s="259"/>
      <c r="H86" s="259"/>
      <c r="I86" s="259"/>
      <c r="J86" s="239"/>
      <c r="K86" s="259"/>
      <c r="L86" s="259"/>
      <c r="M86" s="259"/>
      <c r="N86" s="282"/>
      <c r="O86" s="241"/>
      <c r="P86" s="241"/>
      <c r="Q86" s="241"/>
      <c r="R86" s="241"/>
      <c r="S86" s="241"/>
      <c r="T86" s="241"/>
      <c r="U86" s="241">
        <v>144704.9</v>
      </c>
      <c r="V86" s="214"/>
      <c r="W86" s="241">
        <v>144704.9</v>
      </c>
      <c r="X86" s="241">
        <v>84552.73</v>
      </c>
      <c r="Y86" s="241">
        <f>W86+X86</f>
        <v>229257.63</v>
      </c>
      <c r="Z86" s="264">
        <v>25682.38</v>
      </c>
      <c r="AA86" s="241">
        <f>Y86+Z86</f>
        <v>254940.01</v>
      </c>
      <c r="AB86" s="264">
        <v>13800</v>
      </c>
      <c r="AC86" s="241">
        <f>AA86+AB86</f>
        <v>268740.01</v>
      </c>
      <c r="AD86" s="214">
        <v>3941.06</v>
      </c>
      <c r="AE86" s="241">
        <f>AC86+AD86</f>
        <v>272681.07</v>
      </c>
      <c r="AF86" s="214"/>
      <c r="AG86" s="241">
        <v>245700</v>
      </c>
      <c r="AH86" s="214"/>
      <c r="AI86" s="241">
        <v>245700</v>
      </c>
      <c r="AJ86" s="214"/>
      <c r="AK86" s="241">
        <v>245700</v>
      </c>
      <c r="AL86" s="214">
        <v>21000</v>
      </c>
      <c r="AM86" s="214"/>
      <c r="AN86" s="241">
        <f>AK86+AL86+AM86</f>
        <v>266700</v>
      </c>
      <c r="AO86" s="260"/>
      <c r="AP86" s="241">
        <f>AM86+AN86+AO86</f>
        <v>266700</v>
      </c>
      <c r="AQ86" s="214">
        <v>13300</v>
      </c>
      <c r="AR86" s="241">
        <f>AP86+AQ86</f>
        <v>280000</v>
      </c>
      <c r="AS86" s="214">
        <v>12620</v>
      </c>
      <c r="AT86" s="241">
        <f>AR86+AS86</f>
        <v>292620</v>
      </c>
      <c r="AU86" s="214"/>
      <c r="AV86" s="241">
        <f>AT86+AU86</f>
        <v>292620</v>
      </c>
      <c r="AW86" s="214">
        <v>-84575.87</v>
      </c>
      <c r="AX86" s="261">
        <f>1341+9</f>
        <v>1350</v>
      </c>
      <c r="AY86" s="243"/>
      <c r="AZ86" s="234"/>
      <c r="BB86" s="260">
        <v>2000</v>
      </c>
      <c r="BC86" s="245">
        <f t="shared" si="2"/>
        <v>148.14814814814815</v>
      </c>
      <c r="BE86" s="244"/>
    </row>
    <row r="87" spans="1:57" ht="47.45" customHeight="1" x14ac:dyDescent="0.25">
      <c r="A87" s="255" t="s">
        <v>785</v>
      </c>
      <c r="B87" s="247" t="s">
        <v>45</v>
      </c>
      <c r="C87" s="247" t="s">
        <v>764</v>
      </c>
      <c r="D87" s="248" t="s">
        <v>34</v>
      </c>
      <c r="E87" s="239"/>
      <c r="F87" s="259"/>
      <c r="G87" s="259"/>
      <c r="H87" s="259"/>
      <c r="I87" s="259"/>
      <c r="J87" s="239"/>
      <c r="K87" s="259"/>
      <c r="L87" s="259"/>
      <c r="M87" s="259"/>
      <c r="N87" s="282"/>
      <c r="O87" s="241"/>
      <c r="P87" s="241"/>
      <c r="Q87" s="241"/>
      <c r="R87" s="241"/>
      <c r="S87" s="241"/>
      <c r="T87" s="241"/>
      <c r="U87" s="241"/>
      <c r="V87" s="214"/>
      <c r="W87" s="241"/>
      <c r="X87" s="241"/>
      <c r="Y87" s="241"/>
      <c r="Z87" s="270"/>
      <c r="AA87" s="241"/>
      <c r="AB87" s="270"/>
      <c r="AC87" s="241"/>
      <c r="AD87" s="214"/>
      <c r="AE87" s="241"/>
      <c r="AF87" s="214"/>
      <c r="AG87" s="241"/>
      <c r="AH87" s="214"/>
      <c r="AI87" s="241"/>
      <c r="AJ87" s="214"/>
      <c r="AK87" s="241"/>
      <c r="AL87" s="214"/>
      <c r="AM87" s="214"/>
      <c r="AN87" s="241"/>
      <c r="AO87" s="260"/>
      <c r="AP87" s="241"/>
      <c r="AQ87" s="214"/>
      <c r="AR87" s="241"/>
      <c r="AS87" s="214"/>
      <c r="AT87" s="241"/>
      <c r="AU87" s="214"/>
      <c r="AV87" s="241"/>
      <c r="AW87" s="214"/>
      <c r="AX87" s="261">
        <f>AX88</f>
        <v>350</v>
      </c>
      <c r="AY87" s="243"/>
      <c r="AZ87" s="234"/>
      <c r="BB87" s="260">
        <f>BB88</f>
        <v>50</v>
      </c>
      <c r="BC87" s="245">
        <f t="shared" ref="BC87:BC150" si="3">BB87/AX87*100</f>
        <v>14.285714285714285</v>
      </c>
    </row>
    <row r="88" spans="1:57" ht="36" customHeight="1" x14ac:dyDescent="0.25">
      <c r="A88" s="255" t="s">
        <v>785</v>
      </c>
      <c r="B88" s="257" t="s">
        <v>80</v>
      </c>
      <c r="C88" s="257" t="s">
        <v>764</v>
      </c>
      <c r="D88" s="258" t="s">
        <v>44</v>
      </c>
      <c r="E88" s="239"/>
      <c r="F88" s="259"/>
      <c r="G88" s="259"/>
      <c r="H88" s="259"/>
      <c r="I88" s="259"/>
      <c r="J88" s="239"/>
      <c r="K88" s="259"/>
      <c r="L88" s="259"/>
      <c r="M88" s="259"/>
      <c r="N88" s="282"/>
      <c r="O88" s="241"/>
      <c r="P88" s="241"/>
      <c r="Q88" s="241"/>
      <c r="R88" s="241"/>
      <c r="S88" s="241"/>
      <c r="T88" s="241"/>
      <c r="U88" s="241"/>
      <c r="V88" s="214"/>
      <c r="W88" s="241"/>
      <c r="X88" s="241"/>
      <c r="Y88" s="241"/>
      <c r="Z88" s="270"/>
      <c r="AA88" s="241"/>
      <c r="AB88" s="270"/>
      <c r="AC88" s="241"/>
      <c r="AD88" s="214"/>
      <c r="AE88" s="241"/>
      <c r="AF88" s="214"/>
      <c r="AG88" s="241"/>
      <c r="AH88" s="214"/>
      <c r="AI88" s="241"/>
      <c r="AJ88" s="214"/>
      <c r="AK88" s="241"/>
      <c r="AL88" s="214"/>
      <c r="AM88" s="214"/>
      <c r="AN88" s="241"/>
      <c r="AO88" s="260"/>
      <c r="AP88" s="241"/>
      <c r="AQ88" s="214"/>
      <c r="AR88" s="241"/>
      <c r="AS88" s="214"/>
      <c r="AT88" s="241"/>
      <c r="AU88" s="214"/>
      <c r="AV88" s="241"/>
      <c r="AW88" s="214"/>
      <c r="AX88" s="261">
        <f>AX89</f>
        <v>350</v>
      </c>
      <c r="AY88" s="243"/>
      <c r="AZ88" s="234"/>
      <c r="BB88" s="260">
        <f>BB89</f>
        <v>50</v>
      </c>
      <c r="BC88" s="245">
        <f t="shared" si="3"/>
        <v>14.285714285714285</v>
      </c>
    </row>
    <row r="89" spans="1:57" ht="33.6" customHeight="1" x14ac:dyDescent="0.25">
      <c r="A89" s="255" t="s">
        <v>785</v>
      </c>
      <c r="B89" s="247" t="s">
        <v>109</v>
      </c>
      <c r="C89" s="247" t="s">
        <v>764</v>
      </c>
      <c r="D89" s="248" t="s">
        <v>46</v>
      </c>
      <c r="E89" s="239"/>
      <c r="F89" s="259"/>
      <c r="G89" s="259"/>
      <c r="H89" s="259"/>
      <c r="I89" s="259"/>
      <c r="J89" s="239"/>
      <c r="K89" s="259"/>
      <c r="L89" s="259"/>
      <c r="M89" s="259"/>
      <c r="N89" s="282"/>
      <c r="O89" s="241"/>
      <c r="P89" s="241"/>
      <c r="Q89" s="241"/>
      <c r="R89" s="241"/>
      <c r="S89" s="241"/>
      <c r="T89" s="241"/>
      <c r="U89" s="241"/>
      <c r="V89" s="214"/>
      <c r="W89" s="241"/>
      <c r="X89" s="241"/>
      <c r="Y89" s="241"/>
      <c r="Z89" s="270"/>
      <c r="AA89" s="241"/>
      <c r="AB89" s="270"/>
      <c r="AC89" s="241"/>
      <c r="AD89" s="214"/>
      <c r="AE89" s="241"/>
      <c r="AF89" s="214"/>
      <c r="AG89" s="241"/>
      <c r="AH89" s="214"/>
      <c r="AI89" s="241"/>
      <c r="AJ89" s="214"/>
      <c r="AK89" s="241"/>
      <c r="AL89" s="214"/>
      <c r="AM89" s="214"/>
      <c r="AN89" s="241"/>
      <c r="AO89" s="260"/>
      <c r="AP89" s="241"/>
      <c r="AQ89" s="214"/>
      <c r="AR89" s="241"/>
      <c r="AS89" s="214"/>
      <c r="AT89" s="241"/>
      <c r="AU89" s="214"/>
      <c r="AV89" s="241"/>
      <c r="AW89" s="214"/>
      <c r="AX89" s="261">
        <f>AX90</f>
        <v>350</v>
      </c>
      <c r="AY89" s="243"/>
      <c r="AZ89" s="234"/>
      <c r="BB89" s="260">
        <f>BB90</f>
        <v>50</v>
      </c>
      <c r="BC89" s="245">
        <f t="shared" si="3"/>
        <v>14.285714285714285</v>
      </c>
    </row>
    <row r="90" spans="1:57" ht="33" customHeight="1" x14ac:dyDescent="0.25">
      <c r="A90" s="255" t="s">
        <v>785</v>
      </c>
      <c r="B90" s="257" t="s">
        <v>110</v>
      </c>
      <c r="C90" s="257" t="s">
        <v>771</v>
      </c>
      <c r="D90" s="258" t="s">
        <v>747</v>
      </c>
      <c r="E90" s="239"/>
      <c r="F90" s="259"/>
      <c r="G90" s="259"/>
      <c r="H90" s="259"/>
      <c r="I90" s="259"/>
      <c r="J90" s="239"/>
      <c r="K90" s="259"/>
      <c r="L90" s="259"/>
      <c r="M90" s="259"/>
      <c r="N90" s="282"/>
      <c r="O90" s="241"/>
      <c r="P90" s="241"/>
      <c r="Q90" s="241"/>
      <c r="R90" s="241"/>
      <c r="S90" s="241"/>
      <c r="T90" s="241"/>
      <c r="U90" s="241"/>
      <c r="V90" s="214"/>
      <c r="W90" s="241"/>
      <c r="X90" s="241"/>
      <c r="Y90" s="241"/>
      <c r="Z90" s="270"/>
      <c r="AA90" s="241"/>
      <c r="AB90" s="270"/>
      <c r="AC90" s="241"/>
      <c r="AD90" s="214"/>
      <c r="AE90" s="241"/>
      <c r="AF90" s="214"/>
      <c r="AG90" s="241"/>
      <c r="AH90" s="214"/>
      <c r="AI90" s="241"/>
      <c r="AJ90" s="214"/>
      <c r="AK90" s="241"/>
      <c r="AL90" s="214"/>
      <c r="AM90" s="214"/>
      <c r="AN90" s="241"/>
      <c r="AO90" s="260"/>
      <c r="AP90" s="241"/>
      <c r="AQ90" s="214"/>
      <c r="AR90" s="241"/>
      <c r="AS90" s="214"/>
      <c r="AT90" s="241"/>
      <c r="AU90" s="214"/>
      <c r="AV90" s="241"/>
      <c r="AW90" s="214"/>
      <c r="AX90" s="261">
        <v>350</v>
      </c>
      <c r="AY90" s="243"/>
      <c r="AZ90" s="234"/>
      <c r="BB90" s="260">
        <v>50</v>
      </c>
      <c r="BC90" s="245">
        <f t="shared" si="3"/>
        <v>14.285714285714285</v>
      </c>
    </row>
    <row r="91" spans="1:57" ht="90.75" customHeight="1" x14ac:dyDescent="0.25">
      <c r="A91" s="255" t="s">
        <v>785</v>
      </c>
      <c r="B91" s="247" t="s">
        <v>137</v>
      </c>
      <c r="C91" s="247" t="s">
        <v>764</v>
      </c>
      <c r="D91" s="248" t="s">
        <v>52</v>
      </c>
      <c r="E91" s="239"/>
      <c r="F91" s="259"/>
      <c r="G91" s="259"/>
      <c r="H91" s="259"/>
      <c r="I91" s="259"/>
      <c r="J91" s="239"/>
      <c r="K91" s="259"/>
      <c r="L91" s="259"/>
      <c r="M91" s="259"/>
      <c r="N91" s="282"/>
      <c r="O91" s="241"/>
      <c r="P91" s="241"/>
      <c r="Q91" s="241"/>
      <c r="R91" s="241"/>
      <c r="S91" s="241"/>
      <c r="T91" s="241"/>
      <c r="U91" s="241"/>
      <c r="V91" s="214"/>
      <c r="W91" s="241"/>
      <c r="X91" s="241"/>
      <c r="Y91" s="241"/>
      <c r="Z91" s="214"/>
      <c r="AA91" s="241"/>
      <c r="AB91" s="214"/>
      <c r="AC91" s="241"/>
      <c r="AD91" s="214"/>
      <c r="AE91" s="241"/>
      <c r="AF91" s="214"/>
      <c r="AG91" s="241"/>
      <c r="AH91" s="214"/>
      <c r="AI91" s="241"/>
      <c r="AJ91" s="214"/>
      <c r="AK91" s="241"/>
      <c r="AL91" s="214"/>
      <c r="AM91" s="214"/>
      <c r="AN91" s="241"/>
      <c r="AO91" s="260"/>
      <c r="AP91" s="241"/>
      <c r="AQ91" s="214"/>
      <c r="AR91" s="241"/>
      <c r="AS91" s="214"/>
      <c r="AT91" s="241"/>
      <c r="AU91" s="214"/>
      <c r="AV91" s="241"/>
      <c r="AW91" s="214"/>
      <c r="AX91" s="261">
        <f>AX92+AX95</f>
        <v>443.464</v>
      </c>
      <c r="AY91" s="243"/>
      <c r="AZ91" s="234"/>
      <c r="BB91" s="260">
        <f>BB92+BB95</f>
        <v>388</v>
      </c>
      <c r="BC91" s="245">
        <f t="shared" si="3"/>
        <v>87.493009579131567</v>
      </c>
    </row>
    <row r="92" spans="1:57" ht="52.15" customHeight="1" x14ac:dyDescent="0.25">
      <c r="A92" s="255" t="s">
        <v>785</v>
      </c>
      <c r="B92" s="257" t="s">
        <v>138</v>
      </c>
      <c r="C92" s="257" t="s">
        <v>764</v>
      </c>
      <c r="D92" s="258" t="s">
        <v>98</v>
      </c>
      <c r="E92" s="239"/>
      <c r="F92" s="259"/>
      <c r="G92" s="259"/>
      <c r="H92" s="259"/>
      <c r="I92" s="259"/>
      <c r="J92" s="239"/>
      <c r="K92" s="259"/>
      <c r="L92" s="259"/>
      <c r="M92" s="259"/>
      <c r="N92" s="282"/>
      <c r="O92" s="241"/>
      <c r="P92" s="241"/>
      <c r="Q92" s="241"/>
      <c r="R92" s="241"/>
      <c r="S92" s="241"/>
      <c r="T92" s="241"/>
      <c r="U92" s="241"/>
      <c r="V92" s="214"/>
      <c r="W92" s="241"/>
      <c r="X92" s="241"/>
      <c r="Y92" s="241"/>
      <c r="Z92" s="214"/>
      <c r="AA92" s="241"/>
      <c r="AB92" s="214"/>
      <c r="AC92" s="241"/>
      <c r="AD92" s="214"/>
      <c r="AE92" s="241"/>
      <c r="AF92" s="214"/>
      <c r="AG92" s="241"/>
      <c r="AH92" s="214"/>
      <c r="AI92" s="241"/>
      <c r="AJ92" s="214"/>
      <c r="AK92" s="241"/>
      <c r="AL92" s="214"/>
      <c r="AM92" s="214"/>
      <c r="AN92" s="241"/>
      <c r="AO92" s="260"/>
      <c r="AP92" s="241"/>
      <c r="AQ92" s="214"/>
      <c r="AR92" s="241"/>
      <c r="AS92" s="214"/>
      <c r="AT92" s="241"/>
      <c r="AU92" s="214"/>
      <c r="AV92" s="241"/>
      <c r="AW92" s="214"/>
      <c r="AX92" s="261">
        <f>AX93</f>
        <v>10</v>
      </c>
      <c r="AY92" s="243"/>
      <c r="AZ92" s="234"/>
      <c r="BB92" s="260">
        <f>BB93</f>
        <v>2</v>
      </c>
      <c r="BC92" s="245">
        <f t="shared" si="3"/>
        <v>20</v>
      </c>
    </row>
    <row r="93" spans="1:57" ht="46.15" customHeight="1" x14ac:dyDescent="0.25">
      <c r="A93" s="255" t="s">
        <v>785</v>
      </c>
      <c r="B93" s="247" t="s">
        <v>139</v>
      </c>
      <c r="C93" s="247" t="s">
        <v>764</v>
      </c>
      <c r="D93" s="248" t="s">
        <v>53</v>
      </c>
      <c r="E93" s="239"/>
      <c r="F93" s="259"/>
      <c r="G93" s="259"/>
      <c r="H93" s="259"/>
      <c r="I93" s="259"/>
      <c r="J93" s="239"/>
      <c r="K93" s="259"/>
      <c r="L93" s="259"/>
      <c r="M93" s="259"/>
      <c r="N93" s="282"/>
      <c r="O93" s="241"/>
      <c r="P93" s="241"/>
      <c r="Q93" s="241"/>
      <c r="R93" s="241"/>
      <c r="S93" s="241"/>
      <c r="T93" s="241"/>
      <c r="U93" s="241"/>
      <c r="V93" s="214"/>
      <c r="W93" s="241"/>
      <c r="X93" s="241"/>
      <c r="Y93" s="241"/>
      <c r="Z93" s="214"/>
      <c r="AA93" s="241"/>
      <c r="AB93" s="214"/>
      <c r="AC93" s="241"/>
      <c r="AD93" s="214"/>
      <c r="AE93" s="241"/>
      <c r="AF93" s="214"/>
      <c r="AG93" s="241"/>
      <c r="AH93" s="214"/>
      <c r="AI93" s="241"/>
      <c r="AJ93" s="214"/>
      <c r="AK93" s="241"/>
      <c r="AL93" s="214"/>
      <c r="AM93" s="214"/>
      <c r="AN93" s="241"/>
      <c r="AO93" s="260"/>
      <c r="AP93" s="241"/>
      <c r="AQ93" s="214"/>
      <c r="AR93" s="241"/>
      <c r="AS93" s="214"/>
      <c r="AT93" s="241"/>
      <c r="AU93" s="214"/>
      <c r="AV93" s="241"/>
      <c r="AW93" s="214"/>
      <c r="AX93" s="261">
        <f>AX94</f>
        <v>10</v>
      </c>
      <c r="AY93" s="243"/>
      <c r="AZ93" s="234"/>
      <c r="BB93" s="260">
        <f>BB94</f>
        <v>2</v>
      </c>
      <c r="BC93" s="245">
        <f t="shared" si="3"/>
        <v>20</v>
      </c>
    </row>
    <row r="94" spans="1:57" ht="33" customHeight="1" x14ac:dyDescent="0.25">
      <c r="A94" s="255" t="s">
        <v>785</v>
      </c>
      <c r="B94" s="257" t="s">
        <v>139</v>
      </c>
      <c r="C94" s="257" t="s">
        <v>771</v>
      </c>
      <c r="D94" s="258" t="s">
        <v>747</v>
      </c>
      <c r="E94" s="239"/>
      <c r="F94" s="259"/>
      <c r="G94" s="259"/>
      <c r="H94" s="259"/>
      <c r="I94" s="259"/>
      <c r="J94" s="239"/>
      <c r="K94" s="259"/>
      <c r="L94" s="259"/>
      <c r="M94" s="259"/>
      <c r="N94" s="282"/>
      <c r="O94" s="241"/>
      <c r="P94" s="241"/>
      <c r="Q94" s="241"/>
      <c r="R94" s="241"/>
      <c r="S94" s="241"/>
      <c r="T94" s="241"/>
      <c r="U94" s="241">
        <v>144704.9</v>
      </c>
      <c r="V94" s="214"/>
      <c r="W94" s="241">
        <v>144704.9</v>
      </c>
      <c r="X94" s="241">
        <v>84552.73</v>
      </c>
      <c r="Y94" s="241">
        <f>W94+X94</f>
        <v>229257.63</v>
      </c>
      <c r="Z94" s="264">
        <v>25682.38</v>
      </c>
      <c r="AA94" s="241">
        <f>Y94+Z94</f>
        <v>254940.01</v>
      </c>
      <c r="AB94" s="264">
        <v>13800</v>
      </c>
      <c r="AC94" s="241">
        <f>AA94+AB94</f>
        <v>268740.01</v>
      </c>
      <c r="AD94" s="214">
        <v>3941.06</v>
      </c>
      <c r="AE94" s="241">
        <f>AC94+AD94</f>
        <v>272681.07</v>
      </c>
      <c r="AF94" s="214"/>
      <c r="AG94" s="241">
        <v>245700</v>
      </c>
      <c r="AH94" s="214"/>
      <c r="AI94" s="241">
        <v>245700</v>
      </c>
      <c r="AJ94" s="214"/>
      <c r="AK94" s="241">
        <v>245700</v>
      </c>
      <c r="AL94" s="214">
        <v>21000</v>
      </c>
      <c r="AM94" s="214"/>
      <c r="AN94" s="241">
        <f>AK94+AL94+AM94</f>
        <v>266700</v>
      </c>
      <c r="AO94" s="260"/>
      <c r="AP94" s="241">
        <f>AM94+AN94+AO94</f>
        <v>266700</v>
      </c>
      <c r="AQ94" s="214">
        <v>13300</v>
      </c>
      <c r="AR94" s="241">
        <f>AP94+AQ94</f>
        <v>280000</v>
      </c>
      <c r="AS94" s="214">
        <v>12620</v>
      </c>
      <c r="AT94" s="241">
        <f>AR94+AS94</f>
        <v>292620</v>
      </c>
      <c r="AU94" s="214"/>
      <c r="AV94" s="241">
        <f>AT94+AU94</f>
        <v>292620</v>
      </c>
      <c r="AW94" s="214">
        <v>-84575.87</v>
      </c>
      <c r="AX94" s="261">
        <v>10</v>
      </c>
      <c r="AY94" s="243"/>
      <c r="AZ94" s="234"/>
      <c r="BB94" s="260">
        <v>2</v>
      </c>
      <c r="BC94" s="245">
        <f t="shared" si="3"/>
        <v>20</v>
      </c>
    </row>
    <row r="95" spans="1:57" ht="54" customHeight="1" x14ac:dyDescent="0.25">
      <c r="A95" s="255" t="s">
        <v>785</v>
      </c>
      <c r="B95" s="257" t="s">
        <v>140</v>
      </c>
      <c r="C95" s="257" t="s">
        <v>764</v>
      </c>
      <c r="D95" s="258" t="s">
        <v>99</v>
      </c>
      <c r="E95" s="239"/>
      <c r="F95" s="259"/>
      <c r="G95" s="259"/>
      <c r="H95" s="259"/>
      <c r="I95" s="259"/>
      <c r="J95" s="239"/>
      <c r="K95" s="259"/>
      <c r="L95" s="259"/>
      <c r="M95" s="259"/>
      <c r="N95" s="282"/>
      <c r="O95" s="241"/>
      <c r="P95" s="241"/>
      <c r="Q95" s="241"/>
      <c r="R95" s="241"/>
      <c r="S95" s="241"/>
      <c r="T95" s="241"/>
      <c r="U95" s="241"/>
      <c r="V95" s="214"/>
      <c r="W95" s="241"/>
      <c r="X95" s="241"/>
      <c r="Y95" s="241"/>
      <c r="Z95" s="270"/>
      <c r="AA95" s="241"/>
      <c r="AB95" s="270"/>
      <c r="AC95" s="241"/>
      <c r="AD95" s="214"/>
      <c r="AE95" s="241"/>
      <c r="AF95" s="214"/>
      <c r="AG95" s="241"/>
      <c r="AH95" s="214"/>
      <c r="AI95" s="241"/>
      <c r="AJ95" s="214"/>
      <c r="AK95" s="241"/>
      <c r="AL95" s="214"/>
      <c r="AM95" s="214"/>
      <c r="AN95" s="241"/>
      <c r="AO95" s="260"/>
      <c r="AP95" s="241"/>
      <c r="AQ95" s="214"/>
      <c r="AR95" s="241"/>
      <c r="AS95" s="214"/>
      <c r="AT95" s="241"/>
      <c r="AU95" s="214"/>
      <c r="AV95" s="241"/>
      <c r="AW95" s="214"/>
      <c r="AX95" s="261">
        <f>AX96</f>
        <v>433.464</v>
      </c>
      <c r="AY95" s="243"/>
      <c r="AZ95" s="234"/>
      <c r="BB95" s="260">
        <f>BB96</f>
        <v>386</v>
      </c>
      <c r="BC95" s="245">
        <f t="shared" si="3"/>
        <v>89.050071055497114</v>
      </c>
    </row>
    <row r="96" spans="1:57" ht="47.45" customHeight="1" x14ac:dyDescent="0.25">
      <c r="A96" s="255" t="s">
        <v>785</v>
      </c>
      <c r="B96" s="247" t="s">
        <v>141</v>
      </c>
      <c r="C96" s="247" t="s">
        <v>764</v>
      </c>
      <c r="D96" s="32" t="s">
        <v>54</v>
      </c>
      <c r="E96" s="239">
        <f>F96+G96+H96+I96</f>
        <v>244000</v>
      </c>
      <c r="F96" s="259">
        <v>53000</v>
      </c>
      <c r="G96" s="241">
        <v>69000</v>
      </c>
      <c r="H96" s="241">
        <v>68000</v>
      </c>
      <c r="I96" s="241">
        <v>54000</v>
      </c>
      <c r="J96" s="239">
        <f>K96+L96+M96+N96</f>
        <v>0</v>
      </c>
      <c r="K96" s="259"/>
      <c r="L96" s="241"/>
      <c r="M96" s="241"/>
      <c r="N96" s="260"/>
      <c r="O96" s="241">
        <v>244000</v>
      </c>
      <c r="P96" s="241"/>
      <c r="Q96" s="241">
        <v>192000</v>
      </c>
      <c r="R96" s="241">
        <v>192000</v>
      </c>
      <c r="S96" s="241">
        <v>192000</v>
      </c>
      <c r="T96" s="241">
        <v>192000</v>
      </c>
      <c r="U96" s="241" t="e">
        <f>U97+#REF!</f>
        <v>#REF!</v>
      </c>
      <c r="V96" s="214"/>
      <c r="W96" s="241" t="e">
        <f>W97+#REF!</f>
        <v>#REF!</v>
      </c>
      <c r="X96" s="241" t="e">
        <f>X97+#REF!</f>
        <v>#REF!</v>
      </c>
      <c r="Y96" s="241" t="e">
        <f>W96+X96</f>
        <v>#REF!</v>
      </c>
      <c r="Z96" s="214"/>
      <c r="AA96" s="241" t="e">
        <f>#REF!+AA97</f>
        <v>#REF!</v>
      </c>
      <c r="AB96" s="214"/>
      <c r="AC96" s="241" t="e">
        <f>#REF!+AC97</f>
        <v>#REF!</v>
      </c>
      <c r="AD96" s="214"/>
      <c r="AE96" s="241" t="e">
        <f>#REF!+AE97</f>
        <v>#REF!</v>
      </c>
      <c r="AF96" s="214"/>
      <c r="AG96" s="241">
        <f>AG97</f>
        <v>279200</v>
      </c>
      <c r="AH96" s="214"/>
      <c r="AI96" s="241">
        <f>AI97</f>
        <v>279200</v>
      </c>
      <c r="AJ96" s="214"/>
      <c r="AK96" s="241">
        <f>AK97</f>
        <v>279200</v>
      </c>
      <c r="AL96" s="214"/>
      <c r="AM96" s="214"/>
      <c r="AN96" s="241">
        <f>AN97</f>
        <v>279200</v>
      </c>
      <c r="AO96" s="260"/>
      <c r="AP96" s="241">
        <f>AP97</f>
        <v>279200</v>
      </c>
      <c r="AQ96" s="214"/>
      <c r="AR96" s="241">
        <f>AR97</f>
        <v>279200</v>
      </c>
      <c r="AS96" s="214"/>
      <c r="AT96" s="241">
        <f>AT97</f>
        <v>279200</v>
      </c>
      <c r="AU96" s="214"/>
      <c r="AV96" s="241">
        <f>AV97</f>
        <v>279200</v>
      </c>
      <c r="AW96" s="214"/>
      <c r="AX96" s="261">
        <f>AX97+AX98</f>
        <v>433.464</v>
      </c>
      <c r="AY96" s="243"/>
      <c r="AZ96" s="234"/>
      <c r="BB96" s="260">
        <f>BB97+BB98</f>
        <v>386</v>
      </c>
      <c r="BC96" s="245">
        <f t="shared" si="3"/>
        <v>89.050071055497114</v>
      </c>
    </row>
    <row r="97" spans="1:55" ht="67.150000000000006" customHeight="1" x14ac:dyDescent="0.25">
      <c r="A97" s="255" t="s">
        <v>785</v>
      </c>
      <c r="B97" s="257" t="s">
        <v>141</v>
      </c>
      <c r="C97" s="257" t="s">
        <v>769</v>
      </c>
      <c r="D97" s="263" t="s">
        <v>51</v>
      </c>
      <c r="E97" s="239"/>
      <c r="F97" s="259"/>
      <c r="G97" s="241"/>
      <c r="H97" s="241"/>
      <c r="I97" s="241"/>
      <c r="J97" s="239"/>
      <c r="K97" s="259"/>
      <c r="L97" s="241"/>
      <c r="M97" s="241"/>
      <c r="N97" s="260"/>
      <c r="O97" s="241"/>
      <c r="P97" s="241"/>
      <c r="Q97" s="241"/>
      <c r="R97" s="241"/>
      <c r="S97" s="241"/>
      <c r="T97" s="241"/>
      <c r="U97" s="241">
        <v>195400</v>
      </c>
      <c r="V97" s="214">
        <v>708.81</v>
      </c>
      <c r="W97" s="241">
        <f>U97+V97</f>
        <v>196108.81</v>
      </c>
      <c r="X97" s="241"/>
      <c r="Y97" s="241">
        <f>W97+X97</f>
        <v>196108.81</v>
      </c>
      <c r="Z97" s="214"/>
      <c r="AA97" s="241">
        <f>Y97+Z97</f>
        <v>196108.81</v>
      </c>
      <c r="AB97" s="214"/>
      <c r="AC97" s="241">
        <f>AA97+AB97</f>
        <v>196108.81</v>
      </c>
      <c r="AD97" s="214"/>
      <c r="AE97" s="241">
        <f>AC97+AD97</f>
        <v>196108.81</v>
      </c>
      <c r="AF97" s="214"/>
      <c r="AG97" s="241">
        <v>279200</v>
      </c>
      <c r="AH97" s="214"/>
      <c r="AI97" s="241">
        <v>279200</v>
      </c>
      <c r="AJ97" s="214"/>
      <c r="AK97" s="241">
        <v>279200</v>
      </c>
      <c r="AL97" s="214"/>
      <c r="AM97" s="214"/>
      <c r="AN97" s="241">
        <v>279200</v>
      </c>
      <c r="AO97" s="260"/>
      <c r="AP97" s="241">
        <v>279200</v>
      </c>
      <c r="AQ97" s="214"/>
      <c r="AR97" s="241">
        <v>279200</v>
      </c>
      <c r="AS97" s="214"/>
      <c r="AT97" s="241">
        <v>279200</v>
      </c>
      <c r="AU97" s="214"/>
      <c r="AV97" s="241">
        <v>279200</v>
      </c>
      <c r="AW97" s="214"/>
      <c r="AX97" s="283">
        <f>384+5.464</f>
        <v>389.464</v>
      </c>
      <c r="AY97" s="243"/>
      <c r="AZ97" s="234"/>
      <c r="BB97" s="260">
        <v>356</v>
      </c>
      <c r="BC97" s="245">
        <f t="shared" si="3"/>
        <v>91.407678244972573</v>
      </c>
    </row>
    <row r="98" spans="1:55" ht="33" customHeight="1" x14ac:dyDescent="0.25">
      <c r="A98" s="255" t="s">
        <v>785</v>
      </c>
      <c r="B98" s="257" t="s">
        <v>141</v>
      </c>
      <c r="C98" s="257" t="s">
        <v>771</v>
      </c>
      <c r="D98" s="263" t="s">
        <v>739</v>
      </c>
      <c r="E98" s="239"/>
      <c r="F98" s="259"/>
      <c r="G98" s="259"/>
      <c r="H98" s="259"/>
      <c r="I98" s="259"/>
      <c r="J98" s="239"/>
      <c r="K98" s="259"/>
      <c r="L98" s="259"/>
      <c r="M98" s="259"/>
      <c r="N98" s="282"/>
      <c r="O98" s="241"/>
      <c r="P98" s="241"/>
      <c r="Q98" s="241"/>
      <c r="R98" s="241"/>
      <c r="S98" s="241"/>
      <c r="T98" s="241"/>
      <c r="U98" s="241"/>
      <c r="V98" s="214"/>
      <c r="W98" s="241"/>
      <c r="X98" s="241"/>
      <c r="Y98" s="241"/>
      <c r="Z98" s="214"/>
      <c r="AA98" s="241"/>
      <c r="AB98" s="214"/>
      <c r="AC98" s="241"/>
      <c r="AD98" s="214"/>
      <c r="AE98" s="241"/>
      <c r="AF98" s="214"/>
      <c r="AG98" s="241"/>
      <c r="AH98" s="214"/>
      <c r="AI98" s="241"/>
      <c r="AJ98" s="214"/>
      <c r="AK98" s="241"/>
      <c r="AL98" s="214"/>
      <c r="AM98" s="214"/>
      <c r="AN98" s="241"/>
      <c r="AO98" s="260"/>
      <c r="AP98" s="241"/>
      <c r="AQ98" s="214"/>
      <c r="AR98" s="241"/>
      <c r="AS98" s="214"/>
      <c r="AT98" s="241"/>
      <c r="AU98" s="214"/>
      <c r="AV98" s="241"/>
      <c r="AW98" s="214"/>
      <c r="AX98" s="283">
        <v>44</v>
      </c>
      <c r="AY98" s="243"/>
      <c r="AZ98" s="234"/>
      <c r="BB98" s="260">
        <v>30</v>
      </c>
      <c r="BC98" s="245">
        <f t="shared" si="3"/>
        <v>68.181818181818173</v>
      </c>
    </row>
    <row r="99" spans="1:55" ht="30.75" customHeight="1" x14ac:dyDescent="0.25">
      <c r="A99" s="246" t="s">
        <v>785</v>
      </c>
      <c r="B99" s="267" t="s">
        <v>768</v>
      </c>
      <c r="C99" s="267" t="s">
        <v>764</v>
      </c>
      <c r="D99" s="271" t="s">
        <v>691</v>
      </c>
      <c r="E99" s="239"/>
      <c r="F99" s="239"/>
      <c r="G99" s="239"/>
      <c r="H99" s="239"/>
      <c r="I99" s="239"/>
      <c r="J99" s="239"/>
      <c r="K99" s="239"/>
      <c r="L99" s="239"/>
      <c r="M99" s="239"/>
      <c r="N99" s="240"/>
      <c r="O99" s="239"/>
      <c r="P99" s="241"/>
      <c r="Q99" s="239"/>
      <c r="R99" s="239"/>
      <c r="S99" s="239"/>
      <c r="T99" s="239"/>
      <c r="U99" s="239"/>
      <c r="V99" s="214"/>
      <c r="W99" s="239"/>
      <c r="X99" s="239"/>
      <c r="Y99" s="239"/>
      <c r="Z99" s="214"/>
      <c r="AA99" s="239"/>
      <c r="AB99" s="214"/>
      <c r="AC99" s="239"/>
      <c r="AD99" s="214"/>
      <c r="AE99" s="239"/>
      <c r="AF99" s="214"/>
      <c r="AG99" s="239"/>
      <c r="AH99" s="214"/>
      <c r="AI99" s="239"/>
      <c r="AJ99" s="214"/>
      <c r="AK99" s="239"/>
      <c r="AL99" s="214"/>
      <c r="AM99" s="214"/>
      <c r="AN99" s="239"/>
      <c r="AO99" s="240"/>
      <c r="AP99" s="239"/>
      <c r="AQ99" s="214"/>
      <c r="AR99" s="239"/>
      <c r="AS99" s="214"/>
      <c r="AT99" s="239"/>
      <c r="AU99" s="214"/>
      <c r="AV99" s="239"/>
      <c r="AW99" s="214"/>
      <c r="AX99" s="261">
        <f>AX100+AX102+AX112</f>
        <v>231.92</v>
      </c>
      <c r="AY99" s="243"/>
      <c r="AZ99" s="234"/>
      <c r="BB99" s="260">
        <f>BB100+BB102+BB112</f>
        <v>223.92</v>
      </c>
      <c r="BC99" s="245">
        <f t="shared" si="3"/>
        <v>96.550534667126598</v>
      </c>
    </row>
    <row r="100" spans="1:55" ht="0.75" customHeight="1" x14ac:dyDescent="0.25">
      <c r="A100" s="255" t="s">
        <v>785</v>
      </c>
      <c r="B100" s="247" t="s">
        <v>114</v>
      </c>
      <c r="C100" s="247" t="s">
        <v>764</v>
      </c>
      <c r="D100" s="248" t="s">
        <v>56</v>
      </c>
      <c r="E100" s="239"/>
      <c r="F100" s="239"/>
      <c r="G100" s="239"/>
      <c r="H100" s="239"/>
      <c r="I100" s="239"/>
      <c r="J100" s="239"/>
      <c r="K100" s="239"/>
      <c r="L100" s="239"/>
      <c r="M100" s="239"/>
      <c r="N100" s="240"/>
      <c r="O100" s="239"/>
      <c r="P100" s="241"/>
      <c r="Q100" s="239"/>
      <c r="R100" s="239"/>
      <c r="S100" s="239"/>
      <c r="T100" s="239"/>
      <c r="U100" s="239"/>
      <c r="V100" s="214"/>
      <c r="W100" s="239"/>
      <c r="X100" s="239"/>
      <c r="Y100" s="239"/>
      <c r="Z100" s="214"/>
      <c r="AA100" s="239"/>
      <c r="AB100" s="214"/>
      <c r="AC100" s="239"/>
      <c r="AD100" s="214"/>
      <c r="AE100" s="239"/>
      <c r="AF100" s="214"/>
      <c r="AG100" s="239"/>
      <c r="AH100" s="214"/>
      <c r="AI100" s="239"/>
      <c r="AJ100" s="214"/>
      <c r="AK100" s="239"/>
      <c r="AL100" s="214"/>
      <c r="AM100" s="214"/>
      <c r="AN100" s="239"/>
      <c r="AO100" s="240"/>
      <c r="AP100" s="239"/>
      <c r="AQ100" s="214"/>
      <c r="AR100" s="239"/>
      <c r="AS100" s="214"/>
      <c r="AT100" s="239"/>
      <c r="AU100" s="214"/>
      <c r="AV100" s="239"/>
      <c r="AW100" s="214"/>
      <c r="AX100" s="261">
        <f>AX101</f>
        <v>0</v>
      </c>
      <c r="AY100" s="243"/>
      <c r="AZ100" s="234"/>
      <c r="BB100" s="260">
        <f>BB101</f>
        <v>0</v>
      </c>
      <c r="BC100" s="245" t="e">
        <f t="shared" si="3"/>
        <v>#DIV/0!</v>
      </c>
    </row>
    <row r="101" spans="1:55" ht="34.5" hidden="1" customHeight="1" x14ac:dyDescent="0.25">
      <c r="A101" s="255" t="s">
        <v>785</v>
      </c>
      <c r="B101" s="257" t="s">
        <v>114</v>
      </c>
      <c r="C101" s="257" t="s">
        <v>771</v>
      </c>
      <c r="D101" s="263" t="s">
        <v>739</v>
      </c>
      <c r="E101" s="249" t="e">
        <f>F101+G101+H101+I101</f>
        <v>#REF!</v>
      </c>
      <c r="F101" s="251" t="e">
        <f>#REF!</f>
        <v>#REF!</v>
      </c>
      <c r="G101" s="251" t="e">
        <f>#REF!</f>
        <v>#REF!</v>
      </c>
      <c r="H101" s="251" t="e">
        <f>#REF!</f>
        <v>#REF!</v>
      </c>
      <c r="I101" s="251" t="e">
        <f>#REF!</f>
        <v>#REF!</v>
      </c>
      <c r="J101" s="249" t="e">
        <f>K101+L101+M101+N101</f>
        <v>#REF!</v>
      </c>
      <c r="K101" s="251" t="e">
        <f>#REF!</f>
        <v>#REF!</v>
      </c>
      <c r="L101" s="251" t="e">
        <f>#REF!</f>
        <v>#REF!</v>
      </c>
      <c r="M101" s="251" t="e">
        <f>#REF!</f>
        <v>#REF!</v>
      </c>
      <c r="N101" s="252" t="e">
        <f>#REF!</f>
        <v>#REF!</v>
      </c>
      <c r="O101" s="251">
        <v>244000</v>
      </c>
      <c r="P101" s="251"/>
      <c r="Q101" s="251" t="e">
        <f>#REF!</f>
        <v>#REF!</v>
      </c>
      <c r="R101" s="251" t="e">
        <f>#REF!</f>
        <v>#REF!</v>
      </c>
      <c r="S101" s="251" t="e">
        <f>#REF!</f>
        <v>#REF!</v>
      </c>
      <c r="T101" s="251" t="e">
        <f>#REF!</f>
        <v>#REF!</v>
      </c>
      <c r="U101" s="251" t="e">
        <f>#REF!</f>
        <v>#REF!</v>
      </c>
      <c r="V101" s="214"/>
      <c r="W101" s="251" t="e">
        <f>#REF!</f>
        <v>#REF!</v>
      </c>
      <c r="X101" s="251" t="e">
        <f>#REF!</f>
        <v>#REF!</v>
      </c>
      <c r="Y101" s="251" t="e">
        <f>W101+X101</f>
        <v>#REF!</v>
      </c>
      <c r="Z101" s="214"/>
      <c r="AA101" s="251" t="e">
        <f>#REF!</f>
        <v>#REF!</v>
      </c>
      <c r="AB101" s="214"/>
      <c r="AC101" s="251" t="e">
        <f>#REF!</f>
        <v>#REF!</v>
      </c>
      <c r="AD101" s="214"/>
      <c r="AE101" s="251" t="e">
        <f>#REF!</f>
        <v>#REF!</v>
      </c>
      <c r="AF101" s="214"/>
      <c r="AG101" s="251" t="e">
        <f>#REF!</f>
        <v>#REF!</v>
      </c>
      <c r="AH101" s="214"/>
      <c r="AI101" s="251" t="e">
        <f>#REF!</f>
        <v>#REF!</v>
      </c>
      <c r="AJ101" s="214"/>
      <c r="AK101" s="251" t="e">
        <f>#REF!</f>
        <v>#REF!</v>
      </c>
      <c r="AL101" s="214"/>
      <c r="AM101" s="214"/>
      <c r="AN101" s="251" t="e">
        <f>#REF!</f>
        <v>#REF!</v>
      </c>
      <c r="AO101" s="252"/>
      <c r="AP101" s="251" t="e">
        <f>#REF!</f>
        <v>#REF!</v>
      </c>
      <c r="AQ101" s="214"/>
      <c r="AR101" s="251" t="e">
        <f>#REF!</f>
        <v>#REF!</v>
      </c>
      <c r="AS101" s="214"/>
      <c r="AT101" s="251" t="e">
        <f>#REF!</f>
        <v>#REF!</v>
      </c>
      <c r="AU101" s="214"/>
      <c r="AV101" s="251" t="e">
        <f>#REF!</f>
        <v>#REF!</v>
      </c>
      <c r="AW101" s="214"/>
      <c r="AX101" s="284">
        <v>0</v>
      </c>
      <c r="AY101" s="254" t="e">
        <f>#REF!</f>
        <v>#REF!</v>
      </c>
      <c r="AZ101" s="234"/>
      <c r="BB101" s="252">
        <v>0</v>
      </c>
      <c r="BC101" s="245" t="e">
        <f t="shared" si="3"/>
        <v>#DIV/0!</v>
      </c>
    </row>
    <row r="102" spans="1:55" ht="82.15" customHeight="1" x14ac:dyDescent="0.25">
      <c r="A102" s="246" t="s">
        <v>785</v>
      </c>
      <c r="B102" s="247" t="s">
        <v>798</v>
      </c>
      <c r="C102" s="247" t="s">
        <v>764</v>
      </c>
      <c r="D102" s="32" t="s">
        <v>688</v>
      </c>
      <c r="E102" s="249"/>
      <c r="F102" s="250"/>
      <c r="G102" s="250"/>
      <c r="H102" s="250"/>
      <c r="I102" s="250"/>
      <c r="J102" s="249"/>
      <c r="K102" s="250"/>
      <c r="L102" s="250"/>
      <c r="M102" s="250"/>
      <c r="N102" s="285"/>
      <c r="O102" s="251"/>
      <c r="P102" s="251"/>
      <c r="Q102" s="251">
        <f>Q103</f>
        <v>133592.99</v>
      </c>
      <c r="R102" s="251">
        <f>R103</f>
        <v>133592.99</v>
      </c>
      <c r="S102" s="251">
        <f>S103</f>
        <v>133592.99</v>
      </c>
      <c r="T102" s="251">
        <f>T103</f>
        <v>133592.99</v>
      </c>
      <c r="U102" s="251" t="e">
        <f>U103+#REF!</f>
        <v>#REF!</v>
      </c>
      <c r="V102" s="214"/>
      <c r="W102" s="251" t="e">
        <f>W103+#REF!</f>
        <v>#REF!</v>
      </c>
      <c r="X102" s="251" t="e">
        <f>X103+#REF!</f>
        <v>#REF!</v>
      </c>
      <c r="Y102" s="251" t="e">
        <f>W102+X102</f>
        <v>#REF!</v>
      </c>
      <c r="Z102" s="214"/>
      <c r="AA102" s="251" t="e">
        <f>AA103+#REF!</f>
        <v>#REF!</v>
      </c>
      <c r="AB102" s="214"/>
      <c r="AC102" s="251" t="e">
        <f>AC103+#REF!</f>
        <v>#REF!</v>
      </c>
      <c r="AD102" s="214"/>
      <c r="AE102" s="251" t="e">
        <f>AE103+#REF!</f>
        <v>#REF!</v>
      </c>
      <c r="AF102" s="214"/>
      <c r="AG102" s="251">
        <f>AG103</f>
        <v>96900</v>
      </c>
      <c r="AH102" s="214"/>
      <c r="AI102" s="251">
        <f>AI103</f>
        <v>96900</v>
      </c>
      <c r="AJ102" s="214"/>
      <c r="AK102" s="251">
        <f>AK103</f>
        <v>96900</v>
      </c>
      <c r="AL102" s="214"/>
      <c r="AM102" s="214"/>
      <c r="AN102" s="251">
        <f>AN103</f>
        <v>96900</v>
      </c>
      <c r="AO102" s="252"/>
      <c r="AP102" s="251">
        <f>AP103</f>
        <v>156800</v>
      </c>
      <c r="AQ102" s="214"/>
      <c r="AR102" s="251">
        <f>AR103</f>
        <v>156800</v>
      </c>
      <c r="AS102" s="214"/>
      <c r="AT102" s="251">
        <f>AT103</f>
        <v>201600</v>
      </c>
      <c r="AU102" s="214"/>
      <c r="AV102" s="251">
        <f>AV103</f>
        <v>201600</v>
      </c>
      <c r="AW102" s="214"/>
      <c r="AX102" s="253">
        <f>AX103+AX104</f>
        <v>231.7</v>
      </c>
      <c r="AY102" s="254"/>
      <c r="AZ102" s="234"/>
      <c r="BB102" s="252">
        <f>BB103+BB104</f>
        <v>223.7</v>
      </c>
      <c r="BC102" s="245">
        <f t="shared" si="3"/>
        <v>96.547259387138539</v>
      </c>
    </row>
    <row r="103" spans="1:55" ht="63" customHeight="1" x14ac:dyDescent="0.25">
      <c r="A103" s="255" t="s">
        <v>785</v>
      </c>
      <c r="B103" s="247" t="s">
        <v>798</v>
      </c>
      <c r="C103" s="247" t="s">
        <v>769</v>
      </c>
      <c r="D103" s="263" t="s">
        <v>741</v>
      </c>
      <c r="E103" s="239"/>
      <c r="F103" s="259"/>
      <c r="G103" s="259"/>
      <c r="H103" s="259"/>
      <c r="I103" s="259"/>
      <c r="J103" s="239"/>
      <c r="K103" s="259"/>
      <c r="L103" s="259"/>
      <c r="M103" s="259"/>
      <c r="N103" s="282"/>
      <c r="O103" s="241"/>
      <c r="P103" s="241"/>
      <c r="Q103" s="241">
        <v>133592.99</v>
      </c>
      <c r="R103" s="241">
        <v>133592.99</v>
      </c>
      <c r="S103" s="241">
        <v>133592.99</v>
      </c>
      <c r="T103" s="241">
        <v>133592.99</v>
      </c>
      <c r="U103" s="241">
        <v>79100</v>
      </c>
      <c r="V103" s="214"/>
      <c r="W103" s="241">
        <v>79100</v>
      </c>
      <c r="X103" s="241"/>
      <c r="Y103" s="241">
        <f>W103+X103</f>
        <v>79100</v>
      </c>
      <c r="Z103" s="214">
        <v>24000</v>
      </c>
      <c r="AA103" s="241">
        <f>Y103+Z103</f>
        <v>103100</v>
      </c>
      <c r="AB103" s="214">
        <v>20000</v>
      </c>
      <c r="AC103" s="241">
        <f>AA103+AB103</f>
        <v>123100</v>
      </c>
      <c r="AD103" s="214"/>
      <c r="AE103" s="241">
        <f>AC103+AD103</f>
        <v>123100</v>
      </c>
      <c r="AF103" s="214"/>
      <c r="AG103" s="241">
        <v>96900</v>
      </c>
      <c r="AH103" s="214"/>
      <c r="AI103" s="241">
        <v>96900</v>
      </c>
      <c r="AJ103" s="214"/>
      <c r="AK103" s="241">
        <v>96900</v>
      </c>
      <c r="AL103" s="214"/>
      <c r="AM103" s="214"/>
      <c r="AN103" s="241">
        <v>96900</v>
      </c>
      <c r="AO103" s="214">
        <v>59900</v>
      </c>
      <c r="AP103" s="241">
        <f>AN103+AO103</f>
        <v>156800</v>
      </c>
      <c r="AQ103" s="214"/>
      <c r="AR103" s="241">
        <f>AP103+AQ103</f>
        <v>156800</v>
      </c>
      <c r="AS103" s="214">
        <v>44800</v>
      </c>
      <c r="AT103" s="241">
        <f>AR103+AS103</f>
        <v>201600</v>
      </c>
      <c r="AU103" s="214"/>
      <c r="AV103" s="241">
        <f>AT103+AU103</f>
        <v>201600</v>
      </c>
      <c r="AW103" s="214"/>
      <c r="AX103" s="261">
        <v>231.7</v>
      </c>
      <c r="AY103" s="254"/>
      <c r="AZ103" s="234"/>
      <c r="BB103" s="260">
        <v>223.7</v>
      </c>
      <c r="BC103" s="245">
        <f t="shared" si="3"/>
        <v>96.547259387138539</v>
      </c>
    </row>
    <row r="104" spans="1:55" ht="0.75" customHeight="1" x14ac:dyDescent="0.25">
      <c r="A104" s="255" t="s">
        <v>785</v>
      </c>
      <c r="B104" s="257" t="s">
        <v>798</v>
      </c>
      <c r="C104" s="257" t="s">
        <v>771</v>
      </c>
      <c r="D104" s="263" t="s">
        <v>739</v>
      </c>
      <c r="E104" s="239"/>
      <c r="F104" s="259"/>
      <c r="G104" s="259"/>
      <c r="H104" s="259"/>
      <c r="I104" s="259"/>
      <c r="J104" s="239"/>
      <c r="K104" s="259"/>
      <c r="L104" s="259"/>
      <c r="M104" s="259"/>
      <c r="N104" s="282"/>
      <c r="O104" s="241"/>
      <c r="P104" s="241"/>
      <c r="Q104" s="241"/>
      <c r="R104" s="241"/>
      <c r="S104" s="241"/>
      <c r="T104" s="241"/>
      <c r="U104" s="241"/>
      <c r="V104" s="214"/>
      <c r="W104" s="241"/>
      <c r="X104" s="241"/>
      <c r="Y104" s="241"/>
      <c r="Z104" s="214"/>
      <c r="AA104" s="241"/>
      <c r="AB104" s="214"/>
      <c r="AC104" s="241"/>
      <c r="AD104" s="214"/>
      <c r="AE104" s="241"/>
      <c r="AF104" s="214"/>
      <c r="AG104" s="241"/>
      <c r="AH104" s="214"/>
      <c r="AI104" s="241"/>
      <c r="AJ104" s="214"/>
      <c r="AK104" s="241"/>
      <c r="AL104" s="214"/>
      <c r="AM104" s="214"/>
      <c r="AN104" s="241"/>
      <c r="AO104" s="214"/>
      <c r="AP104" s="241"/>
      <c r="AQ104" s="214"/>
      <c r="AR104" s="241"/>
      <c r="AS104" s="214"/>
      <c r="AT104" s="241"/>
      <c r="AU104" s="214"/>
      <c r="AV104" s="241"/>
      <c r="AW104" s="214"/>
      <c r="AX104" s="261">
        <v>0</v>
      </c>
      <c r="AY104" s="254"/>
      <c r="AZ104" s="234"/>
      <c r="BB104" s="260">
        <v>0</v>
      </c>
      <c r="BC104" s="245" t="e">
        <f t="shared" si="3"/>
        <v>#DIV/0!</v>
      </c>
    </row>
    <row r="105" spans="1:55" ht="31.15" hidden="1" customHeight="1" x14ac:dyDescent="0.25">
      <c r="A105" s="255"/>
      <c r="B105" s="257" t="s">
        <v>742</v>
      </c>
      <c r="C105" s="257"/>
      <c r="D105" s="263"/>
      <c r="E105" s="239"/>
      <c r="F105" s="259"/>
      <c r="G105" s="259"/>
      <c r="H105" s="259"/>
      <c r="I105" s="259"/>
      <c r="J105" s="239"/>
      <c r="K105" s="259"/>
      <c r="L105" s="259"/>
      <c r="M105" s="259"/>
      <c r="N105" s="282"/>
      <c r="O105" s="241"/>
      <c r="P105" s="241"/>
      <c r="Q105" s="241"/>
      <c r="R105" s="241"/>
      <c r="S105" s="241"/>
      <c r="T105" s="241"/>
      <c r="U105" s="241"/>
      <c r="V105" s="214"/>
      <c r="W105" s="241"/>
      <c r="X105" s="241"/>
      <c r="Y105" s="241"/>
      <c r="Z105" s="214"/>
      <c r="AA105" s="241"/>
      <c r="AB105" s="214"/>
      <c r="AC105" s="241"/>
      <c r="AD105" s="214"/>
      <c r="AE105" s="241"/>
      <c r="AF105" s="214"/>
      <c r="AG105" s="241"/>
      <c r="AH105" s="214"/>
      <c r="AI105" s="241"/>
      <c r="AJ105" s="214"/>
      <c r="AK105" s="241"/>
      <c r="AL105" s="214"/>
      <c r="AM105" s="214"/>
      <c r="AN105" s="241"/>
      <c r="AO105" s="260"/>
      <c r="AP105" s="241"/>
      <c r="AQ105" s="214"/>
      <c r="AR105" s="241"/>
      <c r="AS105" s="214"/>
      <c r="AT105" s="241"/>
      <c r="AU105" s="214"/>
      <c r="AV105" s="241"/>
      <c r="AW105" s="214"/>
      <c r="AX105" s="261"/>
      <c r="AY105" s="262"/>
      <c r="AZ105" s="234"/>
      <c r="BB105" s="260"/>
      <c r="BC105" s="245" t="e">
        <f t="shared" si="3"/>
        <v>#DIV/0!</v>
      </c>
    </row>
    <row r="106" spans="1:55" ht="88.9" hidden="1" customHeight="1" x14ac:dyDescent="0.25">
      <c r="A106" s="255" t="s">
        <v>785</v>
      </c>
      <c r="B106" s="257" t="s">
        <v>798</v>
      </c>
      <c r="C106" s="257" t="s">
        <v>764</v>
      </c>
      <c r="D106" s="32" t="s">
        <v>688</v>
      </c>
      <c r="E106" s="249"/>
      <c r="F106" s="250"/>
      <c r="G106" s="250"/>
      <c r="H106" s="250"/>
      <c r="I106" s="250"/>
      <c r="J106" s="249"/>
      <c r="K106" s="250"/>
      <c r="L106" s="250"/>
      <c r="M106" s="250"/>
      <c r="N106" s="285"/>
      <c r="O106" s="251"/>
      <c r="P106" s="251"/>
      <c r="Q106" s="251">
        <f>Q107</f>
        <v>133592.99</v>
      </c>
      <c r="R106" s="251">
        <f>R107</f>
        <v>133592.99</v>
      </c>
      <c r="S106" s="251">
        <f>S107</f>
        <v>133592.99</v>
      </c>
      <c r="T106" s="251">
        <f>T107</f>
        <v>133592.99</v>
      </c>
      <c r="U106" s="251" t="e">
        <f>U107+#REF!</f>
        <v>#REF!</v>
      </c>
      <c r="V106" s="214"/>
      <c r="W106" s="251" t="e">
        <f>W107+#REF!</f>
        <v>#REF!</v>
      </c>
      <c r="X106" s="251" t="e">
        <f>X107+#REF!</f>
        <v>#REF!</v>
      </c>
      <c r="Y106" s="251" t="e">
        <f>W106+X106</f>
        <v>#REF!</v>
      </c>
      <c r="Z106" s="214"/>
      <c r="AA106" s="251" t="e">
        <f>AA107+#REF!</f>
        <v>#REF!</v>
      </c>
      <c r="AB106" s="214"/>
      <c r="AC106" s="251" t="e">
        <f>AC107+#REF!</f>
        <v>#REF!</v>
      </c>
      <c r="AD106" s="214"/>
      <c r="AE106" s="251" t="e">
        <f>AE107+#REF!</f>
        <v>#REF!</v>
      </c>
      <c r="AF106" s="214"/>
      <c r="AG106" s="251">
        <f>AG107</f>
        <v>96900</v>
      </c>
      <c r="AH106" s="214"/>
      <c r="AI106" s="251">
        <f>AI107</f>
        <v>96900</v>
      </c>
      <c r="AJ106" s="214"/>
      <c r="AK106" s="251">
        <f>AK107</f>
        <v>96900</v>
      </c>
      <c r="AL106" s="214"/>
      <c r="AM106" s="214"/>
      <c r="AN106" s="251">
        <f>AN107</f>
        <v>96900</v>
      </c>
      <c r="AO106" s="252"/>
      <c r="AP106" s="251">
        <f>AP107</f>
        <v>156800</v>
      </c>
      <c r="AQ106" s="214"/>
      <c r="AR106" s="251">
        <f>AR107</f>
        <v>156800</v>
      </c>
      <c r="AS106" s="214"/>
      <c r="AT106" s="251">
        <f>AT107</f>
        <v>201600</v>
      </c>
      <c r="AU106" s="214"/>
      <c r="AV106" s="251">
        <f>AV107</f>
        <v>201600</v>
      </c>
      <c r="AW106" s="214"/>
      <c r="AX106" s="253"/>
      <c r="AY106" s="254">
        <f>AY107+AY109</f>
        <v>178.7</v>
      </c>
      <c r="AZ106" s="234"/>
      <c r="BB106" s="252"/>
      <c r="BC106" s="245" t="e">
        <f t="shared" si="3"/>
        <v>#DIV/0!</v>
      </c>
    </row>
    <row r="107" spans="1:55" ht="67.900000000000006" hidden="1" customHeight="1" x14ac:dyDescent="0.25">
      <c r="A107" s="255" t="s">
        <v>785</v>
      </c>
      <c r="B107" s="247" t="s">
        <v>798</v>
      </c>
      <c r="C107" s="247" t="s">
        <v>769</v>
      </c>
      <c r="D107" s="263" t="s">
        <v>741</v>
      </c>
      <c r="E107" s="239"/>
      <c r="F107" s="259"/>
      <c r="G107" s="259"/>
      <c r="H107" s="259"/>
      <c r="I107" s="259"/>
      <c r="J107" s="239"/>
      <c r="K107" s="259"/>
      <c r="L107" s="259"/>
      <c r="M107" s="259"/>
      <c r="N107" s="282"/>
      <c r="O107" s="241"/>
      <c r="P107" s="241"/>
      <c r="Q107" s="241">
        <v>133592.99</v>
      </c>
      <c r="R107" s="241">
        <v>133592.99</v>
      </c>
      <c r="S107" s="241">
        <v>133592.99</v>
      </c>
      <c r="T107" s="241">
        <v>133592.99</v>
      </c>
      <c r="U107" s="241">
        <v>79100</v>
      </c>
      <c r="V107" s="214"/>
      <c r="W107" s="241">
        <v>79100</v>
      </c>
      <c r="X107" s="241"/>
      <c r="Y107" s="241">
        <f>W107+X107</f>
        <v>79100</v>
      </c>
      <c r="Z107" s="214">
        <v>24000</v>
      </c>
      <c r="AA107" s="241">
        <f>Y107+Z107</f>
        <v>103100</v>
      </c>
      <c r="AB107" s="214">
        <v>20000</v>
      </c>
      <c r="AC107" s="241">
        <f>AA107+AB107</f>
        <v>123100</v>
      </c>
      <c r="AD107" s="214"/>
      <c r="AE107" s="241">
        <f>AC107+AD107</f>
        <v>123100</v>
      </c>
      <c r="AF107" s="214"/>
      <c r="AG107" s="241">
        <v>96900</v>
      </c>
      <c r="AH107" s="214"/>
      <c r="AI107" s="241">
        <v>96900</v>
      </c>
      <c r="AJ107" s="214"/>
      <c r="AK107" s="241">
        <v>96900</v>
      </c>
      <c r="AL107" s="214"/>
      <c r="AM107" s="214"/>
      <c r="AN107" s="241">
        <v>96900</v>
      </c>
      <c r="AO107" s="214">
        <v>59900</v>
      </c>
      <c r="AP107" s="241">
        <f>AN107+AO107</f>
        <v>156800</v>
      </c>
      <c r="AQ107" s="214"/>
      <c r="AR107" s="241">
        <f>AP107+AQ107</f>
        <v>156800</v>
      </c>
      <c r="AS107" s="214">
        <v>44800</v>
      </c>
      <c r="AT107" s="241">
        <f>AR107+AS107</f>
        <v>201600</v>
      </c>
      <c r="AU107" s="214"/>
      <c r="AV107" s="241">
        <f>AT107+AU107</f>
        <v>201600</v>
      </c>
      <c r="AW107" s="214"/>
      <c r="AX107" s="261"/>
      <c r="AY107" s="262">
        <v>178.7</v>
      </c>
      <c r="AZ107" s="234"/>
      <c r="BB107" s="260"/>
      <c r="BC107" s="245" t="e">
        <f t="shared" si="3"/>
        <v>#DIV/0!</v>
      </c>
    </row>
    <row r="108" spans="1:55" ht="31.9" hidden="1" customHeight="1" x14ac:dyDescent="0.25">
      <c r="A108" s="255"/>
      <c r="B108" s="257" t="s">
        <v>743</v>
      </c>
      <c r="C108" s="257"/>
      <c r="D108" s="258" t="s">
        <v>391</v>
      </c>
      <c r="E108" s="239"/>
      <c r="F108" s="259"/>
      <c r="G108" s="259"/>
      <c r="H108" s="259"/>
      <c r="I108" s="259"/>
      <c r="J108" s="239"/>
      <c r="K108" s="259"/>
      <c r="L108" s="259"/>
      <c r="M108" s="259"/>
      <c r="N108" s="282"/>
      <c r="O108" s="241"/>
      <c r="P108" s="241"/>
      <c r="Q108" s="241"/>
      <c r="R108" s="241"/>
      <c r="S108" s="241"/>
      <c r="T108" s="241"/>
      <c r="U108" s="241"/>
      <c r="V108" s="214"/>
      <c r="W108" s="241"/>
      <c r="X108" s="241"/>
      <c r="Y108" s="241"/>
      <c r="Z108" s="214"/>
      <c r="AA108" s="241"/>
      <c r="AB108" s="214"/>
      <c r="AC108" s="241"/>
      <c r="AD108" s="214"/>
      <c r="AE108" s="241"/>
      <c r="AF108" s="214"/>
      <c r="AG108" s="241"/>
      <c r="AH108" s="214"/>
      <c r="AI108" s="241"/>
      <c r="AJ108" s="214"/>
      <c r="AK108" s="241"/>
      <c r="AL108" s="214"/>
      <c r="AM108" s="214"/>
      <c r="AN108" s="241"/>
      <c r="AO108" s="214"/>
      <c r="AP108" s="241"/>
      <c r="AQ108" s="214"/>
      <c r="AR108" s="241"/>
      <c r="AS108" s="214"/>
      <c r="AT108" s="241"/>
      <c r="AU108" s="214"/>
      <c r="AV108" s="241"/>
      <c r="AW108" s="214"/>
      <c r="AX108" s="261"/>
      <c r="AY108" s="262"/>
      <c r="AZ108" s="234"/>
      <c r="BB108" s="260"/>
      <c r="BC108" s="245" t="e">
        <f t="shared" si="3"/>
        <v>#DIV/0!</v>
      </c>
    </row>
    <row r="109" spans="1:55" ht="32.450000000000003" hidden="1" customHeight="1" x14ac:dyDescent="0.25">
      <c r="A109" s="255" t="s">
        <v>785</v>
      </c>
      <c r="B109" s="257" t="s">
        <v>798</v>
      </c>
      <c r="C109" s="257" t="s">
        <v>771</v>
      </c>
      <c r="D109" s="263" t="s">
        <v>739</v>
      </c>
      <c r="E109" s="239"/>
      <c r="F109" s="259"/>
      <c r="G109" s="259"/>
      <c r="H109" s="259"/>
      <c r="I109" s="259"/>
      <c r="J109" s="239"/>
      <c r="K109" s="259"/>
      <c r="L109" s="259"/>
      <c r="M109" s="259"/>
      <c r="N109" s="282"/>
      <c r="O109" s="241"/>
      <c r="P109" s="241"/>
      <c r="Q109" s="241"/>
      <c r="R109" s="241"/>
      <c r="S109" s="241"/>
      <c r="T109" s="241"/>
      <c r="U109" s="241"/>
      <c r="V109" s="214"/>
      <c r="W109" s="241"/>
      <c r="X109" s="241"/>
      <c r="Y109" s="241"/>
      <c r="Z109" s="214"/>
      <c r="AA109" s="241"/>
      <c r="AB109" s="214"/>
      <c r="AC109" s="241"/>
      <c r="AD109" s="214"/>
      <c r="AE109" s="241"/>
      <c r="AF109" s="214"/>
      <c r="AG109" s="241"/>
      <c r="AH109" s="214"/>
      <c r="AI109" s="241"/>
      <c r="AJ109" s="214"/>
      <c r="AK109" s="241"/>
      <c r="AL109" s="214"/>
      <c r="AM109" s="214"/>
      <c r="AN109" s="241"/>
      <c r="AO109" s="214"/>
      <c r="AP109" s="241"/>
      <c r="AQ109" s="214"/>
      <c r="AR109" s="241"/>
      <c r="AS109" s="214"/>
      <c r="AT109" s="241"/>
      <c r="AU109" s="214"/>
      <c r="AV109" s="241"/>
      <c r="AW109" s="214"/>
      <c r="AX109" s="261"/>
      <c r="AY109" s="262"/>
      <c r="AZ109" s="234"/>
      <c r="BB109" s="260"/>
      <c r="BC109" s="245" t="e">
        <f t="shared" si="3"/>
        <v>#DIV/0!</v>
      </c>
    </row>
    <row r="110" spans="1:55" ht="0.6" hidden="1" customHeight="1" x14ac:dyDescent="0.25">
      <c r="A110" s="255"/>
      <c r="B110" s="257" t="s">
        <v>744</v>
      </c>
      <c r="C110" s="257"/>
      <c r="D110" s="258" t="s">
        <v>403</v>
      </c>
      <c r="E110" s="239"/>
      <c r="F110" s="259"/>
      <c r="G110" s="259"/>
      <c r="H110" s="259"/>
      <c r="I110" s="259"/>
      <c r="J110" s="239"/>
      <c r="K110" s="259"/>
      <c r="L110" s="259"/>
      <c r="M110" s="259"/>
      <c r="N110" s="282"/>
      <c r="O110" s="241"/>
      <c r="P110" s="241"/>
      <c r="Q110" s="241"/>
      <c r="R110" s="241"/>
      <c r="S110" s="241"/>
      <c r="T110" s="241"/>
      <c r="U110" s="241"/>
      <c r="V110" s="214"/>
      <c r="W110" s="241"/>
      <c r="X110" s="241"/>
      <c r="Y110" s="241"/>
      <c r="Z110" s="214"/>
      <c r="AA110" s="241"/>
      <c r="AB110" s="214"/>
      <c r="AC110" s="241"/>
      <c r="AD110" s="214"/>
      <c r="AE110" s="241"/>
      <c r="AF110" s="214"/>
      <c r="AG110" s="241"/>
      <c r="AH110" s="214"/>
      <c r="AI110" s="241"/>
      <c r="AJ110" s="214"/>
      <c r="AK110" s="241"/>
      <c r="AL110" s="214"/>
      <c r="AM110" s="214"/>
      <c r="AN110" s="241"/>
      <c r="AO110" s="214"/>
      <c r="AP110" s="241"/>
      <c r="AQ110" s="214"/>
      <c r="AR110" s="241"/>
      <c r="AS110" s="214"/>
      <c r="AT110" s="241"/>
      <c r="AU110" s="214"/>
      <c r="AV110" s="241"/>
      <c r="AW110" s="214"/>
      <c r="AX110" s="261">
        <f>AX111</f>
        <v>0</v>
      </c>
      <c r="AY110" s="262">
        <f>AY111</f>
        <v>0</v>
      </c>
      <c r="AZ110" s="234"/>
      <c r="BB110" s="260">
        <f>BB111</f>
        <v>0</v>
      </c>
      <c r="BC110" s="245" t="e">
        <f t="shared" si="3"/>
        <v>#DIV/0!</v>
      </c>
    </row>
    <row r="111" spans="1:55" ht="16.149999999999999" hidden="1" customHeight="1" x14ac:dyDescent="0.25">
      <c r="A111" s="255"/>
      <c r="B111" s="257" t="s">
        <v>402</v>
      </c>
      <c r="C111" s="257"/>
      <c r="D111" s="258" t="s">
        <v>404</v>
      </c>
      <c r="E111" s="239"/>
      <c r="F111" s="259"/>
      <c r="G111" s="259"/>
      <c r="H111" s="259"/>
      <c r="I111" s="259"/>
      <c r="J111" s="239"/>
      <c r="K111" s="259"/>
      <c r="L111" s="259"/>
      <c r="M111" s="259"/>
      <c r="N111" s="282"/>
      <c r="O111" s="241"/>
      <c r="P111" s="241"/>
      <c r="Q111" s="241"/>
      <c r="R111" s="241"/>
      <c r="S111" s="241"/>
      <c r="T111" s="241"/>
      <c r="U111" s="241"/>
      <c r="V111" s="214"/>
      <c r="W111" s="241"/>
      <c r="X111" s="241"/>
      <c r="Y111" s="241"/>
      <c r="Z111" s="214"/>
      <c r="AA111" s="241"/>
      <c r="AB111" s="214"/>
      <c r="AC111" s="241"/>
      <c r="AD111" s="214"/>
      <c r="AE111" s="241"/>
      <c r="AF111" s="214"/>
      <c r="AG111" s="241"/>
      <c r="AH111" s="214"/>
      <c r="AI111" s="241"/>
      <c r="AJ111" s="214"/>
      <c r="AK111" s="241"/>
      <c r="AL111" s="214"/>
      <c r="AM111" s="214"/>
      <c r="AN111" s="241"/>
      <c r="AO111" s="214"/>
      <c r="AP111" s="241"/>
      <c r="AQ111" s="214"/>
      <c r="AR111" s="241"/>
      <c r="AS111" s="214"/>
      <c r="AT111" s="241"/>
      <c r="AU111" s="214"/>
      <c r="AV111" s="241"/>
      <c r="AW111" s="214"/>
      <c r="AX111" s="261">
        <v>0</v>
      </c>
      <c r="AY111" s="262">
        <v>0</v>
      </c>
      <c r="AZ111" s="234"/>
      <c r="BB111" s="260">
        <v>0</v>
      </c>
      <c r="BC111" s="245" t="e">
        <f t="shared" si="3"/>
        <v>#DIV/0!</v>
      </c>
    </row>
    <row r="112" spans="1:55" ht="60" customHeight="1" x14ac:dyDescent="0.25">
      <c r="A112" s="255" t="s">
        <v>785</v>
      </c>
      <c r="B112" s="257" t="s">
        <v>799</v>
      </c>
      <c r="C112" s="257" t="s">
        <v>764</v>
      </c>
      <c r="D112" s="33" t="s">
        <v>724</v>
      </c>
      <c r="E112" s="249">
        <f>F112+G112+H112+I112</f>
        <v>211000</v>
      </c>
      <c r="F112" s="251">
        <f>F113</f>
        <v>36000</v>
      </c>
      <c r="G112" s="251">
        <f>G113</f>
        <v>109000</v>
      </c>
      <c r="H112" s="251">
        <f>H113</f>
        <v>29000</v>
      </c>
      <c r="I112" s="251">
        <f>I113</f>
        <v>37000</v>
      </c>
      <c r="J112" s="249">
        <f>K112+L112+M112+N112</f>
        <v>1730.68</v>
      </c>
      <c r="K112" s="251">
        <f>K113</f>
        <v>0</v>
      </c>
      <c r="L112" s="251">
        <f>L113</f>
        <v>1730.68</v>
      </c>
      <c r="M112" s="251">
        <f>M113</f>
        <v>0</v>
      </c>
      <c r="N112" s="252">
        <f>N113</f>
        <v>0</v>
      </c>
      <c r="O112" s="251">
        <v>212830.68</v>
      </c>
      <c r="P112" s="251"/>
      <c r="Q112" s="251">
        <f>Q113</f>
        <v>212586.44</v>
      </c>
      <c r="R112" s="251">
        <f>R113</f>
        <v>212586.44</v>
      </c>
      <c r="S112" s="251">
        <f>S113</f>
        <v>212586.44</v>
      </c>
      <c r="T112" s="251">
        <f>T113</f>
        <v>212586.44</v>
      </c>
      <c r="U112" s="251" t="e">
        <f>U113</f>
        <v>#REF!</v>
      </c>
      <c r="V112" s="214"/>
      <c r="W112" s="251" t="e">
        <f>W113</f>
        <v>#REF!</v>
      </c>
      <c r="X112" s="251" t="e">
        <f>X113</f>
        <v>#REF!</v>
      </c>
      <c r="Y112" s="251" t="e">
        <f>W112+X112</f>
        <v>#REF!</v>
      </c>
      <c r="Z112" s="214"/>
      <c r="AA112" s="251" t="e">
        <f>#REF!</f>
        <v>#REF!</v>
      </c>
      <c r="AB112" s="214"/>
      <c r="AC112" s="251" t="e">
        <f>#REF!</f>
        <v>#REF!</v>
      </c>
      <c r="AD112" s="214"/>
      <c r="AE112" s="251" t="e">
        <f>#REF!</f>
        <v>#REF!</v>
      </c>
      <c r="AF112" s="214"/>
      <c r="AG112" s="251" t="e">
        <f>#REF!</f>
        <v>#REF!</v>
      </c>
      <c r="AH112" s="214"/>
      <c r="AI112" s="251" t="e">
        <f>#REF!</f>
        <v>#REF!</v>
      </c>
      <c r="AJ112" s="214"/>
      <c r="AK112" s="251" t="e">
        <f>#REF!</f>
        <v>#REF!</v>
      </c>
      <c r="AL112" s="214"/>
      <c r="AM112" s="214"/>
      <c r="AN112" s="251" t="e">
        <f>#REF!</f>
        <v>#REF!</v>
      </c>
      <c r="AO112" s="252"/>
      <c r="AP112" s="251" t="e">
        <f>#REF!</f>
        <v>#REF!</v>
      </c>
      <c r="AQ112" s="214"/>
      <c r="AR112" s="251" t="e">
        <f>#REF!</f>
        <v>#REF!</v>
      </c>
      <c r="AS112" s="214"/>
      <c r="AT112" s="251" t="e">
        <f>#REF!</f>
        <v>#REF!</v>
      </c>
      <c r="AU112" s="214"/>
      <c r="AV112" s="251" t="e">
        <f>#REF!</f>
        <v>#REF!</v>
      </c>
      <c r="AW112" s="214"/>
      <c r="AX112" s="253">
        <f>AX113</f>
        <v>0.22</v>
      </c>
      <c r="AY112" s="254" t="e">
        <f>#REF!</f>
        <v>#REF!</v>
      </c>
      <c r="AZ112" s="234"/>
      <c r="BB112" s="252">
        <f>BB113</f>
        <v>0.22</v>
      </c>
      <c r="BC112" s="245">
        <f t="shared" si="3"/>
        <v>100</v>
      </c>
    </row>
    <row r="113" spans="1:55" ht="31.9" customHeight="1" x14ac:dyDescent="0.25">
      <c r="A113" s="255" t="s">
        <v>785</v>
      </c>
      <c r="B113" s="257" t="s">
        <v>799</v>
      </c>
      <c r="C113" s="257" t="s">
        <v>771</v>
      </c>
      <c r="D113" s="263" t="s">
        <v>739</v>
      </c>
      <c r="E113" s="239">
        <f>F113+G113+H113+I113</f>
        <v>211000</v>
      </c>
      <c r="F113" s="259">
        <v>36000</v>
      </c>
      <c r="G113" s="241">
        <v>109000</v>
      </c>
      <c r="H113" s="241">
        <v>29000</v>
      </c>
      <c r="I113" s="241">
        <v>37000</v>
      </c>
      <c r="J113" s="239">
        <f>K113+L113+M113+N113</f>
        <v>1730.68</v>
      </c>
      <c r="K113" s="259"/>
      <c r="L113" s="241">
        <v>1730.68</v>
      </c>
      <c r="M113" s="241"/>
      <c r="N113" s="260"/>
      <c r="O113" s="241">
        <v>212830.68</v>
      </c>
      <c r="P113" s="241"/>
      <c r="Q113" s="241">
        <v>212586.44</v>
      </c>
      <c r="R113" s="241">
        <v>212586.44</v>
      </c>
      <c r="S113" s="241">
        <v>212586.44</v>
      </c>
      <c r="T113" s="241">
        <v>212586.44</v>
      </c>
      <c r="U113" s="241" t="e">
        <f>#REF!</f>
        <v>#REF!</v>
      </c>
      <c r="V113" s="214"/>
      <c r="W113" s="241" t="e">
        <f>#REF!</f>
        <v>#REF!</v>
      </c>
      <c r="X113" s="241" t="e">
        <f>#REF!</f>
        <v>#REF!</v>
      </c>
      <c r="Y113" s="241" t="e">
        <f>W113+X113</f>
        <v>#REF!</v>
      </c>
      <c r="Z113" s="214"/>
      <c r="AA113" s="241" t="e">
        <f>#REF!</f>
        <v>#REF!</v>
      </c>
      <c r="AB113" s="214"/>
      <c r="AC113" s="241" t="e">
        <f>#REF!</f>
        <v>#REF!</v>
      </c>
      <c r="AD113" s="214"/>
      <c r="AE113" s="241" t="e">
        <f>#REF!</f>
        <v>#REF!</v>
      </c>
      <c r="AF113" s="214"/>
      <c r="AG113" s="241" t="e">
        <f>#REF!</f>
        <v>#REF!</v>
      </c>
      <c r="AH113" s="214"/>
      <c r="AI113" s="241" t="e">
        <f>#REF!</f>
        <v>#REF!</v>
      </c>
      <c r="AJ113" s="214"/>
      <c r="AK113" s="241" t="e">
        <f>#REF!</f>
        <v>#REF!</v>
      </c>
      <c r="AL113" s="214"/>
      <c r="AM113" s="214"/>
      <c r="AN113" s="241" t="e">
        <f>#REF!</f>
        <v>#REF!</v>
      </c>
      <c r="AO113" s="260"/>
      <c r="AP113" s="241" t="e">
        <f>#REF!</f>
        <v>#REF!</v>
      </c>
      <c r="AQ113" s="214"/>
      <c r="AR113" s="241" t="e">
        <f>#REF!</f>
        <v>#REF!</v>
      </c>
      <c r="AS113" s="214"/>
      <c r="AT113" s="241" t="e">
        <f>#REF!</f>
        <v>#REF!</v>
      </c>
      <c r="AU113" s="214"/>
      <c r="AV113" s="241" t="e">
        <f>#REF!</f>
        <v>#REF!</v>
      </c>
      <c r="AW113" s="214"/>
      <c r="AX113" s="261">
        <v>0.22</v>
      </c>
      <c r="AY113" s="262" t="e">
        <f>#REF!</f>
        <v>#REF!</v>
      </c>
      <c r="AZ113" s="234"/>
      <c r="BA113" s="286"/>
      <c r="BB113" s="260">
        <v>0.22</v>
      </c>
      <c r="BC113" s="245">
        <f t="shared" si="3"/>
        <v>100</v>
      </c>
    </row>
    <row r="114" spans="1:55" ht="22.9" customHeight="1" x14ac:dyDescent="0.25">
      <c r="A114" s="236" t="s">
        <v>786</v>
      </c>
      <c r="B114" s="237" t="s">
        <v>766</v>
      </c>
      <c r="C114" s="237" t="s">
        <v>764</v>
      </c>
      <c r="D114" s="287" t="s">
        <v>407</v>
      </c>
      <c r="E114" s="239">
        <f>F114+G114+H114+I114</f>
        <v>144800</v>
      </c>
      <c r="F114" s="276">
        <f>F115</f>
        <v>47800</v>
      </c>
      <c r="G114" s="276">
        <f>G115</f>
        <v>34000</v>
      </c>
      <c r="H114" s="276">
        <f>H115</f>
        <v>32000</v>
      </c>
      <c r="I114" s="276">
        <f>I115</f>
        <v>31000</v>
      </c>
      <c r="J114" s="239">
        <f>K114+L114+M114+N114</f>
        <v>0</v>
      </c>
      <c r="K114" s="276">
        <f>K115</f>
        <v>0</v>
      </c>
      <c r="L114" s="276">
        <f>L115</f>
        <v>0</v>
      </c>
      <c r="M114" s="276">
        <f>M115</f>
        <v>0</v>
      </c>
      <c r="N114" s="288">
        <f>N115</f>
        <v>0</v>
      </c>
      <c r="O114" s="239">
        <v>125718</v>
      </c>
      <c r="P114" s="241"/>
      <c r="Q114" s="239" t="e">
        <f>Q115</f>
        <v>#REF!</v>
      </c>
      <c r="R114" s="239" t="e">
        <f>R115</f>
        <v>#REF!</v>
      </c>
      <c r="S114" s="239" t="e">
        <f>S115</f>
        <v>#REF!</v>
      </c>
      <c r="T114" s="239" t="e">
        <f>T115</f>
        <v>#REF!</v>
      </c>
      <c r="U114" s="239" t="e">
        <f>U115</f>
        <v>#REF!</v>
      </c>
      <c r="V114" s="214"/>
      <c r="W114" s="239" t="e">
        <f>W115</f>
        <v>#REF!</v>
      </c>
      <c r="X114" s="239" t="e">
        <f>X115</f>
        <v>#REF!</v>
      </c>
      <c r="Y114" s="239" t="e">
        <f t="shared" ref="Y114:Y119" si="4">W114+X114</f>
        <v>#REF!</v>
      </c>
      <c r="Z114" s="214"/>
      <c r="AA114" s="239" t="e">
        <f>AA115</f>
        <v>#REF!</v>
      </c>
      <c r="AB114" s="214"/>
      <c r="AC114" s="239" t="e">
        <f>AC115</f>
        <v>#REF!</v>
      </c>
      <c r="AD114" s="214"/>
      <c r="AE114" s="239" t="e">
        <f>AE115</f>
        <v>#REF!</v>
      </c>
      <c r="AF114" s="214"/>
      <c r="AG114" s="239">
        <f>AG115</f>
        <v>149600</v>
      </c>
      <c r="AH114" s="214"/>
      <c r="AI114" s="239">
        <f>AI115</f>
        <v>149600</v>
      </c>
      <c r="AJ114" s="214"/>
      <c r="AK114" s="239">
        <f>AK115</f>
        <v>151167.96</v>
      </c>
      <c r="AL114" s="214"/>
      <c r="AM114" s="214"/>
      <c r="AN114" s="239">
        <f>AN115</f>
        <v>151167.96</v>
      </c>
      <c r="AO114" s="240"/>
      <c r="AP114" s="239">
        <f>AP115</f>
        <v>149600</v>
      </c>
      <c r="AQ114" s="214"/>
      <c r="AR114" s="239">
        <f>AR115</f>
        <v>149600</v>
      </c>
      <c r="AS114" s="214"/>
      <c r="AT114" s="239">
        <f>AT115</f>
        <v>149600</v>
      </c>
      <c r="AU114" s="214"/>
      <c r="AV114" s="239">
        <f>AV115</f>
        <v>149600</v>
      </c>
      <c r="AW114" s="214"/>
      <c r="AX114" s="242">
        <f>AX115</f>
        <v>207.79999999999998</v>
      </c>
      <c r="AY114" s="243">
        <f>AY115</f>
        <v>177.60000000000002</v>
      </c>
      <c r="AZ114" s="234"/>
      <c r="BB114" s="240">
        <f>BB115</f>
        <v>203.2</v>
      </c>
      <c r="BC114" s="245">
        <f t="shared" si="3"/>
        <v>97.786333012512031</v>
      </c>
    </row>
    <row r="115" spans="1:55" ht="21" customHeight="1" x14ac:dyDescent="0.25">
      <c r="A115" s="236" t="s">
        <v>787</v>
      </c>
      <c r="B115" s="237" t="s">
        <v>766</v>
      </c>
      <c r="C115" s="237" t="s">
        <v>764</v>
      </c>
      <c r="D115" s="287" t="s">
        <v>408</v>
      </c>
      <c r="E115" s="239">
        <f>F115+G115+H115+I115</f>
        <v>144800</v>
      </c>
      <c r="F115" s="276">
        <f>F118</f>
        <v>47800</v>
      </c>
      <c r="G115" s="276">
        <f>G118</f>
        <v>34000</v>
      </c>
      <c r="H115" s="276">
        <f>H118</f>
        <v>32000</v>
      </c>
      <c r="I115" s="276">
        <f>I118</f>
        <v>31000</v>
      </c>
      <c r="J115" s="239">
        <f>K115+L115+M115+N115</f>
        <v>0</v>
      </c>
      <c r="K115" s="276">
        <f>K118</f>
        <v>0</v>
      </c>
      <c r="L115" s="276">
        <f>L118</f>
        <v>0</v>
      </c>
      <c r="M115" s="276">
        <f>M118</f>
        <v>0</v>
      </c>
      <c r="N115" s="288">
        <f>N118</f>
        <v>0</v>
      </c>
      <c r="O115" s="239">
        <v>125718</v>
      </c>
      <c r="P115" s="241"/>
      <c r="Q115" s="239" t="e">
        <f>Q118</f>
        <v>#REF!</v>
      </c>
      <c r="R115" s="239" t="e">
        <f>R118</f>
        <v>#REF!</v>
      </c>
      <c r="S115" s="239" t="e">
        <f>S118</f>
        <v>#REF!</v>
      </c>
      <c r="T115" s="239" t="e">
        <f>T118</f>
        <v>#REF!</v>
      </c>
      <c r="U115" s="239" t="e">
        <f>U118</f>
        <v>#REF!</v>
      </c>
      <c r="V115" s="214"/>
      <c r="W115" s="239" t="e">
        <f>W118</f>
        <v>#REF!</v>
      </c>
      <c r="X115" s="239" t="e">
        <f>X118</f>
        <v>#REF!</v>
      </c>
      <c r="Y115" s="239" t="e">
        <f t="shared" si="4"/>
        <v>#REF!</v>
      </c>
      <c r="Z115" s="214"/>
      <c r="AA115" s="239" t="e">
        <f>AA117</f>
        <v>#REF!</v>
      </c>
      <c r="AB115" s="214"/>
      <c r="AC115" s="239" t="e">
        <f>AC117</f>
        <v>#REF!</v>
      </c>
      <c r="AD115" s="214"/>
      <c r="AE115" s="239" t="e">
        <f>AE117</f>
        <v>#REF!</v>
      </c>
      <c r="AF115" s="214"/>
      <c r="AG115" s="239">
        <f>AG117</f>
        <v>149600</v>
      </c>
      <c r="AH115" s="214"/>
      <c r="AI115" s="239">
        <f>AI117</f>
        <v>149600</v>
      </c>
      <c r="AJ115" s="214"/>
      <c r="AK115" s="239">
        <f>AK117</f>
        <v>151167.96</v>
      </c>
      <c r="AL115" s="214"/>
      <c r="AM115" s="214"/>
      <c r="AN115" s="239">
        <f>AN117</f>
        <v>151167.96</v>
      </c>
      <c r="AO115" s="240"/>
      <c r="AP115" s="239">
        <f>AP117</f>
        <v>149600</v>
      </c>
      <c r="AQ115" s="214"/>
      <c r="AR115" s="239">
        <f>AR117</f>
        <v>149600</v>
      </c>
      <c r="AS115" s="214"/>
      <c r="AT115" s="239">
        <f>AT117</f>
        <v>149600</v>
      </c>
      <c r="AU115" s="214"/>
      <c r="AV115" s="239">
        <f>AV117</f>
        <v>149600</v>
      </c>
      <c r="AW115" s="214"/>
      <c r="AX115" s="242">
        <f>AX117</f>
        <v>207.79999999999998</v>
      </c>
      <c r="AY115" s="243">
        <f>AY117</f>
        <v>177.60000000000002</v>
      </c>
      <c r="AZ115" s="234"/>
      <c r="BB115" s="240">
        <f>BB117</f>
        <v>203.2</v>
      </c>
      <c r="BC115" s="245">
        <f t="shared" si="3"/>
        <v>97.786333012512031</v>
      </c>
    </row>
    <row r="116" spans="1:55" ht="34.15" hidden="1" customHeight="1" x14ac:dyDescent="0.25">
      <c r="A116" s="255"/>
      <c r="B116" s="247" t="s">
        <v>409</v>
      </c>
      <c r="C116" s="247"/>
      <c r="D116" s="248" t="s">
        <v>691</v>
      </c>
      <c r="E116" s="239"/>
      <c r="F116" s="276"/>
      <c r="G116" s="276"/>
      <c r="H116" s="276"/>
      <c r="I116" s="276"/>
      <c r="J116" s="239"/>
      <c r="K116" s="276"/>
      <c r="L116" s="276"/>
      <c r="M116" s="276"/>
      <c r="N116" s="288"/>
      <c r="O116" s="239"/>
      <c r="P116" s="241"/>
      <c r="Q116" s="239"/>
      <c r="R116" s="239"/>
      <c r="S116" s="239"/>
      <c r="T116" s="239"/>
      <c r="U116" s="239"/>
      <c r="V116" s="214"/>
      <c r="W116" s="239"/>
      <c r="X116" s="239"/>
      <c r="Y116" s="239"/>
      <c r="Z116" s="214"/>
      <c r="AA116" s="239"/>
      <c r="AB116" s="214"/>
      <c r="AC116" s="239"/>
      <c r="AD116" s="214"/>
      <c r="AE116" s="239"/>
      <c r="AF116" s="214"/>
      <c r="AG116" s="239"/>
      <c r="AH116" s="214"/>
      <c r="AI116" s="239"/>
      <c r="AJ116" s="214"/>
      <c r="AK116" s="239"/>
      <c r="AL116" s="214"/>
      <c r="AM116" s="214"/>
      <c r="AN116" s="239"/>
      <c r="AO116" s="240"/>
      <c r="AP116" s="239"/>
      <c r="AQ116" s="214"/>
      <c r="AR116" s="239"/>
      <c r="AS116" s="214"/>
      <c r="AT116" s="239"/>
      <c r="AU116" s="214"/>
      <c r="AV116" s="239"/>
      <c r="AW116" s="214"/>
      <c r="AX116" s="242"/>
      <c r="AY116" s="243"/>
      <c r="AZ116" s="234"/>
      <c r="BB116" s="240"/>
      <c r="BC116" s="245" t="e">
        <f t="shared" si="3"/>
        <v>#DIV/0!</v>
      </c>
    </row>
    <row r="117" spans="1:55" ht="39" customHeight="1" x14ac:dyDescent="0.25">
      <c r="A117" s="246" t="s">
        <v>787</v>
      </c>
      <c r="B117" s="247" t="s">
        <v>768</v>
      </c>
      <c r="C117" s="247" t="s">
        <v>764</v>
      </c>
      <c r="D117" s="256" t="s">
        <v>691</v>
      </c>
      <c r="E117" s="249"/>
      <c r="F117" s="289"/>
      <c r="G117" s="289"/>
      <c r="H117" s="289"/>
      <c r="I117" s="289"/>
      <c r="J117" s="249"/>
      <c r="K117" s="289"/>
      <c r="L117" s="289"/>
      <c r="M117" s="289"/>
      <c r="N117" s="290"/>
      <c r="O117" s="249"/>
      <c r="P117" s="251"/>
      <c r="Q117" s="249"/>
      <c r="R117" s="249"/>
      <c r="S117" s="249"/>
      <c r="T117" s="249"/>
      <c r="U117" s="251" t="e">
        <f>U118</f>
        <v>#REF!</v>
      </c>
      <c r="V117" s="214"/>
      <c r="W117" s="251" t="e">
        <f>W118</f>
        <v>#REF!</v>
      </c>
      <c r="X117" s="251" t="e">
        <f>X118</f>
        <v>#REF!</v>
      </c>
      <c r="Y117" s="251" t="e">
        <f t="shared" si="4"/>
        <v>#REF!</v>
      </c>
      <c r="Z117" s="214"/>
      <c r="AA117" s="251" t="e">
        <f>AA118</f>
        <v>#REF!</v>
      </c>
      <c r="AB117" s="214"/>
      <c r="AC117" s="251" t="e">
        <f>AC118</f>
        <v>#REF!</v>
      </c>
      <c r="AD117" s="214"/>
      <c r="AE117" s="251" t="e">
        <f>AE118</f>
        <v>#REF!</v>
      </c>
      <c r="AF117" s="214"/>
      <c r="AG117" s="251">
        <f>AG118</f>
        <v>149600</v>
      </c>
      <c r="AH117" s="214"/>
      <c r="AI117" s="251">
        <f>AI118</f>
        <v>149600</v>
      </c>
      <c r="AJ117" s="214"/>
      <c r="AK117" s="251">
        <f>AK118</f>
        <v>151167.96</v>
      </c>
      <c r="AL117" s="214"/>
      <c r="AM117" s="214"/>
      <c r="AN117" s="251">
        <f>AN118</f>
        <v>151167.96</v>
      </c>
      <c r="AO117" s="252"/>
      <c r="AP117" s="251">
        <f>AP118</f>
        <v>149600</v>
      </c>
      <c r="AQ117" s="214"/>
      <c r="AR117" s="251">
        <f>AR118</f>
        <v>149600</v>
      </c>
      <c r="AS117" s="214"/>
      <c r="AT117" s="251">
        <f>AT118</f>
        <v>149600</v>
      </c>
      <c r="AU117" s="214"/>
      <c r="AV117" s="251">
        <f>AV118</f>
        <v>149600</v>
      </c>
      <c r="AW117" s="214"/>
      <c r="AX117" s="253">
        <f>AX118</f>
        <v>207.79999999999998</v>
      </c>
      <c r="AY117" s="254">
        <f>AY118</f>
        <v>177.60000000000002</v>
      </c>
      <c r="AZ117" s="234"/>
      <c r="BB117" s="252">
        <f>BB118</f>
        <v>203.2</v>
      </c>
      <c r="BC117" s="245">
        <f t="shared" si="3"/>
        <v>97.786333012512031</v>
      </c>
    </row>
    <row r="118" spans="1:55" ht="37.15" customHeight="1" x14ac:dyDescent="0.25">
      <c r="A118" s="255" t="s">
        <v>787</v>
      </c>
      <c r="B118" s="257" t="s">
        <v>802</v>
      </c>
      <c r="C118" s="257" t="s">
        <v>764</v>
      </c>
      <c r="D118" s="291" t="s">
        <v>410</v>
      </c>
      <c r="E118" s="239">
        <f>F118+G118+H118+I118</f>
        <v>144800</v>
      </c>
      <c r="F118" s="259">
        <f>F119</f>
        <v>47800</v>
      </c>
      <c r="G118" s="259">
        <f>G119</f>
        <v>34000</v>
      </c>
      <c r="H118" s="259">
        <f>H119</f>
        <v>32000</v>
      </c>
      <c r="I118" s="259">
        <f>I119</f>
        <v>31000</v>
      </c>
      <c r="J118" s="239">
        <f>K118+L118+M118+N118</f>
        <v>0</v>
      </c>
      <c r="K118" s="259">
        <f>K119</f>
        <v>0</v>
      </c>
      <c r="L118" s="259">
        <f>L119</f>
        <v>0</v>
      </c>
      <c r="M118" s="259">
        <f>M119</f>
        <v>0</v>
      </c>
      <c r="N118" s="282">
        <f>N119</f>
        <v>0</v>
      </c>
      <c r="O118" s="241">
        <v>125718</v>
      </c>
      <c r="P118" s="241"/>
      <c r="Q118" s="241" t="e">
        <f>Q119+#REF!</f>
        <v>#REF!</v>
      </c>
      <c r="R118" s="241" t="e">
        <f>R119+#REF!</f>
        <v>#REF!</v>
      </c>
      <c r="S118" s="241" t="e">
        <f>S119+#REF!</f>
        <v>#REF!</v>
      </c>
      <c r="T118" s="241" t="e">
        <f>T119+#REF!</f>
        <v>#REF!</v>
      </c>
      <c r="U118" s="241" t="e">
        <f>U119+#REF!</f>
        <v>#REF!</v>
      </c>
      <c r="V118" s="214"/>
      <c r="W118" s="241" t="e">
        <f>W119+#REF!</f>
        <v>#REF!</v>
      </c>
      <c r="X118" s="241" t="e">
        <f>X119+#REF!</f>
        <v>#REF!</v>
      </c>
      <c r="Y118" s="241" t="e">
        <f t="shared" si="4"/>
        <v>#REF!</v>
      </c>
      <c r="Z118" s="214"/>
      <c r="AA118" s="241" t="e">
        <f>AA119+#REF!</f>
        <v>#REF!</v>
      </c>
      <c r="AB118" s="214"/>
      <c r="AC118" s="241" t="e">
        <f>AC119+#REF!</f>
        <v>#REF!</v>
      </c>
      <c r="AD118" s="214"/>
      <c r="AE118" s="241" t="e">
        <f>AE119+#REF!</f>
        <v>#REF!</v>
      </c>
      <c r="AF118" s="214"/>
      <c r="AG118" s="241">
        <f>AG119</f>
        <v>149600</v>
      </c>
      <c r="AH118" s="214"/>
      <c r="AI118" s="241">
        <f>AI119</f>
        <v>149600</v>
      </c>
      <c r="AJ118" s="214"/>
      <c r="AK118" s="241">
        <f>AK119</f>
        <v>151167.96</v>
      </c>
      <c r="AL118" s="214"/>
      <c r="AM118" s="214"/>
      <c r="AN118" s="241">
        <f>AN119</f>
        <v>151167.96</v>
      </c>
      <c r="AO118" s="260"/>
      <c r="AP118" s="241">
        <f>AP119</f>
        <v>149600</v>
      </c>
      <c r="AQ118" s="214"/>
      <c r="AR118" s="241">
        <f>AR119</f>
        <v>149600</v>
      </c>
      <c r="AS118" s="214"/>
      <c r="AT118" s="241">
        <f>AT119</f>
        <v>149600</v>
      </c>
      <c r="AU118" s="214"/>
      <c r="AV118" s="241">
        <f>AV119</f>
        <v>149600</v>
      </c>
      <c r="AW118" s="214"/>
      <c r="AX118" s="261">
        <f>AX119+AX121</f>
        <v>207.79999999999998</v>
      </c>
      <c r="AY118" s="262">
        <f>AY119+AY121</f>
        <v>177.60000000000002</v>
      </c>
      <c r="AZ118" s="234"/>
      <c r="BB118" s="260">
        <f>BB119+BB121</f>
        <v>203.2</v>
      </c>
      <c r="BC118" s="245">
        <f t="shared" si="3"/>
        <v>97.786333012512031</v>
      </c>
    </row>
    <row r="119" spans="1:55" ht="69" customHeight="1" x14ac:dyDescent="0.25">
      <c r="A119" s="255" t="s">
        <v>787</v>
      </c>
      <c r="B119" s="257" t="s">
        <v>802</v>
      </c>
      <c r="C119" s="257" t="s">
        <v>769</v>
      </c>
      <c r="D119" s="258" t="s">
        <v>51</v>
      </c>
      <c r="E119" s="239">
        <f>F119+G119+H119+I119</f>
        <v>144800</v>
      </c>
      <c r="F119" s="259">
        <v>47800</v>
      </c>
      <c r="G119" s="241">
        <v>34000</v>
      </c>
      <c r="H119" s="241">
        <v>32000</v>
      </c>
      <c r="I119" s="241">
        <v>31000</v>
      </c>
      <c r="J119" s="239">
        <f>K119+L119+M119+N119</f>
        <v>0</v>
      </c>
      <c r="K119" s="259"/>
      <c r="L119" s="241"/>
      <c r="M119" s="241"/>
      <c r="N119" s="260"/>
      <c r="O119" s="241">
        <v>125718</v>
      </c>
      <c r="P119" s="241"/>
      <c r="Q119" s="241">
        <v>107544.01</v>
      </c>
      <c r="R119" s="241">
        <v>107698.01</v>
      </c>
      <c r="S119" s="241">
        <v>107698.01</v>
      </c>
      <c r="T119" s="241">
        <v>107698.01</v>
      </c>
      <c r="U119" s="241">
        <v>108200</v>
      </c>
      <c r="V119" s="214"/>
      <c r="W119" s="241">
        <v>108200</v>
      </c>
      <c r="X119" s="241">
        <v>0</v>
      </c>
      <c r="Y119" s="241">
        <f t="shared" si="4"/>
        <v>108200</v>
      </c>
      <c r="Z119" s="214"/>
      <c r="AA119" s="241">
        <f>Y119+Z119</f>
        <v>108200</v>
      </c>
      <c r="AB119" s="214"/>
      <c r="AC119" s="241">
        <f>AA119+AB119</f>
        <v>108200</v>
      </c>
      <c r="AD119" s="214"/>
      <c r="AE119" s="241">
        <f>AC119+AD119</f>
        <v>108200</v>
      </c>
      <c r="AF119" s="214"/>
      <c r="AG119" s="241">
        <v>149600</v>
      </c>
      <c r="AH119" s="214"/>
      <c r="AI119" s="241">
        <v>149600</v>
      </c>
      <c r="AJ119" s="214">
        <v>1567.96</v>
      </c>
      <c r="AK119" s="241">
        <f>AI119+AJ119</f>
        <v>151167.96</v>
      </c>
      <c r="AL119" s="214"/>
      <c r="AM119" s="214"/>
      <c r="AN119" s="241">
        <f>AK119+AL119+AM119</f>
        <v>151167.96</v>
      </c>
      <c r="AO119" s="214">
        <v>-1567.96</v>
      </c>
      <c r="AP119" s="241">
        <f>AN119+AO119</f>
        <v>149600</v>
      </c>
      <c r="AQ119" s="214"/>
      <c r="AR119" s="241">
        <f>AP119+AQ119</f>
        <v>149600</v>
      </c>
      <c r="AS119" s="214"/>
      <c r="AT119" s="241">
        <f>AR119+AS119</f>
        <v>149600</v>
      </c>
      <c r="AU119" s="214"/>
      <c r="AV119" s="241">
        <f>AT119+AU119</f>
        <v>149600</v>
      </c>
      <c r="AW119" s="214"/>
      <c r="AX119" s="261">
        <v>206.1</v>
      </c>
      <c r="AY119" s="262">
        <v>159.36000000000001</v>
      </c>
      <c r="AZ119" s="234"/>
      <c r="BB119" s="260">
        <v>198.2</v>
      </c>
      <c r="BC119" s="245">
        <f t="shared" si="3"/>
        <v>96.166909267345943</v>
      </c>
    </row>
    <row r="120" spans="1:55" ht="30" hidden="1" customHeight="1" x14ac:dyDescent="0.25">
      <c r="A120" s="255"/>
      <c r="B120" s="257" t="s">
        <v>705</v>
      </c>
      <c r="C120" s="257"/>
      <c r="D120" s="258" t="s">
        <v>391</v>
      </c>
      <c r="E120" s="239"/>
      <c r="F120" s="259"/>
      <c r="G120" s="241"/>
      <c r="H120" s="241"/>
      <c r="I120" s="241"/>
      <c r="J120" s="239"/>
      <c r="K120" s="259"/>
      <c r="L120" s="241"/>
      <c r="M120" s="241"/>
      <c r="N120" s="260"/>
      <c r="O120" s="241"/>
      <c r="P120" s="241"/>
      <c r="Q120" s="241"/>
      <c r="R120" s="241"/>
      <c r="S120" s="241"/>
      <c r="T120" s="241"/>
      <c r="U120" s="241"/>
      <c r="V120" s="214"/>
      <c r="W120" s="241"/>
      <c r="X120" s="241"/>
      <c r="Y120" s="241"/>
      <c r="Z120" s="214"/>
      <c r="AA120" s="241"/>
      <c r="AB120" s="214"/>
      <c r="AC120" s="241"/>
      <c r="AD120" s="214"/>
      <c r="AE120" s="241"/>
      <c r="AF120" s="214"/>
      <c r="AG120" s="241"/>
      <c r="AH120" s="214"/>
      <c r="AI120" s="241"/>
      <c r="AJ120" s="214"/>
      <c r="AK120" s="241"/>
      <c r="AL120" s="214"/>
      <c r="AM120" s="214"/>
      <c r="AN120" s="241"/>
      <c r="AO120" s="214"/>
      <c r="AP120" s="241"/>
      <c r="AQ120" s="214"/>
      <c r="AR120" s="241"/>
      <c r="AS120" s="214"/>
      <c r="AT120" s="241"/>
      <c r="AU120" s="214"/>
      <c r="AV120" s="241"/>
      <c r="AW120" s="214"/>
      <c r="AX120" s="261"/>
      <c r="AY120" s="262"/>
      <c r="AZ120" s="234"/>
      <c r="BB120" s="260"/>
      <c r="BC120" s="245" t="e">
        <f t="shared" si="3"/>
        <v>#DIV/0!</v>
      </c>
    </row>
    <row r="121" spans="1:55" ht="33.6" customHeight="1" x14ac:dyDescent="0.25">
      <c r="A121" s="255" t="s">
        <v>787</v>
      </c>
      <c r="B121" s="257" t="s">
        <v>802</v>
      </c>
      <c r="C121" s="257" t="s">
        <v>771</v>
      </c>
      <c r="D121" s="263" t="s">
        <v>739</v>
      </c>
      <c r="E121" s="239"/>
      <c r="F121" s="259"/>
      <c r="G121" s="241"/>
      <c r="H121" s="241"/>
      <c r="I121" s="241"/>
      <c r="J121" s="239"/>
      <c r="K121" s="259"/>
      <c r="L121" s="241"/>
      <c r="M121" s="241"/>
      <c r="N121" s="260"/>
      <c r="O121" s="241"/>
      <c r="P121" s="241"/>
      <c r="Q121" s="241"/>
      <c r="R121" s="241"/>
      <c r="S121" s="241"/>
      <c r="T121" s="241"/>
      <c r="U121" s="241"/>
      <c r="V121" s="214"/>
      <c r="W121" s="241"/>
      <c r="X121" s="241"/>
      <c r="Y121" s="241"/>
      <c r="Z121" s="214"/>
      <c r="AA121" s="241"/>
      <c r="AB121" s="214"/>
      <c r="AC121" s="241"/>
      <c r="AD121" s="214"/>
      <c r="AE121" s="241"/>
      <c r="AF121" s="214"/>
      <c r="AG121" s="241"/>
      <c r="AH121" s="214"/>
      <c r="AI121" s="241"/>
      <c r="AJ121" s="214"/>
      <c r="AK121" s="241"/>
      <c r="AL121" s="214"/>
      <c r="AM121" s="214"/>
      <c r="AN121" s="241"/>
      <c r="AO121" s="214"/>
      <c r="AP121" s="241"/>
      <c r="AQ121" s="214"/>
      <c r="AR121" s="241"/>
      <c r="AS121" s="214"/>
      <c r="AT121" s="241"/>
      <c r="AU121" s="214"/>
      <c r="AV121" s="241"/>
      <c r="AW121" s="214"/>
      <c r="AX121" s="261">
        <v>1.7</v>
      </c>
      <c r="AY121" s="262">
        <v>18.239999999999998</v>
      </c>
      <c r="AZ121" s="234"/>
      <c r="BB121" s="260">
        <v>5</v>
      </c>
      <c r="BC121" s="245">
        <f t="shared" si="3"/>
        <v>294.11764705882354</v>
      </c>
    </row>
    <row r="122" spans="1:55" ht="36" customHeight="1" x14ac:dyDescent="0.25">
      <c r="A122" s="236" t="s">
        <v>789</v>
      </c>
      <c r="B122" s="237" t="s">
        <v>766</v>
      </c>
      <c r="C122" s="237" t="s">
        <v>764</v>
      </c>
      <c r="D122" s="287" t="s">
        <v>411</v>
      </c>
      <c r="E122" s="239"/>
      <c r="F122" s="276"/>
      <c r="G122" s="239"/>
      <c r="H122" s="239"/>
      <c r="I122" s="239"/>
      <c r="J122" s="239"/>
      <c r="K122" s="276"/>
      <c r="L122" s="239"/>
      <c r="M122" s="239"/>
      <c r="N122" s="240"/>
      <c r="O122" s="239"/>
      <c r="P122" s="239"/>
      <c r="Q122" s="239"/>
      <c r="R122" s="239" t="e">
        <f t="shared" ref="R122:U123" si="5">R123</f>
        <v>#REF!</v>
      </c>
      <c r="S122" s="239" t="e">
        <f t="shared" si="5"/>
        <v>#REF!</v>
      </c>
      <c r="T122" s="239" t="e">
        <f t="shared" si="5"/>
        <v>#REF!</v>
      </c>
      <c r="U122" s="239" t="e">
        <f t="shared" si="5"/>
        <v>#REF!</v>
      </c>
      <c r="V122" s="214"/>
      <c r="W122" s="239" t="e">
        <f>W123</f>
        <v>#REF!</v>
      </c>
      <c r="X122" s="239" t="e">
        <f>X123</f>
        <v>#REF!</v>
      </c>
      <c r="Y122" s="239" t="e">
        <f>W122+X122</f>
        <v>#REF!</v>
      </c>
      <c r="Z122" s="214"/>
      <c r="AA122" s="239" t="e">
        <f>AA123</f>
        <v>#REF!</v>
      </c>
      <c r="AB122" s="214"/>
      <c r="AC122" s="239" t="e">
        <f>AC123</f>
        <v>#REF!</v>
      </c>
      <c r="AD122" s="214"/>
      <c r="AE122" s="239" t="e">
        <f>AE123</f>
        <v>#REF!</v>
      </c>
      <c r="AF122" s="214"/>
      <c r="AG122" s="239">
        <f>AG123+AG131</f>
        <v>237025</v>
      </c>
      <c r="AH122" s="214"/>
      <c r="AI122" s="239">
        <f>AI123+AI131</f>
        <v>237025</v>
      </c>
      <c r="AJ122" s="214"/>
      <c r="AK122" s="239">
        <f>AK123+AK131</f>
        <v>237025</v>
      </c>
      <c r="AL122" s="214"/>
      <c r="AM122" s="214"/>
      <c r="AN122" s="239">
        <f>AN123+AN131</f>
        <v>249025</v>
      </c>
      <c r="AO122" s="240"/>
      <c r="AP122" s="239">
        <f>AP123+AP131</f>
        <v>252325</v>
      </c>
      <c r="AQ122" s="214"/>
      <c r="AR122" s="239">
        <f>AR123+AR131</f>
        <v>260915</v>
      </c>
      <c r="AS122" s="214"/>
      <c r="AT122" s="239">
        <f>AT123+AT131</f>
        <v>307563.33999999997</v>
      </c>
      <c r="AU122" s="214"/>
      <c r="AV122" s="239">
        <f>AV123+AV131</f>
        <v>307563.33999999997</v>
      </c>
      <c r="AW122" s="214"/>
      <c r="AX122" s="242">
        <f>AX123+AX131</f>
        <v>1274.08</v>
      </c>
      <c r="AY122" s="243">
        <f>AY123+AY131</f>
        <v>439.22</v>
      </c>
      <c r="AZ122" s="234"/>
      <c r="BB122" s="240">
        <f>BB123+BB131</f>
        <v>807.2</v>
      </c>
      <c r="BC122" s="245">
        <f t="shared" si="3"/>
        <v>63.35551927665454</v>
      </c>
    </row>
    <row r="123" spans="1:55" ht="15.6" hidden="1" customHeight="1" x14ac:dyDescent="0.25">
      <c r="A123" s="255"/>
      <c r="B123" s="237" t="s">
        <v>412</v>
      </c>
      <c r="C123" s="237"/>
      <c r="D123" s="287" t="s">
        <v>413</v>
      </c>
      <c r="E123" s="239"/>
      <c r="F123" s="276"/>
      <c r="G123" s="239"/>
      <c r="H123" s="239"/>
      <c r="I123" s="239"/>
      <c r="J123" s="239"/>
      <c r="K123" s="276"/>
      <c r="L123" s="239"/>
      <c r="M123" s="239"/>
      <c r="N123" s="240"/>
      <c r="O123" s="239"/>
      <c r="P123" s="239"/>
      <c r="Q123" s="239"/>
      <c r="R123" s="239" t="e">
        <f t="shared" si="5"/>
        <v>#REF!</v>
      </c>
      <c r="S123" s="239" t="e">
        <f t="shared" si="5"/>
        <v>#REF!</v>
      </c>
      <c r="T123" s="239" t="e">
        <f t="shared" si="5"/>
        <v>#REF!</v>
      </c>
      <c r="U123" s="239" t="e">
        <f t="shared" si="5"/>
        <v>#REF!</v>
      </c>
      <c r="V123" s="214"/>
      <c r="W123" s="239" t="e">
        <f>W124</f>
        <v>#REF!</v>
      </c>
      <c r="X123" s="239" t="e">
        <f>X124</f>
        <v>#REF!</v>
      </c>
      <c r="Y123" s="239" t="e">
        <f>W123+X123</f>
        <v>#REF!</v>
      </c>
      <c r="Z123" s="214"/>
      <c r="AA123" s="239" t="e">
        <f>AA124</f>
        <v>#REF!</v>
      </c>
      <c r="AB123" s="214"/>
      <c r="AC123" s="239" t="e">
        <f>AC124</f>
        <v>#REF!</v>
      </c>
      <c r="AD123" s="214" t="e">
        <f>AD126+#REF!+#REF!</f>
        <v>#REF!</v>
      </c>
      <c r="AE123" s="239" t="e">
        <f>AE124</f>
        <v>#REF!</v>
      </c>
      <c r="AF123" s="214"/>
      <c r="AG123" s="239">
        <f>AG124</f>
        <v>120300</v>
      </c>
      <c r="AH123" s="214"/>
      <c r="AI123" s="239">
        <f>AI124</f>
        <v>120300</v>
      </c>
      <c r="AJ123" s="214"/>
      <c r="AK123" s="239">
        <f>AK124</f>
        <v>120300</v>
      </c>
      <c r="AL123" s="214"/>
      <c r="AM123" s="214"/>
      <c r="AN123" s="239">
        <f>AN124</f>
        <v>132300</v>
      </c>
      <c r="AO123" s="240"/>
      <c r="AP123" s="239">
        <f>AP124</f>
        <v>135600</v>
      </c>
      <c r="AQ123" s="214"/>
      <c r="AR123" s="239">
        <f>AR124</f>
        <v>144190</v>
      </c>
      <c r="AS123" s="214"/>
      <c r="AT123" s="239">
        <f>AT124</f>
        <v>190838.34</v>
      </c>
      <c r="AU123" s="214"/>
      <c r="AV123" s="239">
        <f>AV124</f>
        <v>190838.34</v>
      </c>
      <c r="AW123" s="214"/>
      <c r="AX123" s="242">
        <f>AX124</f>
        <v>0</v>
      </c>
      <c r="AY123" s="243">
        <f>AY124</f>
        <v>0</v>
      </c>
      <c r="AZ123" s="234"/>
      <c r="BB123" s="240">
        <f>BB124</f>
        <v>0</v>
      </c>
      <c r="BC123" s="245" t="e">
        <f t="shared" si="3"/>
        <v>#DIV/0!</v>
      </c>
    </row>
    <row r="124" spans="1:55" ht="16.149999999999999" hidden="1" customHeight="1" x14ac:dyDescent="0.25">
      <c r="A124" s="255"/>
      <c r="B124" s="247" t="s">
        <v>414</v>
      </c>
      <c r="C124" s="247"/>
      <c r="D124" s="248" t="s">
        <v>415</v>
      </c>
      <c r="E124" s="249"/>
      <c r="F124" s="250"/>
      <c r="G124" s="251"/>
      <c r="H124" s="251"/>
      <c r="I124" s="251"/>
      <c r="J124" s="249"/>
      <c r="K124" s="250"/>
      <c r="L124" s="251"/>
      <c r="M124" s="251"/>
      <c r="N124" s="252"/>
      <c r="O124" s="251"/>
      <c r="P124" s="251"/>
      <c r="Q124" s="251"/>
      <c r="R124" s="251" t="e">
        <f>#REF!+#REF!+#REF!+R125</f>
        <v>#REF!</v>
      </c>
      <c r="S124" s="251" t="e">
        <f>#REF!+#REF!+#REF!+S125</f>
        <v>#REF!</v>
      </c>
      <c r="T124" s="251" t="e">
        <f>#REF!+#REF!+#REF!+T125</f>
        <v>#REF!</v>
      </c>
      <c r="U124" s="251" t="e">
        <f>#REF!+#REF!+U125+#REF!</f>
        <v>#REF!</v>
      </c>
      <c r="V124" s="214"/>
      <c r="W124" s="251" t="e">
        <f>#REF!+W125+#REF!+#REF!</f>
        <v>#REF!</v>
      </c>
      <c r="X124" s="251" t="e">
        <f>#REF!+X125+#REF!+#REF!</f>
        <v>#REF!</v>
      </c>
      <c r="Y124" s="251" t="e">
        <f>W124+X124</f>
        <v>#REF!</v>
      </c>
      <c r="Z124" s="214"/>
      <c r="AA124" s="251" t="e">
        <f>AA125+#REF!+#REF!</f>
        <v>#REF!</v>
      </c>
      <c r="AB124" s="214"/>
      <c r="AC124" s="251" t="e">
        <f>AC125+#REF!+#REF!</f>
        <v>#REF!</v>
      </c>
      <c r="AD124" s="214"/>
      <c r="AE124" s="251" t="e">
        <f>AE125+#REF!+#REF!</f>
        <v>#REF!</v>
      </c>
      <c r="AF124" s="214"/>
      <c r="AG124" s="251">
        <f>AG125</f>
        <v>120300</v>
      </c>
      <c r="AH124" s="214"/>
      <c r="AI124" s="251">
        <f>AI125</f>
        <v>120300</v>
      </c>
      <c r="AJ124" s="214"/>
      <c r="AK124" s="251">
        <f>AK125</f>
        <v>120300</v>
      </c>
      <c r="AL124" s="214"/>
      <c r="AM124" s="214"/>
      <c r="AN124" s="251">
        <f>AN125</f>
        <v>132300</v>
      </c>
      <c r="AO124" s="252"/>
      <c r="AP124" s="251">
        <f>AP125</f>
        <v>135600</v>
      </c>
      <c r="AQ124" s="214"/>
      <c r="AR124" s="251">
        <f>AR125</f>
        <v>144190</v>
      </c>
      <c r="AS124" s="214"/>
      <c r="AT124" s="251">
        <f>AT125</f>
        <v>190838.34</v>
      </c>
      <c r="AU124" s="214"/>
      <c r="AV124" s="251">
        <f>AV125</f>
        <v>190838.34</v>
      </c>
      <c r="AW124" s="214"/>
      <c r="AX124" s="253">
        <f>AX125</f>
        <v>0</v>
      </c>
      <c r="AY124" s="254">
        <f>AY125</f>
        <v>0</v>
      </c>
      <c r="AZ124" s="234"/>
      <c r="BB124" s="252">
        <f>BB125</f>
        <v>0</v>
      </c>
      <c r="BC124" s="245" t="e">
        <f t="shared" si="3"/>
        <v>#DIV/0!</v>
      </c>
    </row>
    <row r="125" spans="1:55" ht="31.15" hidden="1" customHeight="1" x14ac:dyDescent="0.25">
      <c r="A125" s="255"/>
      <c r="B125" s="257" t="s">
        <v>414</v>
      </c>
      <c r="C125" s="257"/>
      <c r="D125" s="258" t="s">
        <v>416</v>
      </c>
      <c r="E125" s="239"/>
      <c r="F125" s="259"/>
      <c r="G125" s="241"/>
      <c r="H125" s="241"/>
      <c r="I125" s="241"/>
      <c r="J125" s="239"/>
      <c r="K125" s="259"/>
      <c r="L125" s="241"/>
      <c r="M125" s="241"/>
      <c r="N125" s="260"/>
      <c r="O125" s="241"/>
      <c r="P125" s="241"/>
      <c r="Q125" s="241"/>
      <c r="R125" s="241"/>
      <c r="S125" s="241">
        <v>3000</v>
      </c>
      <c r="T125" s="241">
        <v>3000</v>
      </c>
      <c r="U125" s="241">
        <f>U126</f>
        <v>4486.59</v>
      </c>
      <c r="V125" s="214"/>
      <c r="W125" s="241">
        <f>W126</f>
        <v>4486.59</v>
      </c>
      <c r="X125" s="241">
        <f>X126</f>
        <v>0</v>
      </c>
      <c r="Y125" s="241">
        <f>W125+X125</f>
        <v>4486.59</v>
      </c>
      <c r="Z125" s="214"/>
      <c r="AA125" s="241">
        <f>AA126</f>
        <v>127897.62</v>
      </c>
      <c r="AB125" s="214"/>
      <c r="AC125" s="241">
        <f>AC126</f>
        <v>127897.62</v>
      </c>
      <c r="AD125" s="214"/>
      <c r="AE125" s="241">
        <f>AE126</f>
        <v>128364.81999999999</v>
      </c>
      <c r="AF125" s="214"/>
      <c r="AG125" s="241">
        <f>AG126+AG128</f>
        <v>120300</v>
      </c>
      <c r="AH125" s="214"/>
      <c r="AI125" s="241">
        <f>AI126+AI128</f>
        <v>120300</v>
      </c>
      <c r="AJ125" s="214"/>
      <c r="AK125" s="241">
        <f>AK126+AK128+AK127+AK129</f>
        <v>120300</v>
      </c>
      <c r="AL125" s="214"/>
      <c r="AM125" s="214"/>
      <c r="AN125" s="241">
        <f>AN127+AN129</f>
        <v>132300</v>
      </c>
      <c r="AO125" s="260"/>
      <c r="AP125" s="241">
        <f>AP127+AP129</f>
        <v>135600</v>
      </c>
      <c r="AQ125" s="214"/>
      <c r="AR125" s="241">
        <f>AR127+AR129</f>
        <v>144190</v>
      </c>
      <c r="AS125" s="214"/>
      <c r="AT125" s="241">
        <f>AT127+AT129+AT130</f>
        <v>190838.34</v>
      </c>
      <c r="AU125" s="214"/>
      <c r="AV125" s="241">
        <f>AV127+AV129+AV130</f>
        <v>190838.34</v>
      </c>
      <c r="AW125" s="214"/>
      <c r="AX125" s="261">
        <f>AX127+AX129+AX130</f>
        <v>0</v>
      </c>
      <c r="AY125" s="262">
        <f>AY127+AY129+AY130</f>
        <v>0</v>
      </c>
      <c r="AZ125" s="234"/>
      <c r="BB125" s="260">
        <f>BB127+BB129+BB130</f>
        <v>0</v>
      </c>
      <c r="BC125" s="245" t="e">
        <f t="shared" si="3"/>
        <v>#DIV/0!</v>
      </c>
    </row>
    <row r="126" spans="1:55" ht="15.75" hidden="1" customHeight="1" x14ac:dyDescent="0.25">
      <c r="A126" s="255"/>
      <c r="B126" s="257" t="s">
        <v>417</v>
      </c>
      <c r="C126" s="257"/>
      <c r="D126" s="292" t="s">
        <v>418</v>
      </c>
      <c r="E126" s="239"/>
      <c r="F126" s="259"/>
      <c r="G126" s="241"/>
      <c r="H126" s="241"/>
      <c r="I126" s="241"/>
      <c r="J126" s="239"/>
      <c r="K126" s="259"/>
      <c r="L126" s="241"/>
      <c r="M126" s="241"/>
      <c r="N126" s="260"/>
      <c r="O126" s="241"/>
      <c r="P126" s="241"/>
      <c r="Q126" s="241"/>
      <c r="R126" s="241"/>
      <c r="S126" s="241"/>
      <c r="T126" s="241"/>
      <c r="U126" s="241">
        <v>4486.59</v>
      </c>
      <c r="V126" s="214"/>
      <c r="W126" s="241">
        <v>4486.59</v>
      </c>
      <c r="X126" s="241">
        <v>0</v>
      </c>
      <c r="Y126" s="241">
        <f>W126+X126</f>
        <v>4486.59</v>
      </c>
      <c r="Z126" s="214"/>
      <c r="AA126" s="241">
        <v>127897.62</v>
      </c>
      <c r="AB126" s="214"/>
      <c r="AC126" s="241">
        <v>127897.62</v>
      </c>
      <c r="AD126" s="214">
        <v>467.2</v>
      </c>
      <c r="AE126" s="241">
        <f>AC126+AD126</f>
        <v>128364.81999999999</v>
      </c>
      <c r="AF126" s="214">
        <v>15000</v>
      </c>
      <c r="AG126" s="241">
        <v>44100</v>
      </c>
      <c r="AH126" s="214"/>
      <c r="AI126" s="241">
        <v>44100</v>
      </c>
      <c r="AJ126" s="214">
        <v>-44100</v>
      </c>
      <c r="AK126" s="241">
        <f>AI126+AJ126</f>
        <v>0</v>
      </c>
      <c r="AL126" s="214"/>
      <c r="AM126" s="214"/>
      <c r="AN126" s="241">
        <f>AN127</f>
        <v>44100</v>
      </c>
      <c r="AO126" s="214"/>
      <c r="AP126" s="293"/>
      <c r="AQ126" s="214"/>
      <c r="AR126" s="293"/>
      <c r="AS126" s="214"/>
      <c r="AT126" s="293"/>
      <c r="AU126" s="214"/>
      <c r="AV126" s="293"/>
      <c r="AW126" s="214"/>
      <c r="AX126" s="294"/>
      <c r="AY126" s="295"/>
      <c r="AZ126" s="234"/>
      <c r="BB126" s="296"/>
      <c r="BC126" s="245" t="e">
        <f t="shared" si="3"/>
        <v>#DIV/0!</v>
      </c>
    </row>
    <row r="127" spans="1:55" ht="31.15" hidden="1" customHeight="1" x14ac:dyDescent="0.25">
      <c r="A127" s="255"/>
      <c r="B127" s="257" t="s">
        <v>417</v>
      </c>
      <c r="C127" s="257"/>
      <c r="D127" s="292" t="s">
        <v>418</v>
      </c>
      <c r="E127" s="239"/>
      <c r="F127" s="259"/>
      <c r="G127" s="241"/>
      <c r="H127" s="241"/>
      <c r="I127" s="241"/>
      <c r="J127" s="239"/>
      <c r="K127" s="259"/>
      <c r="L127" s="241"/>
      <c r="M127" s="241"/>
      <c r="N127" s="260"/>
      <c r="O127" s="241"/>
      <c r="P127" s="241"/>
      <c r="Q127" s="241"/>
      <c r="R127" s="241"/>
      <c r="S127" s="241"/>
      <c r="T127" s="241"/>
      <c r="U127" s="241"/>
      <c r="V127" s="214"/>
      <c r="W127" s="241"/>
      <c r="X127" s="241"/>
      <c r="Y127" s="241"/>
      <c r="Z127" s="214"/>
      <c r="AA127" s="241"/>
      <c r="AB127" s="214"/>
      <c r="AC127" s="241"/>
      <c r="AD127" s="214"/>
      <c r="AE127" s="241"/>
      <c r="AF127" s="214"/>
      <c r="AG127" s="241"/>
      <c r="AH127" s="214"/>
      <c r="AI127" s="241"/>
      <c r="AJ127" s="214">
        <v>44100</v>
      </c>
      <c r="AK127" s="241">
        <f>AJ127</f>
        <v>44100</v>
      </c>
      <c r="AL127" s="214"/>
      <c r="AM127" s="214"/>
      <c r="AN127" s="241">
        <f>AK127+AL127+AM127</f>
        <v>44100</v>
      </c>
      <c r="AO127" s="214">
        <v>3300</v>
      </c>
      <c r="AP127" s="241">
        <f>AN127+AO127</f>
        <v>47400</v>
      </c>
      <c r="AQ127" s="214"/>
      <c r="AR127" s="241">
        <f>AP127+AQ127</f>
        <v>47400</v>
      </c>
      <c r="AS127" s="214"/>
      <c r="AT127" s="241">
        <f>AR127+AS127</f>
        <v>47400</v>
      </c>
      <c r="AU127" s="214"/>
      <c r="AV127" s="241">
        <f>AT127+AU127</f>
        <v>47400</v>
      </c>
      <c r="AW127" s="214"/>
      <c r="AX127" s="261">
        <v>0</v>
      </c>
      <c r="AY127" s="262">
        <v>0</v>
      </c>
      <c r="AZ127" s="234"/>
      <c r="BB127" s="260">
        <v>0</v>
      </c>
      <c r="BC127" s="245" t="e">
        <f t="shared" si="3"/>
        <v>#DIV/0!</v>
      </c>
    </row>
    <row r="128" spans="1:55" ht="15.75" hidden="1" customHeight="1" x14ac:dyDescent="0.25">
      <c r="A128" s="255"/>
      <c r="B128" s="257" t="s">
        <v>419</v>
      </c>
      <c r="C128" s="257"/>
      <c r="D128" s="297" t="s">
        <v>418</v>
      </c>
      <c r="E128" s="239"/>
      <c r="F128" s="259"/>
      <c r="G128" s="241"/>
      <c r="H128" s="241"/>
      <c r="I128" s="241"/>
      <c r="J128" s="239"/>
      <c r="K128" s="259"/>
      <c r="L128" s="241"/>
      <c r="M128" s="241"/>
      <c r="N128" s="260"/>
      <c r="O128" s="241"/>
      <c r="P128" s="241"/>
      <c r="Q128" s="241"/>
      <c r="R128" s="241"/>
      <c r="S128" s="241"/>
      <c r="T128" s="241"/>
      <c r="U128" s="241"/>
      <c r="V128" s="214"/>
      <c r="W128" s="241"/>
      <c r="X128" s="241"/>
      <c r="Y128" s="241"/>
      <c r="Z128" s="214"/>
      <c r="AA128" s="241"/>
      <c r="AB128" s="214"/>
      <c r="AC128" s="241"/>
      <c r="AD128" s="214"/>
      <c r="AE128" s="241"/>
      <c r="AF128" s="214"/>
      <c r="AG128" s="241">
        <v>76200</v>
      </c>
      <c r="AH128" s="214"/>
      <c r="AI128" s="241">
        <v>76200</v>
      </c>
      <c r="AJ128" s="214">
        <v>-76200</v>
      </c>
      <c r="AK128" s="241">
        <f>AI128+AJ128</f>
        <v>0</v>
      </c>
      <c r="AL128" s="214"/>
      <c r="AM128" s="214"/>
      <c r="AN128" s="241">
        <f>AN129</f>
        <v>88200</v>
      </c>
      <c r="AO128" s="214"/>
      <c r="AP128" s="293"/>
      <c r="AQ128" s="214"/>
      <c r="AR128" s="293"/>
      <c r="AS128" s="214"/>
      <c r="AT128" s="293"/>
      <c r="AU128" s="214"/>
      <c r="AV128" s="241">
        <f>AT128+AU128</f>
        <v>0</v>
      </c>
      <c r="AW128" s="214"/>
      <c r="AX128" s="261">
        <f>AV128+AW128</f>
        <v>0</v>
      </c>
      <c r="AY128" s="262">
        <f>AW128+AX128</f>
        <v>0</v>
      </c>
      <c r="AZ128" s="234"/>
      <c r="BB128" s="260">
        <f>AZ128+BA128</f>
        <v>0</v>
      </c>
      <c r="BC128" s="245" t="e">
        <f t="shared" si="3"/>
        <v>#DIV/0!</v>
      </c>
    </row>
    <row r="129" spans="1:55" ht="27" hidden="1" customHeight="1" x14ac:dyDescent="0.25">
      <c r="A129" s="255"/>
      <c r="B129" s="257" t="s">
        <v>420</v>
      </c>
      <c r="C129" s="257"/>
      <c r="D129" s="297" t="s">
        <v>418</v>
      </c>
      <c r="E129" s="239"/>
      <c r="F129" s="259"/>
      <c r="G129" s="241"/>
      <c r="H129" s="241"/>
      <c r="I129" s="241"/>
      <c r="J129" s="239"/>
      <c r="K129" s="259"/>
      <c r="L129" s="241"/>
      <c r="M129" s="241"/>
      <c r="N129" s="260"/>
      <c r="O129" s="241"/>
      <c r="P129" s="241"/>
      <c r="Q129" s="241"/>
      <c r="R129" s="241"/>
      <c r="S129" s="241"/>
      <c r="T129" s="241"/>
      <c r="U129" s="241"/>
      <c r="V129" s="214"/>
      <c r="W129" s="241"/>
      <c r="X129" s="241"/>
      <c r="Y129" s="241"/>
      <c r="Z129" s="214"/>
      <c r="AA129" s="241"/>
      <c r="AB129" s="214"/>
      <c r="AC129" s="241"/>
      <c r="AD129" s="214"/>
      <c r="AE129" s="241"/>
      <c r="AF129" s="214"/>
      <c r="AG129" s="241"/>
      <c r="AH129" s="214"/>
      <c r="AI129" s="241"/>
      <c r="AJ129" s="214">
        <v>76200</v>
      </c>
      <c r="AK129" s="241">
        <f>AJ129</f>
        <v>76200</v>
      </c>
      <c r="AL129" s="214">
        <v>12000</v>
      </c>
      <c r="AM129" s="214"/>
      <c r="AN129" s="241">
        <f>AK129+AL129+AM129</f>
        <v>88200</v>
      </c>
      <c r="AO129" s="260"/>
      <c r="AP129" s="241">
        <f>AM129+AN129+AO129</f>
        <v>88200</v>
      </c>
      <c r="AQ129" s="214">
        <v>8590</v>
      </c>
      <c r="AR129" s="241">
        <f>AP129+AQ129</f>
        <v>96790</v>
      </c>
      <c r="AS129" s="214">
        <v>21710</v>
      </c>
      <c r="AT129" s="241">
        <v>142838.34</v>
      </c>
      <c r="AU129" s="214"/>
      <c r="AV129" s="241">
        <f>AT129+AU129</f>
        <v>142838.34</v>
      </c>
      <c r="AW129" s="214">
        <v>15638.83</v>
      </c>
      <c r="AX129" s="261"/>
      <c r="AY129" s="262"/>
      <c r="AZ129" s="234"/>
      <c r="BB129" s="260"/>
      <c r="BC129" s="245" t="e">
        <f t="shared" si="3"/>
        <v>#DIV/0!</v>
      </c>
    </row>
    <row r="130" spans="1:55" ht="3.75" hidden="1" customHeight="1" x14ac:dyDescent="0.25">
      <c r="A130" s="255"/>
      <c r="B130" s="257" t="s">
        <v>421</v>
      </c>
      <c r="C130" s="257"/>
      <c r="D130" s="298" t="s">
        <v>422</v>
      </c>
      <c r="E130" s="239"/>
      <c r="F130" s="259"/>
      <c r="G130" s="241"/>
      <c r="H130" s="241"/>
      <c r="I130" s="241"/>
      <c r="J130" s="239"/>
      <c r="K130" s="259"/>
      <c r="L130" s="241"/>
      <c r="M130" s="241"/>
      <c r="N130" s="260"/>
      <c r="O130" s="241"/>
      <c r="P130" s="241"/>
      <c r="Q130" s="241"/>
      <c r="R130" s="241"/>
      <c r="S130" s="241"/>
      <c r="T130" s="241"/>
      <c r="U130" s="241"/>
      <c r="V130" s="214"/>
      <c r="W130" s="241"/>
      <c r="X130" s="241"/>
      <c r="Y130" s="241"/>
      <c r="Z130" s="214"/>
      <c r="AA130" s="241"/>
      <c r="AB130" s="214"/>
      <c r="AC130" s="241"/>
      <c r="AD130" s="214"/>
      <c r="AE130" s="241"/>
      <c r="AF130" s="214"/>
      <c r="AG130" s="241"/>
      <c r="AH130" s="214"/>
      <c r="AI130" s="241"/>
      <c r="AJ130" s="214"/>
      <c r="AK130" s="241"/>
      <c r="AL130" s="214"/>
      <c r="AM130" s="214"/>
      <c r="AN130" s="241"/>
      <c r="AO130" s="260"/>
      <c r="AP130" s="241"/>
      <c r="AQ130" s="214"/>
      <c r="AR130" s="241"/>
      <c r="AS130" s="214">
        <v>600</v>
      </c>
      <c r="AT130" s="241">
        <f>AS130</f>
        <v>600</v>
      </c>
      <c r="AU130" s="214"/>
      <c r="AV130" s="241">
        <f>AT130+AU130</f>
        <v>600</v>
      </c>
      <c r="AW130" s="214"/>
      <c r="AX130" s="261">
        <v>0</v>
      </c>
      <c r="AY130" s="262">
        <v>0</v>
      </c>
      <c r="AZ130" s="234"/>
      <c r="BB130" s="260">
        <v>0</v>
      </c>
      <c r="BC130" s="245" t="e">
        <f t="shared" si="3"/>
        <v>#DIV/0!</v>
      </c>
    </row>
    <row r="131" spans="1:55" ht="31.9" customHeight="1" x14ac:dyDescent="0.25">
      <c r="A131" s="236" t="s">
        <v>788</v>
      </c>
      <c r="B131" s="237" t="s">
        <v>766</v>
      </c>
      <c r="C131" s="237" t="s">
        <v>764</v>
      </c>
      <c r="D131" s="299" t="s">
        <v>423</v>
      </c>
      <c r="E131" s="239"/>
      <c r="F131" s="276"/>
      <c r="G131" s="239"/>
      <c r="H131" s="239"/>
      <c r="I131" s="239"/>
      <c r="J131" s="239"/>
      <c r="K131" s="276"/>
      <c r="L131" s="239"/>
      <c r="M131" s="239"/>
      <c r="N131" s="240"/>
      <c r="O131" s="239"/>
      <c r="P131" s="239"/>
      <c r="Q131" s="239"/>
      <c r="R131" s="239"/>
      <c r="S131" s="239"/>
      <c r="T131" s="239"/>
      <c r="U131" s="239"/>
      <c r="V131" s="265"/>
      <c r="W131" s="239"/>
      <c r="X131" s="239"/>
      <c r="Y131" s="239"/>
      <c r="Z131" s="265"/>
      <c r="AA131" s="239"/>
      <c r="AB131" s="265"/>
      <c r="AC131" s="239"/>
      <c r="AD131" s="265"/>
      <c r="AE131" s="239"/>
      <c r="AF131" s="265"/>
      <c r="AG131" s="239">
        <f>AG134</f>
        <v>116725</v>
      </c>
      <c r="AH131" s="214"/>
      <c r="AI131" s="239">
        <f>AI134</f>
        <v>116725</v>
      </c>
      <c r="AJ131" s="214"/>
      <c r="AK131" s="239">
        <f>AK134</f>
        <v>116725</v>
      </c>
      <c r="AL131" s="214"/>
      <c r="AM131" s="214"/>
      <c r="AN131" s="239">
        <f>AN134</f>
        <v>116725</v>
      </c>
      <c r="AO131" s="240"/>
      <c r="AP131" s="239">
        <f>AP134</f>
        <v>116725</v>
      </c>
      <c r="AQ131" s="214"/>
      <c r="AR131" s="239">
        <f>AR134</f>
        <v>116725</v>
      </c>
      <c r="AS131" s="214"/>
      <c r="AT131" s="239">
        <f>AT134</f>
        <v>116725</v>
      </c>
      <c r="AU131" s="214"/>
      <c r="AV131" s="239">
        <f>AV134</f>
        <v>116725</v>
      </c>
      <c r="AW131" s="214"/>
      <c r="AX131" s="242">
        <f>AX132</f>
        <v>1274.08</v>
      </c>
      <c r="AY131" s="243">
        <f>AY134</f>
        <v>439.22</v>
      </c>
      <c r="AZ131" s="234"/>
      <c r="BB131" s="240">
        <f>BB132</f>
        <v>807.2</v>
      </c>
      <c r="BC131" s="245">
        <f t="shared" si="3"/>
        <v>63.35551927665454</v>
      </c>
    </row>
    <row r="132" spans="1:55" ht="33" customHeight="1" x14ac:dyDescent="0.25">
      <c r="A132" s="246" t="s">
        <v>788</v>
      </c>
      <c r="B132" s="247" t="s">
        <v>768</v>
      </c>
      <c r="C132" s="247" t="s">
        <v>764</v>
      </c>
      <c r="D132" s="248" t="s">
        <v>691</v>
      </c>
      <c r="E132" s="239"/>
      <c r="F132" s="276"/>
      <c r="G132" s="239"/>
      <c r="H132" s="239"/>
      <c r="I132" s="239"/>
      <c r="J132" s="239"/>
      <c r="K132" s="276"/>
      <c r="L132" s="239"/>
      <c r="M132" s="239"/>
      <c r="N132" s="240"/>
      <c r="O132" s="239"/>
      <c r="P132" s="239"/>
      <c r="Q132" s="239"/>
      <c r="R132" s="239"/>
      <c r="S132" s="239"/>
      <c r="T132" s="239"/>
      <c r="U132" s="239"/>
      <c r="V132" s="265"/>
      <c r="W132" s="239"/>
      <c r="X132" s="239"/>
      <c r="Y132" s="239"/>
      <c r="Z132" s="265"/>
      <c r="AA132" s="239"/>
      <c r="AB132" s="265"/>
      <c r="AC132" s="239"/>
      <c r="AD132" s="265"/>
      <c r="AE132" s="239"/>
      <c r="AF132" s="265"/>
      <c r="AG132" s="239"/>
      <c r="AH132" s="214"/>
      <c r="AI132" s="239"/>
      <c r="AJ132" s="214"/>
      <c r="AK132" s="239"/>
      <c r="AL132" s="214"/>
      <c r="AM132" s="214"/>
      <c r="AN132" s="239"/>
      <c r="AO132" s="240"/>
      <c r="AP132" s="239"/>
      <c r="AQ132" s="214"/>
      <c r="AR132" s="239"/>
      <c r="AS132" s="214"/>
      <c r="AT132" s="239"/>
      <c r="AU132" s="214"/>
      <c r="AV132" s="239"/>
      <c r="AW132" s="214"/>
      <c r="AX132" s="261">
        <f>AX134+AX137</f>
        <v>1274.08</v>
      </c>
      <c r="AY132" s="243"/>
      <c r="AZ132" s="234"/>
      <c r="BB132" s="260">
        <f>BB134+BB137</f>
        <v>807.2</v>
      </c>
      <c r="BC132" s="245">
        <f t="shared" si="3"/>
        <v>63.35551927665454</v>
      </c>
    </row>
    <row r="133" spans="1:55" ht="48.6" hidden="1" customHeight="1" x14ac:dyDescent="0.25">
      <c r="A133" s="255" t="s">
        <v>788</v>
      </c>
      <c r="B133" s="257" t="s">
        <v>734</v>
      </c>
      <c r="C133" s="257" t="s">
        <v>764</v>
      </c>
      <c r="D133" s="300" t="s">
        <v>424</v>
      </c>
      <c r="E133" s="239"/>
      <c r="F133" s="276"/>
      <c r="G133" s="239"/>
      <c r="H133" s="239"/>
      <c r="I133" s="239"/>
      <c r="J133" s="239"/>
      <c r="K133" s="276"/>
      <c r="L133" s="239"/>
      <c r="M133" s="239"/>
      <c r="N133" s="240"/>
      <c r="O133" s="239"/>
      <c r="P133" s="239"/>
      <c r="Q133" s="239"/>
      <c r="R133" s="239"/>
      <c r="S133" s="239"/>
      <c r="T133" s="239"/>
      <c r="U133" s="239"/>
      <c r="V133" s="265"/>
      <c r="W133" s="239"/>
      <c r="X133" s="239"/>
      <c r="Y133" s="239"/>
      <c r="Z133" s="265"/>
      <c r="AA133" s="239"/>
      <c r="AB133" s="265"/>
      <c r="AC133" s="239"/>
      <c r="AD133" s="265"/>
      <c r="AE133" s="239"/>
      <c r="AF133" s="265"/>
      <c r="AG133" s="239"/>
      <c r="AH133" s="214"/>
      <c r="AI133" s="239"/>
      <c r="AJ133" s="214"/>
      <c r="AK133" s="239"/>
      <c r="AL133" s="214"/>
      <c r="AM133" s="214"/>
      <c r="AN133" s="239"/>
      <c r="AO133" s="240"/>
      <c r="AP133" s="239"/>
      <c r="AQ133" s="214"/>
      <c r="AR133" s="239"/>
      <c r="AS133" s="214"/>
      <c r="AT133" s="239"/>
      <c r="AU133" s="214"/>
      <c r="AV133" s="239"/>
      <c r="AW133" s="214"/>
      <c r="AX133" s="261">
        <f>AX134</f>
        <v>1274.08</v>
      </c>
      <c r="AY133" s="243"/>
      <c r="AZ133" s="234"/>
      <c r="BB133" s="260">
        <f>BB134</f>
        <v>807.2</v>
      </c>
      <c r="BC133" s="245">
        <f t="shared" si="3"/>
        <v>63.35551927665454</v>
      </c>
    </row>
    <row r="134" spans="1:55" ht="33" customHeight="1" x14ac:dyDescent="0.25">
      <c r="A134" s="255" t="s">
        <v>788</v>
      </c>
      <c r="B134" s="257" t="s">
        <v>111</v>
      </c>
      <c r="C134" s="257" t="s">
        <v>764</v>
      </c>
      <c r="D134" s="301" t="s">
        <v>735</v>
      </c>
      <c r="E134" s="239"/>
      <c r="F134" s="259"/>
      <c r="G134" s="241"/>
      <c r="H134" s="241"/>
      <c r="I134" s="241"/>
      <c r="J134" s="239"/>
      <c r="K134" s="259"/>
      <c r="L134" s="241"/>
      <c r="M134" s="241"/>
      <c r="N134" s="260"/>
      <c r="O134" s="241"/>
      <c r="P134" s="241"/>
      <c r="Q134" s="241"/>
      <c r="R134" s="241"/>
      <c r="S134" s="241"/>
      <c r="T134" s="241"/>
      <c r="U134" s="241"/>
      <c r="V134" s="214"/>
      <c r="W134" s="241"/>
      <c r="X134" s="241"/>
      <c r="Y134" s="241"/>
      <c r="Z134" s="214"/>
      <c r="AA134" s="241"/>
      <c r="AB134" s="214"/>
      <c r="AC134" s="241"/>
      <c r="AD134" s="214"/>
      <c r="AE134" s="241"/>
      <c r="AF134" s="214"/>
      <c r="AG134" s="241">
        <f>AG135</f>
        <v>116725</v>
      </c>
      <c r="AH134" s="214"/>
      <c r="AI134" s="241">
        <f>AI135</f>
        <v>116725</v>
      </c>
      <c r="AJ134" s="214"/>
      <c r="AK134" s="241">
        <f>AK135</f>
        <v>116725</v>
      </c>
      <c r="AL134" s="214"/>
      <c r="AM134" s="214"/>
      <c r="AN134" s="241">
        <f>AN135</f>
        <v>116725</v>
      </c>
      <c r="AO134" s="260"/>
      <c r="AP134" s="241">
        <f>AP135</f>
        <v>116725</v>
      </c>
      <c r="AQ134" s="214"/>
      <c r="AR134" s="241">
        <f>AR135</f>
        <v>116725</v>
      </c>
      <c r="AS134" s="214"/>
      <c r="AT134" s="241">
        <f>AT135</f>
        <v>116725</v>
      </c>
      <c r="AU134" s="214"/>
      <c r="AV134" s="241">
        <f>AV135</f>
        <v>116725</v>
      </c>
      <c r="AW134" s="214"/>
      <c r="AX134" s="261">
        <f>AX135+AX136</f>
        <v>1274.08</v>
      </c>
      <c r="AY134" s="262">
        <f>AY135+AY138</f>
        <v>439.22</v>
      </c>
      <c r="AZ134" s="234"/>
      <c r="BB134" s="260">
        <f>BB135+BB136</f>
        <v>807.2</v>
      </c>
      <c r="BC134" s="245">
        <f t="shared" si="3"/>
        <v>63.35551927665454</v>
      </c>
    </row>
    <row r="135" spans="1:55" ht="69" customHeight="1" x14ac:dyDescent="0.25">
      <c r="A135" s="255" t="s">
        <v>788</v>
      </c>
      <c r="B135" s="257" t="s">
        <v>111</v>
      </c>
      <c r="C135" s="257" t="s">
        <v>769</v>
      </c>
      <c r="D135" s="258" t="s">
        <v>51</v>
      </c>
      <c r="E135" s="239"/>
      <c r="F135" s="259"/>
      <c r="G135" s="241"/>
      <c r="H135" s="241"/>
      <c r="I135" s="241"/>
      <c r="J135" s="239"/>
      <c r="K135" s="259"/>
      <c r="L135" s="241"/>
      <c r="M135" s="241"/>
      <c r="N135" s="260"/>
      <c r="O135" s="241"/>
      <c r="P135" s="241"/>
      <c r="Q135" s="241"/>
      <c r="R135" s="241"/>
      <c r="S135" s="241"/>
      <c r="T135" s="241"/>
      <c r="U135" s="241"/>
      <c r="V135" s="214"/>
      <c r="W135" s="241"/>
      <c r="X135" s="241"/>
      <c r="Y135" s="241"/>
      <c r="Z135" s="214"/>
      <c r="AA135" s="241"/>
      <c r="AB135" s="214"/>
      <c r="AC135" s="241"/>
      <c r="AD135" s="214"/>
      <c r="AE135" s="241"/>
      <c r="AF135" s="214"/>
      <c r="AG135" s="241">
        <v>116725</v>
      </c>
      <c r="AH135" s="214"/>
      <c r="AI135" s="241">
        <v>116725</v>
      </c>
      <c r="AJ135" s="214"/>
      <c r="AK135" s="241">
        <v>116725</v>
      </c>
      <c r="AL135" s="214"/>
      <c r="AM135" s="214"/>
      <c r="AN135" s="241">
        <v>116725</v>
      </c>
      <c r="AO135" s="260"/>
      <c r="AP135" s="241">
        <v>116725</v>
      </c>
      <c r="AQ135" s="214"/>
      <c r="AR135" s="241">
        <v>116725</v>
      </c>
      <c r="AS135" s="214"/>
      <c r="AT135" s="241">
        <v>116725</v>
      </c>
      <c r="AU135" s="214"/>
      <c r="AV135" s="241">
        <v>116725</v>
      </c>
      <c r="AW135" s="214"/>
      <c r="AX135" s="261">
        <f>977+0.5</f>
        <v>977.5</v>
      </c>
      <c r="AY135" s="262">
        <v>406.22</v>
      </c>
      <c r="AZ135" s="234"/>
      <c r="BB135" s="260">
        <v>715</v>
      </c>
      <c r="BC135" s="245">
        <f t="shared" si="3"/>
        <v>73.145780051150894</v>
      </c>
    </row>
    <row r="136" spans="1:55" ht="48" customHeight="1" x14ac:dyDescent="0.25">
      <c r="A136" s="255" t="s">
        <v>788</v>
      </c>
      <c r="B136" s="257" t="s">
        <v>111</v>
      </c>
      <c r="C136" s="257" t="s">
        <v>771</v>
      </c>
      <c r="D136" s="258" t="s">
        <v>163</v>
      </c>
      <c r="E136" s="239"/>
      <c r="F136" s="259"/>
      <c r="G136" s="241"/>
      <c r="H136" s="241"/>
      <c r="I136" s="241"/>
      <c r="J136" s="239"/>
      <c r="K136" s="259"/>
      <c r="L136" s="241"/>
      <c r="M136" s="241"/>
      <c r="N136" s="260"/>
      <c r="O136" s="241"/>
      <c r="P136" s="241"/>
      <c r="Q136" s="241"/>
      <c r="R136" s="241"/>
      <c r="S136" s="241"/>
      <c r="T136" s="241"/>
      <c r="U136" s="241"/>
      <c r="V136" s="214"/>
      <c r="W136" s="241"/>
      <c r="X136" s="241"/>
      <c r="Y136" s="241"/>
      <c r="Z136" s="214"/>
      <c r="AA136" s="241"/>
      <c r="AB136" s="214"/>
      <c r="AC136" s="241"/>
      <c r="AD136" s="214"/>
      <c r="AE136" s="241"/>
      <c r="AF136" s="214"/>
      <c r="AG136" s="241"/>
      <c r="AH136" s="214"/>
      <c r="AI136" s="241"/>
      <c r="AJ136" s="214"/>
      <c r="AK136" s="241"/>
      <c r="AL136" s="214"/>
      <c r="AM136" s="214"/>
      <c r="AN136" s="241"/>
      <c r="AO136" s="260"/>
      <c r="AP136" s="241"/>
      <c r="AQ136" s="214"/>
      <c r="AR136" s="241"/>
      <c r="AS136" s="214"/>
      <c r="AT136" s="241"/>
      <c r="AU136" s="214"/>
      <c r="AV136" s="241"/>
      <c r="AW136" s="214"/>
      <c r="AX136" s="261">
        <v>296.58</v>
      </c>
      <c r="AY136" s="262"/>
      <c r="AZ136" s="234"/>
      <c r="BB136" s="260">
        <v>92.2</v>
      </c>
      <c r="BC136" s="245">
        <f t="shared" si="3"/>
        <v>31.087733495178369</v>
      </c>
    </row>
    <row r="137" spans="1:55" ht="19.5" hidden="1" customHeight="1" x14ac:dyDescent="0.25">
      <c r="A137" s="255" t="s">
        <v>788</v>
      </c>
      <c r="B137" s="247" t="s">
        <v>114</v>
      </c>
      <c r="C137" s="247" t="s">
        <v>764</v>
      </c>
      <c r="D137" s="248" t="s">
        <v>56</v>
      </c>
      <c r="E137" s="239"/>
      <c r="F137" s="259"/>
      <c r="G137" s="241"/>
      <c r="H137" s="241"/>
      <c r="I137" s="241"/>
      <c r="J137" s="239"/>
      <c r="K137" s="259"/>
      <c r="L137" s="241"/>
      <c r="M137" s="241"/>
      <c r="N137" s="260"/>
      <c r="O137" s="241"/>
      <c r="P137" s="241"/>
      <c r="Q137" s="241"/>
      <c r="R137" s="241"/>
      <c r="S137" s="241"/>
      <c r="T137" s="241"/>
      <c r="U137" s="241"/>
      <c r="V137" s="214"/>
      <c r="W137" s="241"/>
      <c r="X137" s="241"/>
      <c r="Y137" s="241"/>
      <c r="Z137" s="214"/>
      <c r="AA137" s="241"/>
      <c r="AB137" s="214"/>
      <c r="AC137" s="241"/>
      <c r="AD137" s="214"/>
      <c r="AE137" s="241"/>
      <c r="AF137" s="214"/>
      <c r="AG137" s="241"/>
      <c r="AH137" s="214"/>
      <c r="AI137" s="241"/>
      <c r="AJ137" s="214"/>
      <c r="AK137" s="241"/>
      <c r="AL137" s="214"/>
      <c r="AM137" s="214"/>
      <c r="AN137" s="241"/>
      <c r="AO137" s="260"/>
      <c r="AP137" s="241"/>
      <c r="AQ137" s="214"/>
      <c r="AR137" s="241"/>
      <c r="AS137" s="214"/>
      <c r="AT137" s="241"/>
      <c r="AU137" s="214"/>
      <c r="AV137" s="241"/>
      <c r="AW137" s="214"/>
      <c r="AX137" s="261">
        <f>AX138</f>
        <v>0</v>
      </c>
      <c r="AY137" s="262"/>
      <c r="AZ137" s="234"/>
      <c r="BB137" s="260">
        <f>BB138</f>
        <v>0</v>
      </c>
      <c r="BC137" s="245" t="e">
        <f t="shared" si="3"/>
        <v>#DIV/0!</v>
      </c>
    </row>
    <row r="138" spans="1:55" ht="33.75" hidden="1" customHeight="1" x14ac:dyDescent="0.25">
      <c r="A138" s="255" t="s">
        <v>788</v>
      </c>
      <c r="B138" s="257" t="s">
        <v>114</v>
      </c>
      <c r="C138" s="257" t="s">
        <v>771</v>
      </c>
      <c r="D138" s="263" t="s">
        <v>168</v>
      </c>
      <c r="E138" s="239"/>
      <c r="F138" s="259"/>
      <c r="G138" s="241"/>
      <c r="H138" s="241"/>
      <c r="I138" s="241"/>
      <c r="J138" s="239"/>
      <c r="K138" s="259"/>
      <c r="L138" s="241"/>
      <c r="M138" s="241"/>
      <c r="N138" s="260"/>
      <c r="O138" s="241"/>
      <c r="P138" s="241"/>
      <c r="Q138" s="241"/>
      <c r="R138" s="241"/>
      <c r="S138" s="241"/>
      <c r="T138" s="241"/>
      <c r="U138" s="241"/>
      <c r="V138" s="214"/>
      <c r="W138" s="241"/>
      <c r="X138" s="241"/>
      <c r="Y138" s="241"/>
      <c r="Z138" s="214"/>
      <c r="AA138" s="241"/>
      <c r="AB138" s="214"/>
      <c r="AC138" s="241"/>
      <c r="AD138" s="214"/>
      <c r="AE138" s="241"/>
      <c r="AF138" s="214"/>
      <c r="AG138" s="241"/>
      <c r="AH138" s="214"/>
      <c r="AI138" s="241"/>
      <c r="AJ138" s="214"/>
      <c r="AK138" s="241"/>
      <c r="AL138" s="214"/>
      <c r="AM138" s="214"/>
      <c r="AN138" s="241"/>
      <c r="AO138" s="260"/>
      <c r="AP138" s="241"/>
      <c r="AQ138" s="214"/>
      <c r="AR138" s="241"/>
      <c r="AS138" s="214"/>
      <c r="AT138" s="241"/>
      <c r="AU138" s="214"/>
      <c r="AV138" s="241"/>
      <c r="AW138" s="214"/>
      <c r="AX138" s="261">
        <v>0</v>
      </c>
      <c r="AY138" s="262">
        <v>33</v>
      </c>
      <c r="AZ138" s="234"/>
      <c r="BB138" s="260">
        <v>0</v>
      </c>
      <c r="BC138" s="245" t="e">
        <f t="shared" si="3"/>
        <v>#DIV/0!</v>
      </c>
    </row>
    <row r="139" spans="1:55" ht="18" customHeight="1" x14ac:dyDescent="0.25">
      <c r="A139" s="236" t="s">
        <v>790</v>
      </c>
      <c r="B139" s="237" t="s">
        <v>766</v>
      </c>
      <c r="C139" s="237" t="s">
        <v>764</v>
      </c>
      <c r="D139" s="287" t="s">
        <v>425</v>
      </c>
      <c r="E139" s="239"/>
      <c r="F139" s="276"/>
      <c r="G139" s="239"/>
      <c r="H139" s="239"/>
      <c r="I139" s="239"/>
      <c r="J139" s="239"/>
      <c r="K139" s="276"/>
      <c r="L139" s="239"/>
      <c r="M139" s="239"/>
      <c r="N139" s="240"/>
      <c r="O139" s="239"/>
      <c r="P139" s="239"/>
      <c r="Q139" s="239" t="e">
        <f>Q158</f>
        <v>#REF!</v>
      </c>
      <c r="R139" s="239" t="e">
        <f>R158</f>
        <v>#REF!</v>
      </c>
      <c r="S139" s="239" t="e">
        <f>S158</f>
        <v>#REF!</v>
      </c>
      <c r="T139" s="239" t="e">
        <f>T158</f>
        <v>#REF!</v>
      </c>
      <c r="U139" s="239">
        <f>U158</f>
        <v>72907.13</v>
      </c>
      <c r="V139" s="214"/>
      <c r="W139" s="239">
        <f>W158</f>
        <v>72907.13</v>
      </c>
      <c r="X139" s="239">
        <f>X158</f>
        <v>17901.87</v>
      </c>
      <c r="Y139" s="239">
        <f>W139+X139</f>
        <v>90809</v>
      </c>
      <c r="Z139" s="214"/>
      <c r="AA139" s="239" t="e">
        <f>#REF!+#REF!+AA158</f>
        <v>#REF!</v>
      </c>
      <c r="AB139" s="214"/>
      <c r="AC139" s="239" t="e">
        <f>#REF!+#REF!+AC158</f>
        <v>#REF!</v>
      </c>
      <c r="AD139" s="214"/>
      <c r="AE139" s="239" t="e">
        <f>#REF!+#REF!+AE158</f>
        <v>#REF!</v>
      </c>
      <c r="AF139" s="214"/>
      <c r="AG139" s="239">
        <f>AG158</f>
        <v>154900</v>
      </c>
      <c r="AH139" s="214"/>
      <c r="AI139" s="239">
        <f>AI158</f>
        <v>154900</v>
      </c>
      <c r="AJ139" s="214"/>
      <c r="AK139" s="239">
        <f>AK158</f>
        <v>299753.05</v>
      </c>
      <c r="AL139" s="214"/>
      <c r="AM139" s="214"/>
      <c r="AN139" s="239">
        <f>AN158+AN150</f>
        <v>905489.05</v>
      </c>
      <c r="AO139" s="240"/>
      <c r="AP139" s="239">
        <f>AP158+AP150</f>
        <v>1010489.05</v>
      </c>
      <c r="AQ139" s="214"/>
      <c r="AR139" s="239">
        <f>AR158+AR150</f>
        <v>1010489.05</v>
      </c>
      <c r="AS139" s="214"/>
      <c r="AT139" s="239">
        <f>AT158+AT150+AT140</f>
        <v>2264785.96</v>
      </c>
      <c r="AU139" s="214"/>
      <c r="AV139" s="239">
        <f>AV158+AV150+AV140</f>
        <v>2344913.7199999997</v>
      </c>
      <c r="AW139" s="214"/>
      <c r="AX139" s="242">
        <f>AX158+AX150+AX140+AX153</f>
        <v>5775.2919099999999</v>
      </c>
      <c r="AY139" s="243">
        <f>AY158+AY150+AY140+AY153</f>
        <v>200</v>
      </c>
      <c r="AZ139" s="234"/>
      <c r="BB139" s="240">
        <f>BB158+BB150+BB140+BB153</f>
        <v>4163.8969999999999</v>
      </c>
      <c r="BC139" s="245">
        <f t="shared" si="3"/>
        <v>72.098468179420564</v>
      </c>
    </row>
    <row r="140" spans="1:55" ht="24.75" hidden="1" customHeight="1" x14ac:dyDescent="0.25">
      <c r="A140" s="255"/>
      <c r="B140" s="237" t="s">
        <v>426</v>
      </c>
      <c r="C140" s="237"/>
      <c r="D140" s="287" t="s">
        <v>427</v>
      </c>
      <c r="E140" s="239"/>
      <c r="F140" s="276"/>
      <c r="G140" s="239"/>
      <c r="H140" s="239"/>
      <c r="I140" s="239"/>
      <c r="J140" s="239"/>
      <c r="K140" s="276"/>
      <c r="L140" s="239"/>
      <c r="M140" s="239"/>
      <c r="N140" s="240"/>
      <c r="O140" s="239"/>
      <c r="P140" s="239"/>
      <c r="Q140" s="239"/>
      <c r="R140" s="239"/>
      <c r="S140" s="239"/>
      <c r="T140" s="239"/>
      <c r="U140" s="239"/>
      <c r="V140" s="214"/>
      <c r="W140" s="239"/>
      <c r="X140" s="239"/>
      <c r="Y140" s="239"/>
      <c r="Z140" s="214"/>
      <c r="AA140" s="239"/>
      <c r="AB140" s="214"/>
      <c r="AC140" s="239"/>
      <c r="AD140" s="214"/>
      <c r="AE140" s="239"/>
      <c r="AF140" s="214"/>
      <c r="AG140" s="239"/>
      <c r="AH140" s="214"/>
      <c r="AI140" s="239"/>
      <c r="AJ140" s="214"/>
      <c r="AK140" s="239"/>
      <c r="AL140" s="214"/>
      <c r="AM140" s="214"/>
      <c r="AN140" s="239"/>
      <c r="AO140" s="240"/>
      <c r="AP140" s="239"/>
      <c r="AQ140" s="214"/>
      <c r="AR140" s="239"/>
      <c r="AS140" s="214"/>
      <c r="AT140" s="239">
        <f>AT141+AT144+AT147</f>
        <v>1221096.9099999997</v>
      </c>
      <c r="AU140" s="214"/>
      <c r="AV140" s="239">
        <f>AV141+AV144+AV147</f>
        <v>1301224.6699999997</v>
      </c>
      <c r="AW140" s="214"/>
      <c r="AX140" s="242">
        <f>AX141+AX144+AX147</f>
        <v>0</v>
      </c>
      <c r="AY140" s="243">
        <f>AY141+AY144+AY147</f>
        <v>0</v>
      </c>
      <c r="AZ140" s="234"/>
      <c r="BB140" s="240">
        <f>BB141+BB144+BB147</f>
        <v>0</v>
      </c>
      <c r="BC140" s="245" t="e">
        <f t="shared" si="3"/>
        <v>#DIV/0!</v>
      </c>
    </row>
    <row r="141" spans="1:55" ht="15.6" hidden="1" customHeight="1" x14ac:dyDescent="0.25">
      <c r="A141" s="255"/>
      <c r="B141" s="247" t="s">
        <v>428</v>
      </c>
      <c r="C141" s="247"/>
      <c r="D141" s="302" t="s">
        <v>429</v>
      </c>
      <c r="E141" s="239"/>
      <c r="F141" s="276"/>
      <c r="G141" s="239"/>
      <c r="H141" s="239"/>
      <c r="I141" s="239"/>
      <c r="J141" s="239"/>
      <c r="K141" s="276"/>
      <c r="L141" s="239"/>
      <c r="M141" s="239"/>
      <c r="N141" s="240"/>
      <c r="O141" s="239"/>
      <c r="P141" s="239"/>
      <c r="Q141" s="239"/>
      <c r="R141" s="239"/>
      <c r="S141" s="239"/>
      <c r="T141" s="239"/>
      <c r="U141" s="239"/>
      <c r="V141" s="214"/>
      <c r="W141" s="239"/>
      <c r="X141" s="239"/>
      <c r="Y141" s="239"/>
      <c r="Z141" s="214"/>
      <c r="AA141" s="239"/>
      <c r="AB141" s="214"/>
      <c r="AC141" s="239"/>
      <c r="AD141" s="214"/>
      <c r="AE141" s="239"/>
      <c r="AF141" s="214"/>
      <c r="AG141" s="239"/>
      <c r="AH141" s="214"/>
      <c r="AI141" s="239"/>
      <c r="AJ141" s="214"/>
      <c r="AK141" s="239"/>
      <c r="AL141" s="214"/>
      <c r="AM141" s="214"/>
      <c r="AN141" s="239"/>
      <c r="AO141" s="240"/>
      <c r="AP141" s="239"/>
      <c r="AQ141" s="214"/>
      <c r="AR141" s="239"/>
      <c r="AS141" s="214"/>
      <c r="AT141" s="241">
        <f>AT142</f>
        <v>1112629.6299999999</v>
      </c>
      <c r="AU141" s="214"/>
      <c r="AV141" s="241">
        <f>AV142</f>
        <v>1112629.6299999999</v>
      </c>
      <c r="AW141" s="214"/>
      <c r="AX141" s="261">
        <f>AX142</f>
        <v>0</v>
      </c>
      <c r="AY141" s="262">
        <f>AY142</f>
        <v>0</v>
      </c>
      <c r="AZ141" s="234"/>
      <c r="BB141" s="260">
        <f>BB142</f>
        <v>0</v>
      </c>
      <c r="BC141" s="245" t="e">
        <f t="shared" si="3"/>
        <v>#DIV/0!</v>
      </c>
    </row>
    <row r="142" spans="1:55" ht="43.9" hidden="1" customHeight="1" x14ac:dyDescent="0.25">
      <c r="A142" s="255"/>
      <c r="B142" s="257" t="s">
        <v>430</v>
      </c>
      <c r="C142" s="257"/>
      <c r="D142" s="303" t="s">
        <v>431</v>
      </c>
      <c r="E142" s="239"/>
      <c r="F142" s="276"/>
      <c r="G142" s="239"/>
      <c r="H142" s="239"/>
      <c r="I142" s="239"/>
      <c r="J142" s="239"/>
      <c r="K142" s="276"/>
      <c r="L142" s="239"/>
      <c r="M142" s="239"/>
      <c r="N142" s="240"/>
      <c r="O142" s="239"/>
      <c r="P142" s="239"/>
      <c r="Q142" s="239"/>
      <c r="R142" s="239"/>
      <c r="S142" s="239"/>
      <c r="T142" s="239"/>
      <c r="U142" s="239"/>
      <c r="V142" s="214"/>
      <c r="W142" s="239"/>
      <c r="X142" s="239"/>
      <c r="Y142" s="239"/>
      <c r="Z142" s="214"/>
      <c r="AA142" s="239"/>
      <c r="AB142" s="214"/>
      <c r="AC142" s="239"/>
      <c r="AD142" s="214"/>
      <c r="AE142" s="239"/>
      <c r="AF142" s="214"/>
      <c r="AG142" s="239"/>
      <c r="AH142" s="214"/>
      <c r="AI142" s="239"/>
      <c r="AJ142" s="214"/>
      <c r="AK142" s="239"/>
      <c r="AL142" s="214"/>
      <c r="AM142" s="214"/>
      <c r="AN142" s="239"/>
      <c r="AO142" s="240"/>
      <c r="AP142" s="239"/>
      <c r="AQ142" s="214"/>
      <c r="AR142" s="239"/>
      <c r="AS142" s="214"/>
      <c r="AT142" s="241">
        <f>AT143</f>
        <v>1112629.6299999999</v>
      </c>
      <c r="AU142" s="214"/>
      <c r="AV142" s="241">
        <f>AV143</f>
        <v>1112629.6299999999</v>
      </c>
      <c r="AW142" s="214"/>
      <c r="AX142" s="261">
        <f>AX143</f>
        <v>0</v>
      </c>
      <c r="AY142" s="262">
        <f>AY143</f>
        <v>0</v>
      </c>
      <c r="AZ142" s="234"/>
      <c r="BB142" s="260">
        <f>BB143</f>
        <v>0</v>
      </c>
      <c r="BC142" s="245" t="e">
        <f t="shared" si="3"/>
        <v>#DIV/0!</v>
      </c>
    </row>
    <row r="143" spans="1:55" ht="21.6" hidden="1" customHeight="1" x14ac:dyDescent="0.25">
      <c r="A143" s="255"/>
      <c r="B143" s="257" t="s">
        <v>432</v>
      </c>
      <c r="C143" s="257"/>
      <c r="D143" s="258" t="s">
        <v>433</v>
      </c>
      <c r="E143" s="239"/>
      <c r="F143" s="276"/>
      <c r="G143" s="239"/>
      <c r="H143" s="239"/>
      <c r="I143" s="239"/>
      <c r="J143" s="239"/>
      <c r="K143" s="276"/>
      <c r="L143" s="239"/>
      <c r="M143" s="239"/>
      <c r="N143" s="240"/>
      <c r="O143" s="239"/>
      <c r="P143" s="239"/>
      <c r="Q143" s="239"/>
      <c r="R143" s="239"/>
      <c r="S143" s="239"/>
      <c r="T143" s="239"/>
      <c r="U143" s="239"/>
      <c r="V143" s="214"/>
      <c r="W143" s="239"/>
      <c r="X143" s="239"/>
      <c r="Y143" s="239"/>
      <c r="Z143" s="214"/>
      <c r="AA143" s="239"/>
      <c r="AB143" s="214"/>
      <c r="AC143" s="239"/>
      <c r="AD143" s="214"/>
      <c r="AE143" s="239"/>
      <c r="AF143" s="214"/>
      <c r="AG143" s="239"/>
      <c r="AH143" s="214"/>
      <c r="AI143" s="239"/>
      <c r="AJ143" s="214"/>
      <c r="AK143" s="239"/>
      <c r="AL143" s="214"/>
      <c r="AM143" s="214"/>
      <c r="AN143" s="239"/>
      <c r="AO143" s="240"/>
      <c r="AP143" s="239"/>
      <c r="AQ143" s="214"/>
      <c r="AR143" s="239"/>
      <c r="AS143" s="214"/>
      <c r="AT143" s="241">
        <v>1112629.6299999999</v>
      </c>
      <c r="AU143" s="214"/>
      <c r="AV143" s="241">
        <v>1112629.6299999999</v>
      </c>
      <c r="AW143" s="214">
        <v>318417.17</v>
      </c>
      <c r="AX143" s="261">
        <v>0</v>
      </c>
      <c r="AY143" s="262">
        <v>0</v>
      </c>
      <c r="AZ143" s="234"/>
      <c r="BB143" s="260">
        <v>0</v>
      </c>
      <c r="BC143" s="245" t="e">
        <f t="shared" si="3"/>
        <v>#DIV/0!</v>
      </c>
    </row>
    <row r="144" spans="1:55" ht="21" hidden="1" customHeight="1" x14ac:dyDescent="0.25">
      <c r="A144" s="255"/>
      <c r="B144" s="247" t="s">
        <v>434</v>
      </c>
      <c r="C144" s="247"/>
      <c r="D144" s="248" t="s">
        <v>435</v>
      </c>
      <c r="E144" s="249"/>
      <c r="F144" s="289"/>
      <c r="G144" s="249"/>
      <c r="H144" s="249"/>
      <c r="I144" s="249"/>
      <c r="J144" s="249"/>
      <c r="K144" s="289"/>
      <c r="L144" s="249"/>
      <c r="M144" s="249"/>
      <c r="N144" s="304"/>
      <c r="O144" s="249"/>
      <c r="P144" s="249"/>
      <c r="Q144" s="249"/>
      <c r="R144" s="249"/>
      <c r="S144" s="249"/>
      <c r="T144" s="249"/>
      <c r="U144" s="249"/>
      <c r="V144" s="305"/>
      <c r="W144" s="249"/>
      <c r="X144" s="249"/>
      <c r="Y144" s="249"/>
      <c r="Z144" s="305"/>
      <c r="AA144" s="249"/>
      <c r="AB144" s="305"/>
      <c r="AC144" s="249"/>
      <c r="AD144" s="305"/>
      <c r="AE144" s="249"/>
      <c r="AF144" s="305"/>
      <c r="AG144" s="249"/>
      <c r="AH144" s="305"/>
      <c r="AI144" s="249"/>
      <c r="AJ144" s="305"/>
      <c r="AK144" s="249"/>
      <c r="AL144" s="305"/>
      <c r="AM144" s="305"/>
      <c r="AN144" s="249"/>
      <c r="AO144" s="304"/>
      <c r="AP144" s="249"/>
      <c r="AQ144" s="305"/>
      <c r="AR144" s="249"/>
      <c r="AS144" s="305"/>
      <c r="AT144" s="251">
        <f>AT145</f>
        <v>78622.649999999994</v>
      </c>
      <c r="AU144" s="214"/>
      <c r="AV144" s="251">
        <f>AV145</f>
        <v>158750.40999999997</v>
      </c>
      <c r="AW144" s="214"/>
      <c r="AX144" s="253">
        <f>AX145</f>
        <v>0</v>
      </c>
      <c r="AY144" s="254">
        <f>AY145</f>
        <v>0</v>
      </c>
      <c r="AZ144" s="234"/>
      <c r="BB144" s="252">
        <f>BB145</f>
        <v>0</v>
      </c>
      <c r="BC144" s="245" t="e">
        <f t="shared" si="3"/>
        <v>#DIV/0!</v>
      </c>
    </row>
    <row r="145" spans="1:55" ht="26.45" hidden="1" customHeight="1" x14ac:dyDescent="0.25">
      <c r="A145" s="255"/>
      <c r="B145" s="257" t="s">
        <v>436</v>
      </c>
      <c r="C145" s="257"/>
      <c r="D145" s="258" t="s">
        <v>437</v>
      </c>
      <c r="E145" s="239"/>
      <c r="F145" s="276"/>
      <c r="G145" s="239"/>
      <c r="H145" s="239"/>
      <c r="I145" s="239"/>
      <c r="J145" s="239"/>
      <c r="K145" s="276"/>
      <c r="L145" s="239"/>
      <c r="M145" s="239"/>
      <c r="N145" s="240"/>
      <c r="O145" s="239"/>
      <c r="P145" s="239"/>
      <c r="Q145" s="239"/>
      <c r="R145" s="239"/>
      <c r="S145" s="239"/>
      <c r="T145" s="239"/>
      <c r="U145" s="239"/>
      <c r="V145" s="214"/>
      <c r="W145" s="239"/>
      <c r="X145" s="239"/>
      <c r="Y145" s="239"/>
      <c r="Z145" s="214"/>
      <c r="AA145" s="239"/>
      <c r="AB145" s="214"/>
      <c r="AC145" s="239"/>
      <c r="AD145" s="214"/>
      <c r="AE145" s="239"/>
      <c r="AF145" s="214"/>
      <c r="AG145" s="239"/>
      <c r="AH145" s="214"/>
      <c r="AI145" s="239"/>
      <c r="AJ145" s="214"/>
      <c r="AK145" s="239"/>
      <c r="AL145" s="214"/>
      <c r="AM145" s="214"/>
      <c r="AN145" s="239"/>
      <c r="AO145" s="240"/>
      <c r="AP145" s="239"/>
      <c r="AQ145" s="214"/>
      <c r="AR145" s="239"/>
      <c r="AS145" s="214"/>
      <c r="AT145" s="241">
        <f>AT146</f>
        <v>78622.649999999994</v>
      </c>
      <c r="AU145" s="214"/>
      <c r="AV145" s="241">
        <f>AV146</f>
        <v>158750.40999999997</v>
      </c>
      <c r="AW145" s="214"/>
      <c r="AX145" s="261">
        <f>AX146</f>
        <v>0</v>
      </c>
      <c r="AY145" s="262">
        <f>AY146</f>
        <v>0</v>
      </c>
      <c r="AZ145" s="234"/>
      <c r="BB145" s="260">
        <f>BB146</f>
        <v>0</v>
      </c>
      <c r="BC145" s="245" t="e">
        <f t="shared" si="3"/>
        <v>#DIV/0!</v>
      </c>
    </row>
    <row r="146" spans="1:55" ht="34.9" hidden="1" customHeight="1" x14ac:dyDescent="0.25">
      <c r="A146" s="255"/>
      <c r="B146" s="257" t="s">
        <v>438</v>
      </c>
      <c r="C146" s="257"/>
      <c r="D146" s="258" t="s">
        <v>433</v>
      </c>
      <c r="E146" s="239"/>
      <c r="F146" s="276"/>
      <c r="G146" s="239"/>
      <c r="H146" s="239"/>
      <c r="I146" s="239"/>
      <c r="J146" s="239"/>
      <c r="K146" s="276"/>
      <c r="L146" s="239"/>
      <c r="M146" s="239"/>
      <c r="N146" s="240"/>
      <c r="O146" s="239"/>
      <c r="P146" s="239"/>
      <c r="Q146" s="239"/>
      <c r="R146" s="239"/>
      <c r="S146" s="239"/>
      <c r="T146" s="239"/>
      <c r="U146" s="239"/>
      <c r="V146" s="214"/>
      <c r="W146" s="239"/>
      <c r="X146" s="239"/>
      <c r="Y146" s="239"/>
      <c r="Z146" s="214"/>
      <c r="AA146" s="239"/>
      <c r="AB146" s="214"/>
      <c r="AC146" s="239"/>
      <c r="AD146" s="214"/>
      <c r="AE146" s="239"/>
      <c r="AF146" s="214"/>
      <c r="AG146" s="239"/>
      <c r="AH146" s="214"/>
      <c r="AI146" s="239"/>
      <c r="AJ146" s="214"/>
      <c r="AK146" s="239"/>
      <c r="AL146" s="214"/>
      <c r="AM146" s="214"/>
      <c r="AN146" s="239"/>
      <c r="AO146" s="240"/>
      <c r="AP146" s="239"/>
      <c r="AQ146" s="214"/>
      <c r="AR146" s="239"/>
      <c r="AS146" s="214"/>
      <c r="AT146" s="241">
        <v>78622.649999999994</v>
      </c>
      <c r="AU146" s="214">
        <v>80127.759999999995</v>
      </c>
      <c r="AV146" s="241">
        <f>AT146+AU146</f>
        <v>158750.40999999997</v>
      </c>
      <c r="AW146" s="214">
        <v>101148.56</v>
      </c>
      <c r="AX146" s="261">
        <v>0</v>
      </c>
      <c r="AY146" s="262">
        <v>0</v>
      </c>
      <c r="AZ146" s="234"/>
      <c r="BB146" s="260">
        <v>0</v>
      </c>
      <c r="BC146" s="245" t="e">
        <f t="shared" si="3"/>
        <v>#DIV/0!</v>
      </c>
    </row>
    <row r="147" spans="1:55" ht="26.45" hidden="1" customHeight="1" x14ac:dyDescent="0.25">
      <c r="A147" s="255"/>
      <c r="B147" s="247" t="s">
        <v>439</v>
      </c>
      <c r="C147" s="247"/>
      <c r="D147" s="248" t="s">
        <v>440</v>
      </c>
      <c r="E147" s="249"/>
      <c r="F147" s="289"/>
      <c r="G147" s="249"/>
      <c r="H147" s="249"/>
      <c r="I147" s="249"/>
      <c r="J147" s="249"/>
      <c r="K147" s="289"/>
      <c r="L147" s="249"/>
      <c r="M147" s="249"/>
      <c r="N147" s="304"/>
      <c r="O147" s="249"/>
      <c r="P147" s="249"/>
      <c r="Q147" s="249"/>
      <c r="R147" s="249"/>
      <c r="S147" s="249"/>
      <c r="T147" s="249"/>
      <c r="U147" s="249"/>
      <c r="V147" s="305"/>
      <c r="W147" s="249"/>
      <c r="X147" s="249"/>
      <c r="Y147" s="249"/>
      <c r="Z147" s="305"/>
      <c r="AA147" s="249"/>
      <c r="AB147" s="305"/>
      <c r="AC147" s="249"/>
      <c r="AD147" s="305"/>
      <c r="AE147" s="249"/>
      <c r="AF147" s="305"/>
      <c r="AG147" s="249"/>
      <c r="AH147" s="305"/>
      <c r="AI147" s="249"/>
      <c r="AJ147" s="305"/>
      <c r="AK147" s="249"/>
      <c r="AL147" s="305"/>
      <c r="AM147" s="305"/>
      <c r="AN147" s="249"/>
      <c r="AO147" s="304"/>
      <c r="AP147" s="249"/>
      <c r="AQ147" s="305"/>
      <c r="AR147" s="249"/>
      <c r="AS147" s="305"/>
      <c r="AT147" s="251">
        <f>AT148</f>
        <v>29844.63</v>
      </c>
      <c r="AU147" s="214"/>
      <c r="AV147" s="251">
        <f>AV148</f>
        <v>29844.63</v>
      </c>
      <c r="AW147" s="214"/>
      <c r="AX147" s="253">
        <f>AX148</f>
        <v>0</v>
      </c>
      <c r="AY147" s="254">
        <f>AY148</f>
        <v>0</v>
      </c>
      <c r="AZ147" s="234"/>
      <c r="BB147" s="252">
        <f>BB148</f>
        <v>0</v>
      </c>
      <c r="BC147" s="245" t="e">
        <f t="shared" si="3"/>
        <v>#DIV/0!</v>
      </c>
    </row>
    <row r="148" spans="1:55" ht="46.15" hidden="1" customHeight="1" x14ac:dyDescent="0.25">
      <c r="A148" s="255"/>
      <c r="B148" s="257" t="s">
        <v>441</v>
      </c>
      <c r="C148" s="257"/>
      <c r="D148" s="258" t="s">
        <v>442</v>
      </c>
      <c r="E148" s="239"/>
      <c r="F148" s="276"/>
      <c r="G148" s="239"/>
      <c r="H148" s="239"/>
      <c r="I148" s="239"/>
      <c r="J148" s="239"/>
      <c r="K148" s="276"/>
      <c r="L148" s="239"/>
      <c r="M148" s="239"/>
      <c r="N148" s="240"/>
      <c r="O148" s="239"/>
      <c r="P148" s="239"/>
      <c r="Q148" s="239"/>
      <c r="R148" s="239"/>
      <c r="S148" s="239"/>
      <c r="T148" s="239"/>
      <c r="U148" s="239"/>
      <c r="V148" s="214"/>
      <c r="W148" s="239"/>
      <c r="X148" s="239"/>
      <c r="Y148" s="239"/>
      <c r="Z148" s="214"/>
      <c r="AA148" s="239"/>
      <c r="AB148" s="214"/>
      <c r="AC148" s="239"/>
      <c r="AD148" s="214"/>
      <c r="AE148" s="239"/>
      <c r="AF148" s="214"/>
      <c r="AG148" s="239"/>
      <c r="AH148" s="214"/>
      <c r="AI148" s="239"/>
      <c r="AJ148" s="214"/>
      <c r="AK148" s="239"/>
      <c r="AL148" s="214"/>
      <c r="AM148" s="214"/>
      <c r="AN148" s="239"/>
      <c r="AO148" s="240"/>
      <c r="AP148" s="239"/>
      <c r="AQ148" s="214"/>
      <c r="AR148" s="239"/>
      <c r="AS148" s="214"/>
      <c r="AT148" s="241">
        <f>AT149</f>
        <v>29844.63</v>
      </c>
      <c r="AU148" s="214"/>
      <c r="AV148" s="241">
        <f>AV149</f>
        <v>29844.63</v>
      </c>
      <c r="AW148" s="214"/>
      <c r="AX148" s="261">
        <f>AX149</f>
        <v>0</v>
      </c>
      <c r="AY148" s="262">
        <f>AY149</f>
        <v>0</v>
      </c>
      <c r="AZ148" s="234"/>
      <c r="BB148" s="260">
        <f>BB149</f>
        <v>0</v>
      </c>
      <c r="BC148" s="245" t="e">
        <f t="shared" si="3"/>
        <v>#DIV/0!</v>
      </c>
    </row>
    <row r="149" spans="1:55" ht="24.6" hidden="1" customHeight="1" x14ac:dyDescent="0.25">
      <c r="A149" s="255"/>
      <c r="B149" s="257" t="s">
        <v>443</v>
      </c>
      <c r="C149" s="257"/>
      <c r="D149" s="258" t="s">
        <v>444</v>
      </c>
      <c r="E149" s="239"/>
      <c r="F149" s="276"/>
      <c r="G149" s="239"/>
      <c r="H149" s="239"/>
      <c r="I149" s="239"/>
      <c r="J149" s="239"/>
      <c r="K149" s="276"/>
      <c r="L149" s="239"/>
      <c r="M149" s="239"/>
      <c r="N149" s="240"/>
      <c r="O149" s="239"/>
      <c r="P149" s="239"/>
      <c r="Q149" s="239"/>
      <c r="R149" s="239"/>
      <c r="S149" s="239"/>
      <c r="T149" s="239"/>
      <c r="U149" s="239"/>
      <c r="V149" s="214"/>
      <c r="W149" s="239"/>
      <c r="X149" s="239"/>
      <c r="Y149" s="239"/>
      <c r="Z149" s="214"/>
      <c r="AA149" s="239"/>
      <c r="AB149" s="214"/>
      <c r="AC149" s="239"/>
      <c r="AD149" s="214"/>
      <c r="AE149" s="239"/>
      <c r="AF149" s="214"/>
      <c r="AG149" s="239"/>
      <c r="AH149" s="214"/>
      <c r="AI149" s="239"/>
      <c r="AJ149" s="214"/>
      <c r="AK149" s="239"/>
      <c r="AL149" s="214"/>
      <c r="AM149" s="214"/>
      <c r="AN149" s="239"/>
      <c r="AO149" s="240"/>
      <c r="AP149" s="239"/>
      <c r="AQ149" s="214"/>
      <c r="AR149" s="239"/>
      <c r="AS149" s="214"/>
      <c r="AT149" s="241">
        <v>29844.63</v>
      </c>
      <c r="AU149" s="214"/>
      <c r="AV149" s="241">
        <v>29844.63</v>
      </c>
      <c r="AW149" s="214">
        <v>71278.48</v>
      </c>
      <c r="AX149" s="261">
        <v>0</v>
      </c>
      <c r="AY149" s="262">
        <v>0</v>
      </c>
      <c r="AZ149" s="234"/>
      <c r="BB149" s="260">
        <v>0</v>
      </c>
      <c r="BC149" s="245" t="e">
        <f t="shared" si="3"/>
        <v>#DIV/0!</v>
      </c>
    </row>
    <row r="150" spans="1:55" ht="22.15" hidden="1" customHeight="1" x14ac:dyDescent="0.25">
      <c r="A150" s="255"/>
      <c r="B150" s="237" t="s">
        <v>445</v>
      </c>
      <c r="C150" s="237"/>
      <c r="D150" s="287" t="s">
        <v>446</v>
      </c>
      <c r="E150" s="239"/>
      <c r="F150" s="276"/>
      <c r="G150" s="239"/>
      <c r="H150" s="239"/>
      <c r="I150" s="239"/>
      <c r="J150" s="239"/>
      <c r="K150" s="276"/>
      <c r="L150" s="239"/>
      <c r="M150" s="239"/>
      <c r="N150" s="240"/>
      <c r="O150" s="239"/>
      <c r="P150" s="239"/>
      <c r="Q150" s="239"/>
      <c r="R150" s="239"/>
      <c r="S150" s="239"/>
      <c r="T150" s="239"/>
      <c r="U150" s="239"/>
      <c r="V150" s="214"/>
      <c r="W150" s="239"/>
      <c r="X150" s="239"/>
      <c r="Y150" s="239"/>
      <c r="Z150" s="214"/>
      <c r="AA150" s="239"/>
      <c r="AB150" s="214"/>
      <c r="AC150" s="239"/>
      <c r="AD150" s="214"/>
      <c r="AE150" s="239"/>
      <c r="AF150" s="214"/>
      <c r="AG150" s="239"/>
      <c r="AH150" s="214"/>
      <c r="AI150" s="239"/>
      <c r="AJ150" s="214"/>
      <c r="AK150" s="239"/>
      <c r="AL150" s="214"/>
      <c r="AM150" s="214"/>
      <c r="AN150" s="239">
        <f>AN151</f>
        <v>54339</v>
      </c>
      <c r="AO150" s="240"/>
      <c r="AP150" s="239">
        <f>AP151</f>
        <v>54339</v>
      </c>
      <c r="AQ150" s="214"/>
      <c r="AR150" s="239">
        <f>AR151</f>
        <v>54339</v>
      </c>
      <c r="AS150" s="214"/>
      <c r="AT150" s="239">
        <f>AT151</f>
        <v>57539</v>
      </c>
      <c r="AU150" s="214"/>
      <c r="AV150" s="239">
        <f>AV151</f>
        <v>57539</v>
      </c>
      <c r="AW150" s="214"/>
      <c r="AX150" s="242">
        <f>AX151</f>
        <v>0</v>
      </c>
      <c r="AY150" s="243">
        <f>AY151</f>
        <v>0</v>
      </c>
      <c r="AZ150" s="234"/>
      <c r="BB150" s="240">
        <f>BB151</f>
        <v>0</v>
      </c>
      <c r="BC150" s="245" t="e">
        <f t="shared" si="3"/>
        <v>#DIV/0!</v>
      </c>
    </row>
    <row r="151" spans="1:55" ht="20.45" hidden="1" customHeight="1" x14ac:dyDescent="0.25">
      <c r="A151" s="255"/>
      <c r="B151" s="257" t="s">
        <v>447</v>
      </c>
      <c r="C151" s="257"/>
      <c r="D151" s="258" t="s">
        <v>448</v>
      </c>
      <c r="E151" s="241"/>
      <c r="F151" s="259"/>
      <c r="G151" s="241"/>
      <c r="H151" s="241"/>
      <c r="I151" s="241"/>
      <c r="J151" s="241"/>
      <c r="K151" s="259"/>
      <c r="L151" s="241"/>
      <c r="M151" s="241"/>
      <c r="N151" s="260"/>
      <c r="O151" s="241"/>
      <c r="P151" s="241"/>
      <c r="Q151" s="241"/>
      <c r="R151" s="241"/>
      <c r="S151" s="241"/>
      <c r="T151" s="241"/>
      <c r="U151" s="241"/>
      <c r="V151" s="214"/>
      <c r="W151" s="241"/>
      <c r="X151" s="241"/>
      <c r="Y151" s="241"/>
      <c r="Z151" s="214"/>
      <c r="AA151" s="241"/>
      <c r="AB151" s="214"/>
      <c r="AC151" s="241"/>
      <c r="AD151" s="214"/>
      <c r="AE151" s="241"/>
      <c r="AF151" s="214"/>
      <c r="AG151" s="241"/>
      <c r="AH151" s="214"/>
      <c r="AI151" s="241"/>
      <c r="AJ151" s="214"/>
      <c r="AK151" s="241"/>
      <c r="AL151" s="214"/>
      <c r="AM151" s="214"/>
      <c r="AN151" s="241">
        <f>AN152</f>
        <v>54339</v>
      </c>
      <c r="AO151" s="260"/>
      <c r="AP151" s="241">
        <f>AP152</f>
        <v>54339</v>
      </c>
      <c r="AQ151" s="214"/>
      <c r="AR151" s="241">
        <f>AR152</f>
        <v>54339</v>
      </c>
      <c r="AS151" s="214"/>
      <c r="AT151" s="241">
        <f>AT152</f>
        <v>57539</v>
      </c>
      <c r="AU151" s="214"/>
      <c r="AV151" s="241">
        <f>AV152</f>
        <v>57539</v>
      </c>
      <c r="AW151" s="214"/>
      <c r="AX151" s="261">
        <f>AX152</f>
        <v>0</v>
      </c>
      <c r="AY151" s="262">
        <f>AY152</f>
        <v>0</v>
      </c>
      <c r="AZ151" s="234"/>
      <c r="BB151" s="260">
        <f>BB152</f>
        <v>0</v>
      </c>
      <c r="BC151" s="245" t="e">
        <f t="shared" ref="BC151:BC218" si="6">BB151/AX151*100</f>
        <v>#DIV/0!</v>
      </c>
    </row>
    <row r="152" spans="1:55" ht="27.6" hidden="1" customHeight="1" x14ac:dyDescent="0.25">
      <c r="A152" s="255"/>
      <c r="B152" s="257" t="s">
        <v>449</v>
      </c>
      <c r="C152" s="257"/>
      <c r="D152" s="258" t="s">
        <v>404</v>
      </c>
      <c r="E152" s="241"/>
      <c r="F152" s="259"/>
      <c r="G152" s="241"/>
      <c r="H152" s="241"/>
      <c r="I152" s="241"/>
      <c r="J152" s="241"/>
      <c r="K152" s="259"/>
      <c r="L152" s="241"/>
      <c r="M152" s="241"/>
      <c r="N152" s="260"/>
      <c r="O152" s="241"/>
      <c r="P152" s="241"/>
      <c r="Q152" s="241"/>
      <c r="R152" s="241"/>
      <c r="S152" s="241"/>
      <c r="T152" s="241"/>
      <c r="U152" s="241"/>
      <c r="V152" s="214"/>
      <c r="W152" s="241"/>
      <c r="X152" s="241"/>
      <c r="Y152" s="241"/>
      <c r="Z152" s="214"/>
      <c r="AA152" s="241"/>
      <c r="AB152" s="214"/>
      <c r="AC152" s="241"/>
      <c r="AD152" s="214"/>
      <c r="AE152" s="241"/>
      <c r="AF152" s="214"/>
      <c r="AG152" s="241"/>
      <c r="AH152" s="214"/>
      <c r="AI152" s="241"/>
      <c r="AJ152" s="214"/>
      <c r="AK152" s="241"/>
      <c r="AL152" s="214"/>
      <c r="AM152" s="214">
        <v>54339</v>
      </c>
      <c r="AN152" s="241">
        <f>AM152</f>
        <v>54339</v>
      </c>
      <c r="AO152" s="260"/>
      <c r="AP152" s="241">
        <v>54339</v>
      </c>
      <c r="AQ152" s="214"/>
      <c r="AR152" s="241">
        <v>54339</v>
      </c>
      <c r="AS152" s="214">
        <v>3200</v>
      </c>
      <c r="AT152" s="241">
        <f>AR152+AS152</f>
        <v>57539</v>
      </c>
      <c r="AU152" s="214"/>
      <c r="AV152" s="241">
        <f>AT152+AU152</f>
        <v>57539</v>
      </c>
      <c r="AW152" s="214"/>
      <c r="AX152" s="261">
        <v>0</v>
      </c>
      <c r="AY152" s="262">
        <v>0</v>
      </c>
      <c r="AZ152" s="234"/>
      <c r="BB152" s="260">
        <v>0</v>
      </c>
      <c r="BC152" s="245" t="e">
        <f t="shared" si="6"/>
        <v>#DIV/0!</v>
      </c>
    </row>
    <row r="153" spans="1:55" ht="19.149999999999999" customHeight="1" x14ac:dyDescent="0.25">
      <c r="A153" s="236" t="s">
        <v>791</v>
      </c>
      <c r="B153" s="237" t="s">
        <v>766</v>
      </c>
      <c r="C153" s="237" t="s">
        <v>764</v>
      </c>
      <c r="D153" s="287" t="s">
        <v>32</v>
      </c>
      <c r="E153" s="239"/>
      <c r="F153" s="276"/>
      <c r="G153" s="239"/>
      <c r="H153" s="239"/>
      <c r="I153" s="239"/>
      <c r="J153" s="239"/>
      <c r="K153" s="276"/>
      <c r="L153" s="239"/>
      <c r="M153" s="239"/>
      <c r="N153" s="240"/>
      <c r="O153" s="239"/>
      <c r="P153" s="239"/>
      <c r="Q153" s="239"/>
      <c r="R153" s="239"/>
      <c r="S153" s="239"/>
      <c r="T153" s="239"/>
      <c r="U153" s="239"/>
      <c r="V153" s="265"/>
      <c r="W153" s="239"/>
      <c r="X153" s="239"/>
      <c r="Y153" s="239"/>
      <c r="Z153" s="265"/>
      <c r="AA153" s="239"/>
      <c r="AB153" s="265"/>
      <c r="AC153" s="239"/>
      <c r="AD153" s="265"/>
      <c r="AE153" s="239"/>
      <c r="AF153" s="265"/>
      <c r="AG153" s="239"/>
      <c r="AH153" s="265"/>
      <c r="AI153" s="239"/>
      <c r="AJ153" s="265"/>
      <c r="AK153" s="239"/>
      <c r="AL153" s="265"/>
      <c r="AM153" s="265"/>
      <c r="AN153" s="239"/>
      <c r="AO153" s="240"/>
      <c r="AP153" s="239"/>
      <c r="AQ153" s="265"/>
      <c r="AR153" s="239"/>
      <c r="AS153" s="265"/>
      <c r="AT153" s="239"/>
      <c r="AU153" s="265"/>
      <c r="AV153" s="239"/>
      <c r="AW153" s="214"/>
      <c r="AX153" s="242">
        <f>AX154</f>
        <v>4399.7350000000006</v>
      </c>
      <c r="AY153" s="243">
        <f>AY154</f>
        <v>0</v>
      </c>
      <c r="AZ153" s="234"/>
      <c r="BB153" s="240">
        <f>BB154</f>
        <v>2940</v>
      </c>
      <c r="BC153" s="245">
        <f t="shared" si="6"/>
        <v>66.822206337427133</v>
      </c>
    </row>
    <row r="154" spans="1:55" ht="53.45" customHeight="1" x14ac:dyDescent="0.25">
      <c r="A154" s="255" t="s">
        <v>791</v>
      </c>
      <c r="B154" s="247" t="s">
        <v>803</v>
      </c>
      <c r="C154" s="247" t="s">
        <v>764</v>
      </c>
      <c r="D154" s="248" t="s">
        <v>710</v>
      </c>
      <c r="E154" s="241"/>
      <c r="F154" s="259"/>
      <c r="G154" s="241"/>
      <c r="H154" s="241"/>
      <c r="I154" s="241"/>
      <c r="J154" s="241"/>
      <c r="K154" s="259"/>
      <c r="L154" s="241"/>
      <c r="M154" s="241"/>
      <c r="N154" s="260"/>
      <c r="O154" s="241"/>
      <c r="P154" s="241"/>
      <c r="Q154" s="241"/>
      <c r="R154" s="241"/>
      <c r="S154" s="241"/>
      <c r="T154" s="241"/>
      <c r="U154" s="241"/>
      <c r="V154" s="214"/>
      <c r="W154" s="241"/>
      <c r="X154" s="241"/>
      <c r="Y154" s="241"/>
      <c r="Z154" s="214"/>
      <c r="AA154" s="241"/>
      <c r="AB154" s="214"/>
      <c r="AC154" s="241"/>
      <c r="AD154" s="214"/>
      <c r="AE154" s="241"/>
      <c r="AF154" s="214"/>
      <c r="AG154" s="241"/>
      <c r="AH154" s="214"/>
      <c r="AI154" s="241"/>
      <c r="AJ154" s="214"/>
      <c r="AK154" s="241"/>
      <c r="AL154" s="214"/>
      <c r="AM154" s="214"/>
      <c r="AN154" s="241"/>
      <c r="AO154" s="260"/>
      <c r="AP154" s="241"/>
      <c r="AQ154" s="214"/>
      <c r="AR154" s="241"/>
      <c r="AS154" s="214"/>
      <c r="AT154" s="241"/>
      <c r="AU154" s="214"/>
      <c r="AV154" s="241"/>
      <c r="AW154" s="214"/>
      <c r="AX154" s="261">
        <f>AX155</f>
        <v>4399.7350000000006</v>
      </c>
      <c r="AY154" s="262">
        <f>AY157</f>
        <v>0</v>
      </c>
      <c r="AZ154" s="234"/>
      <c r="BB154" s="260">
        <f>BB155</f>
        <v>2940</v>
      </c>
      <c r="BC154" s="245">
        <f t="shared" si="6"/>
        <v>66.822206337427133</v>
      </c>
    </row>
    <row r="155" spans="1:55" ht="31.15" customHeight="1" x14ac:dyDescent="0.25">
      <c r="A155" s="255" t="s">
        <v>791</v>
      </c>
      <c r="B155" s="257" t="s">
        <v>805</v>
      </c>
      <c r="C155" s="257" t="s">
        <v>764</v>
      </c>
      <c r="D155" s="258" t="s">
        <v>94</v>
      </c>
      <c r="E155" s="241"/>
      <c r="F155" s="259"/>
      <c r="G155" s="241"/>
      <c r="H155" s="241"/>
      <c r="I155" s="241"/>
      <c r="J155" s="241"/>
      <c r="K155" s="259"/>
      <c r="L155" s="241"/>
      <c r="M155" s="241"/>
      <c r="N155" s="260"/>
      <c r="O155" s="241"/>
      <c r="P155" s="241"/>
      <c r="Q155" s="241"/>
      <c r="R155" s="241"/>
      <c r="S155" s="241"/>
      <c r="T155" s="241"/>
      <c r="U155" s="241"/>
      <c r="V155" s="214"/>
      <c r="W155" s="241"/>
      <c r="X155" s="241"/>
      <c r="Y155" s="241"/>
      <c r="Z155" s="214"/>
      <c r="AA155" s="241"/>
      <c r="AB155" s="214"/>
      <c r="AC155" s="241"/>
      <c r="AD155" s="214"/>
      <c r="AE155" s="241"/>
      <c r="AF155" s="214"/>
      <c r="AG155" s="241"/>
      <c r="AH155" s="214"/>
      <c r="AI155" s="241"/>
      <c r="AJ155" s="214"/>
      <c r="AK155" s="241"/>
      <c r="AL155" s="214"/>
      <c r="AM155" s="214"/>
      <c r="AN155" s="241"/>
      <c r="AO155" s="260"/>
      <c r="AP155" s="241"/>
      <c r="AQ155" s="214"/>
      <c r="AR155" s="241"/>
      <c r="AS155" s="214"/>
      <c r="AT155" s="241"/>
      <c r="AU155" s="214"/>
      <c r="AV155" s="241"/>
      <c r="AW155" s="214"/>
      <c r="AX155" s="261">
        <f>AX157</f>
        <v>4399.7350000000006</v>
      </c>
      <c r="AY155" s="262"/>
      <c r="AZ155" s="234"/>
      <c r="BB155" s="260">
        <f>BB157</f>
        <v>2940</v>
      </c>
      <c r="BC155" s="245">
        <f t="shared" si="6"/>
        <v>66.822206337427133</v>
      </c>
    </row>
    <row r="156" spans="1:55" ht="33" customHeight="1" x14ac:dyDescent="0.25">
      <c r="A156" s="255" t="s">
        <v>791</v>
      </c>
      <c r="B156" s="257" t="s">
        <v>112</v>
      </c>
      <c r="C156" s="257" t="s">
        <v>764</v>
      </c>
      <c r="D156" s="248" t="s">
        <v>55</v>
      </c>
      <c r="E156" s="241"/>
      <c r="F156" s="259"/>
      <c r="G156" s="241"/>
      <c r="H156" s="241"/>
      <c r="I156" s="241"/>
      <c r="J156" s="241"/>
      <c r="K156" s="259"/>
      <c r="L156" s="241"/>
      <c r="M156" s="241"/>
      <c r="N156" s="260"/>
      <c r="O156" s="241"/>
      <c r="P156" s="241"/>
      <c r="Q156" s="241"/>
      <c r="R156" s="241"/>
      <c r="S156" s="241"/>
      <c r="T156" s="241"/>
      <c r="U156" s="241"/>
      <c r="V156" s="214"/>
      <c r="W156" s="241"/>
      <c r="X156" s="241"/>
      <c r="Y156" s="241"/>
      <c r="Z156" s="214"/>
      <c r="AA156" s="241"/>
      <c r="AB156" s="214"/>
      <c r="AC156" s="241"/>
      <c r="AD156" s="214"/>
      <c r="AE156" s="241"/>
      <c r="AF156" s="214"/>
      <c r="AG156" s="241"/>
      <c r="AH156" s="214"/>
      <c r="AI156" s="241"/>
      <c r="AJ156" s="214"/>
      <c r="AK156" s="241"/>
      <c r="AL156" s="214"/>
      <c r="AM156" s="214"/>
      <c r="AN156" s="241"/>
      <c r="AO156" s="260"/>
      <c r="AP156" s="241"/>
      <c r="AQ156" s="214"/>
      <c r="AR156" s="241"/>
      <c r="AS156" s="214"/>
      <c r="AT156" s="241"/>
      <c r="AU156" s="214"/>
      <c r="AV156" s="241"/>
      <c r="AW156" s="214"/>
      <c r="AX156" s="261">
        <f>AX157</f>
        <v>4399.7350000000006</v>
      </c>
      <c r="AY156" s="262"/>
      <c r="AZ156" s="234"/>
      <c r="BB156" s="260">
        <f>BB157</f>
        <v>2940</v>
      </c>
      <c r="BC156" s="245">
        <f t="shared" si="6"/>
        <v>66.822206337427133</v>
      </c>
    </row>
    <row r="157" spans="1:55" ht="34.9" customHeight="1" x14ac:dyDescent="0.25">
      <c r="A157" s="255" t="s">
        <v>791</v>
      </c>
      <c r="B157" s="257" t="s">
        <v>112</v>
      </c>
      <c r="C157" s="257" t="s">
        <v>771</v>
      </c>
      <c r="D157" s="263" t="s">
        <v>739</v>
      </c>
      <c r="E157" s="241"/>
      <c r="F157" s="259"/>
      <c r="G157" s="241"/>
      <c r="H157" s="241"/>
      <c r="I157" s="241"/>
      <c r="J157" s="241"/>
      <c r="K157" s="259"/>
      <c r="L157" s="241"/>
      <c r="M157" s="241"/>
      <c r="N157" s="260"/>
      <c r="O157" s="241"/>
      <c r="P157" s="241"/>
      <c r="Q157" s="241"/>
      <c r="R157" s="241"/>
      <c r="S157" s="241"/>
      <c r="T157" s="241"/>
      <c r="U157" s="241"/>
      <c r="V157" s="214"/>
      <c r="W157" s="241"/>
      <c r="X157" s="241"/>
      <c r="Y157" s="241"/>
      <c r="Z157" s="214"/>
      <c r="AA157" s="241"/>
      <c r="AB157" s="214"/>
      <c r="AC157" s="241"/>
      <c r="AD157" s="214"/>
      <c r="AE157" s="241"/>
      <c r="AF157" s="214"/>
      <c r="AG157" s="241"/>
      <c r="AH157" s="214"/>
      <c r="AI157" s="241"/>
      <c r="AJ157" s="214"/>
      <c r="AK157" s="241"/>
      <c r="AL157" s="214"/>
      <c r="AM157" s="214"/>
      <c r="AN157" s="241"/>
      <c r="AO157" s="260"/>
      <c r="AP157" s="241"/>
      <c r="AQ157" s="214"/>
      <c r="AR157" s="241"/>
      <c r="AS157" s="214"/>
      <c r="AT157" s="241"/>
      <c r="AU157" s="214"/>
      <c r="AV157" s="241"/>
      <c r="AW157" s="214">
        <v>83915</v>
      </c>
      <c r="AX157" s="306">
        <f>1673+2726.735</f>
        <v>4399.7350000000006</v>
      </c>
      <c r="AY157" s="262">
        <v>0</v>
      </c>
      <c r="AZ157" s="234"/>
      <c r="BB157" s="307">
        <v>2940</v>
      </c>
      <c r="BC157" s="245">
        <f t="shared" si="6"/>
        <v>66.822206337427133</v>
      </c>
    </row>
    <row r="158" spans="1:55" ht="19.899999999999999" customHeight="1" x14ac:dyDescent="0.25">
      <c r="A158" s="308" t="s">
        <v>792</v>
      </c>
      <c r="B158" s="237" t="s">
        <v>766</v>
      </c>
      <c r="C158" s="237" t="s">
        <v>764</v>
      </c>
      <c r="D158" s="287" t="s">
        <v>450</v>
      </c>
      <c r="E158" s="239"/>
      <c r="F158" s="276"/>
      <c r="G158" s="239"/>
      <c r="H158" s="239"/>
      <c r="I158" s="239"/>
      <c r="J158" s="239"/>
      <c r="K158" s="276"/>
      <c r="L158" s="239"/>
      <c r="M158" s="239"/>
      <c r="N158" s="240"/>
      <c r="O158" s="239"/>
      <c r="P158" s="239"/>
      <c r="Q158" s="239" t="e">
        <f>Q159+#REF!</f>
        <v>#REF!</v>
      </c>
      <c r="R158" s="239" t="e">
        <f>R159+#REF!</f>
        <v>#REF!</v>
      </c>
      <c r="S158" s="239" t="e">
        <f>S159+#REF!</f>
        <v>#REF!</v>
      </c>
      <c r="T158" s="239" t="e">
        <f>T159+#REF!</f>
        <v>#REF!</v>
      </c>
      <c r="U158" s="239">
        <f>U159</f>
        <v>72907.13</v>
      </c>
      <c r="V158" s="214"/>
      <c r="W158" s="239">
        <f t="shared" ref="W158:X160" si="7">W159</f>
        <v>72907.13</v>
      </c>
      <c r="X158" s="239">
        <f t="shared" si="7"/>
        <v>17901.87</v>
      </c>
      <c r="Y158" s="239">
        <f>W158+X158</f>
        <v>90809</v>
      </c>
      <c r="Z158" s="214"/>
      <c r="AA158" s="239">
        <f>AA159</f>
        <v>190809</v>
      </c>
      <c r="AB158" s="214"/>
      <c r="AC158" s="239">
        <f>AC159</f>
        <v>190809</v>
      </c>
      <c r="AD158" s="214"/>
      <c r="AE158" s="239">
        <f>AE159</f>
        <v>198401</v>
      </c>
      <c r="AF158" s="214"/>
      <c r="AG158" s="239">
        <f>AG159</f>
        <v>154900</v>
      </c>
      <c r="AH158" s="214"/>
      <c r="AI158" s="239">
        <f>AI159</f>
        <v>154900</v>
      </c>
      <c r="AJ158" s="214"/>
      <c r="AK158" s="239">
        <f>AK159</f>
        <v>299753.05</v>
      </c>
      <c r="AL158" s="214"/>
      <c r="AM158" s="214"/>
      <c r="AN158" s="239">
        <f>AN159</f>
        <v>851150.05</v>
      </c>
      <c r="AO158" s="240"/>
      <c r="AP158" s="239">
        <f>AP159</f>
        <v>956150.05</v>
      </c>
      <c r="AQ158" s="214"/>
      <c r="AR158" s="239">
        <f>AR159</f>
        <v>956150.05</v>
      </c>
      <c r="AS158" s="214"/>
      <c r="AT158" s="239">
        <f>AT159</f>
        <v>986150.05</v>
      </c>
      <c r="AU158" s="214"/>
      <c r="AV158" s="239">
        <f>AV159</f>
        <v>986150.05</v>
      </c>
      <c r="AW158" s="214"/>
      <c r="AX158" s="242">
        <f>AX166+AX178+AX176</f>
        <v>1375.5569099999998</v>
      </c>
      <c r="AY158" s="243">
        <f>AY163+AY159+AY173+AY184</f>
        <v>200</v>
      </c>
      <c r="AZ158" s="234"/>
      <c r="BB158" s="240">
        <f>BB166+BB178</f>
        <v>1223.8969999999999</v>
      </c>
      <c r="BC158" s="245">
        <f t="shared" si="6"/>
        <v>88.974653909448222</v>
      </c>
    </row>
    <row r="159" spans="1:55" ht="1.9" hidden="1" customHeight="1" x14ac:dyDescent="0.25">
      <c r="A159" s="280"/>
      <c r="B159" s="247" t="s">
        <v>451</v>
      </c>
      <c r="C159" s="247"/>
      <c r="D159" s="248" t="s">
        <v>452</v>
      </c>
      <c r="E159" s="249"/>
      <c r="F159" s="250"/>
      <c r="G159" s="251"/>
      <c r="H159" s="251"/>
      <c r="I159" s="251"/>
      <c r="J159" s="249"/>
      <c r="K159" s="250"/>
      <c r="L159" s="251"/>
      <c r="M159" s="251"/>
      <c r="N159" s="252"/>
      <c r="O159" s="251"/>
      <c r="P159" s="251"/>
      <c r="Q159" s="251">
        <f>Q160</f>
        <v>67000</v>
      </c>
      <c r="R159" s="251">
        <f>R160</f>
        <v>67000</v>
      </c>
      <c r="S159" s="251">
        <f>S160</f>
        <v>67000</v>
      </c>
      <c r="T159" s="251">
        <f>T160</f>
        <v>67000</v>
      </c>
      <c r="U159" s="251">
        <f>U160</f>
        <v>72907.13</v>
      </c>
      <c r="V159" s="214"/>
      <c r="W159" s="251">
        <f t="shared" si="7"/>
        <v>72907.13</v>
      </c>
      <c r="X159" s="251">
        <f t="shared" si="7"/>
        <v>17901.87</v>
      </c>
      <c r="Y159" s="251">
        <f>W159+X159</f>
        <v>90809</v>
      </c>
      <c r="Z159" s="214"/>
      <c r="AA159" s="251">
        <f>AA160</f>
        <v>190809</v>
      </c>
      <c r="AB159" s="214"/>
      <c r="AC159" s="251">
        <f>AC160</f>
        <v>190809</v>
      </c>
      <c r="AD159" s="214"/>
      <c r="AE159" s="251">
        <f>AE160</f>
        <v>198401</v>
      </c>
      <c r="AF159" s="214"/>
      <c r="AG159" s="251">
        <f>AG160</f>
        <v>154900</v>
      </c>
      <c r="AH159" s="214"/>
      <c r="AI159" s="251">
        <f>AI160</f>
        <v>154900</v>
      </c>
      <c r="AJ159" s="214"/>
      <c r="AK159" s="251">
        <f>AK160+AK163</f>
        <v>299753.05</v>
      </c>
      <c r="AL159" s="214"/>
      <c r="AM159" s="214"/>
      <c r="AN159" s="251">
        <f>AN160+AN163</f>
        <v>851150.05</v>
      </c>
      <c r="AO159" s="252"/>
      <c r="AP159" s="251">
        <f>AP160+AP163</f>
        <v>956150.05</v>
      </c>
      <c r="AQ159" s="214"/>
      <c r="AR159" s="251">
        <f>AR160+AR163</f>
        <v>956150.05</v>
      </c>
      <c r="AS159" s="214"/>
      <c r="AT159" s="251">
        <f>AT160+AT163</f>
        <v>986150.05</v>
      </c>
      <c r="AU159" s="214"/>
      <c r="AV159" s="251">
        <f>AV160+AV163</f>
        <v>986150.05</v>
      </c>
      <c r="AW159" s="214"/>
      <c r="AX159" s="253">
        <f>AX160</f>
        <v>0</v>
      </c>
      <c r="AY159" s="254">
        <f>AY160</f>
        <v>0</v>
      </c>
      <c r="AZ159" s="234"/>
      <c r="BB159" s="252">
        <f>BB160</f>
        <v>0</v>
      </c>
      <c r="BC159" s="245" t="e">
        <f t="shared" si="6"/>
        <v>#DIV/0!</v>
      </c>
    </row>
    <row r="160" spans="1:55" ht="25.9" hidden="1" customHeight="1" x14ac:dyDescent="0.25">
      <c r="A160" s="280"/>
      <c r="B160" s="257" t="s">
        <v>453</v>
      </c>
      <c r="C160" s="257"/>
      <c r="D160" s="258" t="s">
        <v>454</v>
      </c>
      <c r="E160" s="239"/>
      <c r="F160" s="259"/>
      <c r="G160" s="241"/>
      <c r="H160" s="241"/>
      <c r="I160" s="241"/>
      <c r="J160" s="239"/>
      <c r="K160" s="259"/>
      <c r="L160" s="241"/>
      <c r="M160" s="241"/>
      <c r="N160" s="260"/>
      <c r="O160" s="241"/>
      <c r="P160" s="241"/>
      <c r="Q160" s="241">
        <v>67000</v>
      </c>
      <c r="R160" s="241">
        <v>67000</v>
      </c>
      <c r="S160" s="241">
        <v>67000</v>
      </c>
      <c r="T160" s="241">
        <v>67000</v>
      </c>
      <c r="U160" s="241">
        <f>U161</f>
        <v>72907.13</v>
      </c>
      <c r="V160" s="214"/>
      <c r="W160" s="241">
        <f t="shared" si="7"/>
        <v>72907.13</v>
      </c>
      <c r="X160" s="241">
        <f t="shared" si="7"/>
        <v>17901.87</v>
      </c>
      <c r="Y160" s="241">
        <f>W160+X160</f>
        <v>90809</v>
      </c>
      <c r="Z160" s="214"/>
      <c r="AA160" s="241">
        <f>AA161</f>
        <v>190809</v>
      </c>
      <c r="AB160" s="214"/>
      <c r="AC160" s="241">
        <f>AC161</f>
        <v>190809</v>
      </c>
      <c r="AD160" s="214"/>
      <c r="AE160" s="241">
        <f>AE161</f>
        <v>198401</v>
      </c>
      <c r="AF160" s="214"/>
      <c r="AG160" s="241">
        <f>AG161</f>
        <v>154900</v>
      </c>
      <c r="AH160" s="214"/>
      <c r="AI160" s="241">
        <f>AI161</f>
        <v>154900</v>
      </c>
      <c r="AJ160" s="214"/>
      <c r="AK160" s="241">
        <f>AK161</f>
        <v>128790</v>
      </c>
      <c r="AL160" s="214"/>
      <c r="AM160" s="214"/>
      <c r="AN160" s="241">
        <f>AN161+AN162</f>
        <v>148826</v>
      </c>
      <c r="AO160" s="260"/>
      <c r="AP160" s="241">
        <f>AP161+AP162</f>
        <v>173826</v>
      </c>
      <c r="AQ160" s="214"/>
      <c r="AR160" s="241">
        <f>AR161+AR162</f>
        <v>173826</v>
      </c>
      <c r="AS160" s="214"/>
      <c r="AT160" s="241">
        <f>AT161+AT162</f>
        <v>173826</v>
      </c>
      <c r="AU160" s="214"/>
      <c r="AV160" s="241">
        <f>AV161+AV162</f>
        <v>173826</v>
      </c>
      <c r="AW160" s="214"/>
      <c r="AX160" s="261">
        <f>AX161+AX162</f>
        <v>0</v>
      </c>
      <c r="AY160" s="262">
        <f>AY161+AY162</f>
        <v>0</v>
      </c>
      <c r="AZ160" s="234"/>
      <c r="BB160" s="260">
        <f>BB161+BB162</f>
        <v>0</v>
      </c>
      <c r="BC160" s="245" t="e">
        <f t="shared" si="6"/>
        <v>#DIV/0!</v>
      </c>
    </row>
    <row r="161" spans="1:55" ht="31.15" hidden="1" customHeight="1" x14ac:dyDescent="0.25">
      <c r="A161" s="280"/>
      <c r="B161" s="257" t="s">
        <v>455</v>
      </c>
      <c r="C161" s="257"/>
      <c r="D161" s="258" t="s">
        <v>404</v>
      </c>
      <c r="E161" s="239"/>
      <c r="F161" s="259"/>
      <c r="G161" s="241"/>
      <c r="H161" s="241"/>
      <c r="I161" s="241"/>
      <c r="J161" s="239"/>
      <c r="K161" s="259"/>
      <c r="L161" s="241"/>
      <c r="M161" s="241"/>
      <c r="N161" s="260"/>
      <c r="O161" s="241"/>
      <c r="P161" s="241"/>
      <c r="Q161" s="241"/>
      <c r="R161" s="241"/>
      <c r="S161" s="241"/>
      <c r="T161" s="241"/>
      <c r="U161" s="241">
        <v>72907.13</v>
      </c>
      <c r="V161" s="214"/>
      <c r="W161" s="241">
        <v>72907.13</v>
      </c>
      <c r="X161" s="241">
        <v>17901.87</v>
      </c>
      <c r="Y161" s="241">
        <f>W161+X161</f>
        <v>90809</v>
      </c>
      <c r="Z161" s="214"/>
      <c r="AA161" s="241">
        <v>190809</v>
      </c>
      <c r="AB161" s="214"/>
      <c r="AC161" s="241">
        <v>190809</v>
      </c>
      <c r="AD161" s="214">
        <v>7592</v>
      </c>
      <c r="AE161" s="241">
        <f>AC161+AD161</f>
        <v>198401</v>
      </c>
      <c r="AF161" s="214">
        <v>-93423.92</v>
      </c>
      <c r="AG161" s="241">
        <v>154900</v>
      </c>
      <c r="AH161" s="214"/>
      <c r="AI161" s="241">
        <v>154900</v>
      </c>
      <c r="AJ161" s="214">
        <v>-26110</v>
      </c>
      <c r="AK161" s="241">
        <f>AI161+AJ161</f>
        <v>128790</v>
      </c>
      <c r="AL161" s="214"/>
      <c r="AM161" s="214"/>
      <c r="AN161" s="241">
        <f>AK161+AL161+AM161</f>
        <v>128790</v>
      </c>
      <c r="AO161" s="214">
        <v>25000</v>
      </c>
      <c r="AP161" s="241">
        <f>AN161+AO161</f>
        <v>153790</v>
      </c>
      <c r="AQ161" s="214"/>
      <c r="AR161" s="241">
        <f>AP161+AQ161</f>
        <v>153790</v>
      </c>
      <c r="AS161" s="214"/>
      <c r="AT161" s="241">
        <f>AR161+AS161</f>
        <v>153790</v>
      </c>
      <c r="AU161" s="214"/>
      <c r="AV161" s="241">
        <f>AT161+AU161</f>
        <v>153790</v>
      </c>
      <c r="AW161" s="214">
        <v>-21276.92</v>
      </c>
      <c r="AX161" s="261">
        <v>0</v>
      </c>
      <c r="AY161" s="262">
        <v>0</v>
      </c>
      <c r="AZ161" s="234"/>
      <c r="BB161" s="260">
        <v>0</v>
      </c>
      <c r="BC161" s="245" t="e">
        <f t="shared" si="6"/>
        <v>#DIV/0!</v>
      </c>
    </row>
    <row r="162" spans="1:55" ht="29.45" hidden="1" customHeight="1" x14ac:dyDescent="0.25">
      <c r="A162" s="280"/>
      <c r="B162" s="257" t="s">
        <v>456</v>
      </c>
      <c r="C162" s="257"/>
      <c r="D162" s="258" t="s">
        <v>404</v>
      </c>
      <c r="E162" s="239"/>
      <c r="F162" s="259"/>
      <c r="G162" s="241"/>
      <c r="H162" s="241"/>
      <c r="I162" s="241"/>
      <c r="J162" s="239"/>
      <c r="K162" s="259"/>
      <c r="L162" s="241"/>
      <c r="M162" s="241"/>
      <c r="N162" s="260"/>
      <c r="O162" s="241"/>
      <c r="P162" s="241"/>
      <c r="Q162" s="241"/>
      <c r="R162" s="241"/>
      <c r="S162" s="241"/>
      <c r="T162" s="241"/>
      <c r="U162" s="241"/>
      <c r="V162" s="214"/>
      <c r="W162" s="241"/>
      <c r="X162" s="241"/>
      <c r="Y162" s="241"/>
      <c r="Z162" s="214"/>
      <c r="AA162" s="241"/>
      <c r="AB162" s="214"/>
      <c r="AC162" s="241"/>
      <c r="AD162" s="214"/>
      <c r="AE162" s="241"/>
      <c r="AF162" s="214"/>
      <c r="AG162" s="241"/>
      <c r="AH162" s="214"/>
      <c r="AI162" s="241"/>
      <c r="AJ162" s="214"/>
      <c r="AK162" s="241"/>
      <c r="AL162" s="214"/>
      <c r="AM162" s="214">
        <v>20036</v>
      </c>
      <c r="AN162" s="241">
        <f>AK162+AL162+AM162</f>
        <v>20036</v>
      </c>
      <c r="AO162" s="260"/>
      <c r="AP162" s="241">
        <f>AN162</f>
        <v>20036</v>
      </c>
      <c r="AQ162" s="214"/>
      <c r="AR162" s="241">
        <f>AP162</f>
        <v>20036</v>
      </c>
      <c r="AS162" s="214"/>
      <c r="AT162" s="241">
        <f>AR162</f>
        <v>20036</v>
      </c>
      <c r="AU162" s="214"/>
      <c r="AV162" s="241">
        <f>AT162</f>
        <v>20036</v>
      </c>
      <c r="AW162" s="214"/>
      <c r="AX162" s="261">
        <v>0</v>
      </c>
      <c r="AY162" s="262">
        <v>0</v>
      </c>
      <c r="AZ162" s="234"/>
      <c r="BB162" s="260">
        <v>0</v>
      </c>
      <c r="BC162" s="245" t="e">
        <f t="shared" si="6"/>
        <v>#DIV/0!</v>
      </c>
    </row>
    <row r="163" spans="1:55" ht="36" hidden="1" customHeight="1" x14ac:dyDescent="0.25">
      <c r="A163" s="280"/>
      <c r="B163" s="247" t="s">
        <v>706</v>
      </c>
      <c r="C163" s="247"/>
      <c r="D163" s="248" t="s">
        <v>707</v>
      </c>
      <c r="E163" s="239"/>
      <c r="F163" s="259"/>
      <c r="G163" s="241"/>
      <c r="H163" s="241"/>
      <c r="I163" s="241"/>
      <c r="J163" s="239"/>
      <c r="K163" s="259"/>
      <c r="L163" s="241"/>
      <c r="M163" s="241"/>
      <c r="N163" s="260"/>
      <c r="O163" s="241"/>
      <c r="P163" s="241"/>
      <c r="Q163" s="241"/>
      <c r="R163" s="241"/>
      <c r="S163" s="241"/>
      <c r="T163" s="241"/>
      <c r="U163" s="241"/>
      <c r="V163" s="214"/>
      <c r="W163" s="241"/>
      <c r="X163" s="241"/>
      <c r="Y163" s="241"/>
      <c r="Z163" s="214"/>
      <c r="AA163" s="241"/>
      <c r="AB163" s="214"/>
      <c r="AC163" s="241"/>
      <c r="AD163" s="214"/>
      <c r="AE163" s="241"/>
      <c r="AF163" s="214"/>
      <c r="AG163" s="241"/>
      <c r="AH163" s="214"/>
      <c r="AI163" s="241"/>
      <c r="AJ163" s="214"/>
      <c r="AK163" s="241">
        <f>AK165</f>
        <v>170963.05</v>
      </c>
      <c r="AL163" s="214"/>
      <c r="AM163" s="214"/>
      <c r="AN163" s="241">
        <f>AN165</f>
        <v>702324.05</v>
      </c>
      <c r="AO163" s="260"/>
      <c r="AP163" s="241">
        <f>AP165</f>
        <v>782324.05</v>
      </c>
      <c r="AQ163" s="214"/>
      <c r="AR163" s="241">
        <f>AR165</f>
        <v>782324.05</v>
      </c>
      <c r="AS163" s="214"/>
      <c r="AT163" s="241">
        <f>AT165</f>
        <v>812324.05</v>
      </c>
      <c r="AU163" s="214"/>
      <c r="AV163" s="241">
        <f>AV165</f>
        <v>812324.05</v>
      </c>
      <c r="AW163" s="214"/>
      <c r="AX163" s="261">
        <f>AX165+AX166+AX167</f>
        <v>1515.0238199999997</v>
      </c>
      <c r="AY163" s="262">
        <f>AY165+AY166+AY167</f>
        <v>0</v>
      </c>
      <c r="AZ163" s="234"/>
      <c r="BB163" s="260">
        <f>BB165+BB166+BB167</f>
        <v>1908.7940000000001</v>
      </c>
      <c r="BC163" s="245">
        <f t="shared" si="6"/>
        <v>125.99102237217635</v>
      </c>
    </row>
    <row r="164" spans="1:55" ht="39" hidden="1" customHeight="1" x14ac:dyDescent="0.25">
      <c r="A164" s="280"/>
      <c r="B164" s="247" t="s">
        <v>730</v>
      </c>
      <c r="C164" s="247"/>
      <c r="D164" s="248" t="s">
        <v>731</v>
      </c>
      <c r="E164" s="239"/>
      <c r="F164" s="259"/>
      <c r="G164" s="241"/>
      <c r="H164" s="241"/>
      <c r="I164" s="241"/>
      <c r="J164" s="239"/>
      <c r="K164" s="259"/>
      <c r="L164" s="241"/>
      <c r="M164" s="241"/>
      <c r="N164" s="260"/>
      <c r="O164" s="241"/>
      <c r="P164" s="241"/>
      <c r="Q164" s="241"/>
      <c r="R164" s="241"/>
      <c r="S164" s="241"/>
      <c r="T164" s="241"/>
      <c r="U164" s="241"/>
      <c r="V164" s="214"/>
      <c r="W164" s="241"/>
      <c r="X164" s="241"/>
      <c r="Y164" s="241"/>
      <c r="Z164" s="214"/>
      <c r="AA164" s="241"/>
      <c r="AB164" s="214"/>
      <c r="AC164" s="241"/>
      <c r="AD164" s="214"/>
      <c r="AE164" s="241"/>
      <c r="AF164" s="214"/>
      <c r="AG164" s="241"/>
      <c r="AH164" s="214"/>
      <c r="AI164" s="241"/>
      <c r="AJ164" s="214"/>
      <c r="AK164" s="241"/>
      <c r="AL164" s="214"/>
      <c r="AM164" s="214"/>
      <c r="AN164" s="241"/>
      <c r="AO164" s="270"/>
      <c r="AP164" s="241"/>
      <c r="AQ164" s="214"/>
      <c r="AR164" s="241"/>
      <c r="AS164" s="214"/>
      <c r="AT164" s="241"/>
      <c r="AU164" s="214"/>
      <c r="AV164" s="241"/>
      <c r="AW164" s="214"/>
      <c r="AX164" s="261">
        <f>AX165+AX166</f>
        <v>757.51190999999983</v>
      </c>
      <c r="AY164" s="262"/>
      <c r="AZ164" s="234"/>
      <c r="BB164" s="260">
        <f>BB165+BB166</f>
        <v>954.39700000000005</v>
      </c>
      <c r="BC164" s="245">
        <f t="shared" si="6"/>
        <v>125.99102237217635</v>
      </c>
    </row>
    <row r="165" spans="1:55" ht="51.6" hidden="1" customHeight="1" x14ac:dyDescent="0.25">
      <c r="A165" s="280"/>
      <c r="B165" s="247" t="s">
        <v>709</v>
      </c>
      <c r="C165" s="247"/>
      <c r="D165" s="258" t="s">
        <v>708</v>
      </c>
      <c r="E165" s="239"/>
      <c r="F165" s="259"/>
      <c r="G165" s="241"/>
      <c r="H165" s="241"/>
      <c r="I165" s="241"/>
      <c r="J165" s="239"/>
      <c r="K165" s="259"/>
      <c r="L165" s="241"/>
      <c r="M165" s="241"/>
      <c r="N165" s="260"/>
      <c r="O165" s="241"/>
      <c r="P165" s="241"/>
      <c r="Q165" s="241"/>
      <c r="R165" s="241"/>
      <c r="S165" s="241"/>
      <c r="T165" s="241"/>
      <c r="U165" s="241"/>
      <c r="V165" s="214"/>
      <c r="W165" s="241"/>
      <c r="X165" s="241"/>
      <c r="Y165" s="241"/>
      <c r="Z165" s="214"/>
      <c r="AA165" s="241"/>
      <c r="AB165" s="214"/>
      <c r="AC165" s="241"/>
      <c r="AD165" s="214"/>
      <c r="AE165" s="241"/>
      <c r="AF165" s="214"/>
      <c r="AG165" s="241"/>
      <c r="AH165" s="214"/>
      <c r="AI165" s="241"/>
      <c r="AJ165" s="214">
        <v>170963.05</v>
      </c>
      <c r="AK165" s="241">
        <f>AJ165</f>
        <v>170963.05</v>
      </c>
      <c r="AL165" s="214"/>
      <c r="AM165" s="214"/>
      <c r="AN165" s="241">
        <v>702324.05</v>
      </c>
      <c r="AO165" s="214">
        <v>80000</v>
      </c>
      <c r="AP165" s="241">
        <f>AN165+AO165</f>
        <v>782324.05</v>
      </c>
      <c r="AQ165" s="214"/>
      <c r="AR165" s="241">
        <f>AP165+AQ165</f>
        <v>782324.05</v>
      </c>
      <c r="AS165" s="214">
        <v>30000</v>
      </c>
      <c r="AT165" s="241">
        <f>AR165+AS165</f>
        <v>812324.05</v>
      </c>
      <c r="AU165" s="214"/>
      <c r="AV165" s="241">
        <f>AT165+AU165</f>
        <v>812324.05</v>
      </c>
      <c r="AW165" s="214">
        <v>-30000</v>
      </c>
      <c r="AX165" s="261">
        <v>0</v>
      </c>
      <c r="AY165" s="262">
        <v>0</v>
      </c>
      <c r="AZ165" s="234"/>
      <c r="BB165" s="260">
        <v>0</v>
      </c>
      <c r="BC165" s="245" t="e">
        <f t="shared" si="6"/>
        <v>#DIV/0!</v>
      </c>
    </row>
    <row r="166" spans="1:55" ht="49.5" customHeight="1" x14ac:dyDescent="0.25">
      <c r="A166" s="280" t="s">
        <v>792</v>
      </c>
      <c r="B166" s="247" t="s">
        <v>170</v>
      </c>
      <c r="C166" s="247" t="s">
        <v>764</v>
      </c>
      <c r="D166" s="248" t="s">
        <v>182</v>
      </c>
      <c r="E166" s="239"/>
      <c r="F166" s="259"/>
      <c r="G166" s="241"/>
      <c r="H166" s="241"/>
      <c r="I166" s="241"/>
      <c r="J166" s="239"/>
      <c r="K166" s="259"/>
      <c r="L166" s="241"/>
      <c r="M166" s="241"/>
      <c r="N166" s="260"/>
      <c r="O166" s="241"/>
      <c r="P166" s="241"/>
      <c r="Q166" s="241"/>
      <c r="R166" s="241"/>
      <c r="S166" s="241"/>
      <c r="T166" s="241"/>
      <c r="U166" s="241"/>
      <c r="V166" s="214"/>
      <c r="W166" s="241"/>
      <c r="X166" s="241"/>
      <c r="Y166" s="241"/>
      <c r="Z166" s="214"/>
      <c r="AA166" s="241"/>
      <c r="AB166" s="214"/>
      <c r="AC166" s="241"/>
      <c r="AD166" s="214"/>
      <c r="AE166" s="241"/>
      <c r="AF166" s="214"/>
      <c r="AG166" s="241"/>
      <c r="AH166" s="214"/>
      <c r="AI166" s="241"/>
      <c r="AJ166" s="214"/>
      <c r="AK166" s="241"/>
      <c r="AL166" s="214"/>
      <c r="AM166" s="214"/>
      <c r="AN166" s="241"/>
      <c r="AO166" s="214"/>
      <c r="AP166" s="241"/>
      <c r="AQ166" s="214"/>
      <c r="AR166" s="241"/>
      <c r="AS166" s="214"/>
      <c r="AT166" s="241"/>
      <c r="AU166" s="214"/>
      <c r="AV166" s="241"/>
      <c r="AW166" s="214">
        <v>734000</v>
      </c>
      <c r="AX166" s="261">
        <f>AX167</f>
        <v>757.51190999999983</v>
      </c>
      <c r="AY166" s="262">
        <v>0</v>
      </c>
      <c r="AZ166" s="234"/>
      <c r="BB166" s="260">
        <f>BB167</f>
        <v>954.39700000000005</v>
      </c>
      <c r="BC166" s="245">
        <f t="shared" si="6"/>
        <v>125.99102237217635</v>
      </c>
    </row>
    <row r="167" spans="1:55" ht="45" customHeight="1" x14ac:dyDescent="0.25">
      <c r="A167" s="280" t="s">
        <v>792</v>
      </c>
      <c r="B167" s="247" t="s">
        <v>174</v>
      </c>
      <c r="C167" s="247" t="s">
        <v>764</v>
      </c>
      <c r="D167" s="258" t="s">
        <v>173</v>
      </c>
      <c r="E167" s="239"/>
      <c r="F167" s="259"/>
      <c r="G167" s="241"/>
      <c r="H167" s="241"/>
      <c r="I167" s="241"/>
      <c r="J167" s="239"/>
      <c r="K167" s="259"/>
      <c r="L167" s="241"/>
      <c r="M167" s="241"/>
      <c r="N167" s="260"/>
      <c r="O167" s="241"/>
      <c r="P167" s="241"/>
      <c r="Q167" s="241"/>
      <c r="R167" s="241"/>
      <c r="S167" s="241"/>
      <c r="T167" s="241"/>
      <c r="U167" s="241"/>
      <c r="V167" s="214"/>
      <c r="W167" s="241"/>
      <c r="X167" s="241"/>
      <c r="Y167" s="241"/>
      <c r="Z167" s="214"/>
      <c r="AA167" s="241"/>
      <c r="AB167" s="214"/>
      <c r="AC167" s="241"/>
      <c r="AD167" s="214"/>
      <c r="AE167" s="241"/>
      <c r="AF167" s="214"/>
      <c r="AG167" s="241"/>
      <c r="AH167" s="214"/>
      <c r="AI167" s="241"/>
      <c r="AJ167" s="214"/>
      <c r="AK167" s="241"/>
      <c r="AL167" s="214"/>
      <c r="AM167" s="214"/>
      <c r="AN167" s="241"/>
      <c r="AO167" s="214"/>
      <c r="AP167" s="241"/>
      <c r="AQ167" s="214"/>
      <c r="AR167" s="241"/>
      <c r="AS167" s="214"/>
      <c r="AT167" s="241"/>
      <c r="AU167" s="214"/>
      <c r="AV167" s="241"/>
      <c r="AW167" s="214"/>
      <c r="AX167" s="261">
        <f>AX172+AX168+AX170+AX174</f>
        <v>757.51190999999983</v>
      </c>
      <c r="AY167" s="262">
        <v>0</v>
      </c>
      <c r="AZ167" s="234"/>
      <c r="BB167" s="260">
        <f>BB172+BB168+BB170</f>
        <v>954.39700000000005</v>
      </c>
      <c r="BC167" s="245">
        <f t="shared" si="6"/>
        <v>125.99102237217635</v>
      </c>
    </row>
    <row r="168" spans="1:55" ht="21" hidden="1" customHeight="1" x14ac:dyDescent="0.25">
      <c r="A168" s="280" t="s">
        <v>792</v>
      </c>
      <c r="B168" s="247" t="s">
        <v>183</v>
      </c>
      <c r="C168" s="247" t="s">
        <v>764</v>
      </c>
      <c r="D168" s="248" t="s">
        <v>56</v>
      </c>
      <c r="E168" s="239"/>
      <c r="F168" s="259"/>
      <c r="G168" s="241"/>
      <c r="H168" s="241"/>
      <c r="I168" s="241"/>
      <c r="J168" s="239"/>
      <c r="K168" s="259"/>
      <c r="L168" s="241"/>
      <c r="M168" s="241"/>
      <c r="N168" s="260"/>
      <c r="O168" s="241"/>
      <c r="P168" s="241"/>
      <c r="Q168" s="241"/>
      <c r="R168" s="241"/>
      <c r="S168" s="241"/>
      <c r="T168" s="241"/>
      <c r="U168" s="241"/>
      <c r="V168" s="214"/>
      <c r="W168" s="241"/>
      <c r="X168" s="241"/>
      <c r="Y168" s="241"/>
      <c r="Z168" s="214"/>
      <c r="AA168" s="241"/>
      <c r="AB168" s="214"/>
      <c r="AC168" s="241"/>
      <c r="AD168" s="214"/>
      <c r="AE168" s="241"/>
      <c r="AF168" s="214"/>
      <c r="AG168" s="241"/>
      <c r="AH168" s="214"/>
      <c r="AI168" s="241"/>
      <c r="AJ168" s="214"/>
      <c r="AK168" s="241"/>
      <c r="AL168" s="214"/>
      <c r="AM168" s="214"/>
      <c r="AN168" s="241"/>
      <c r="AO168" s="214"/>
      <c r="AP168" s="241"/>
      <c r="AQ168" s="214"/>
      <c r="AR168" s="241"/>
      <c r="AS168" s="214"/>
      <c r="AT168" s="241"/>
      <c r="AU168" s="214"/>
      <c r="AV168" s="241"/>
      <c r="AW168" s="214"/>
      <c r="AX168" s="261">
        <f>AX169</f>
        <v>0</v>
      </c>
      <c r="AY168" s="262"/>
      <c r="AZ168" s="234"/>
      <c r="BB168" s="260">
        <f>BB169</f>
        <v>0</v>
      </c>
      <c r="BC168" s="245" t="e">
        <f t="shared" si="6"/>
        <v>#DIV/0!</v>
      </c>
    </row>
    <row r="169" spans="1:55" ht="34.5" hidden="1" customHeight="1" x14ac:dyDescent="0.25">
      <c r="A169" s="280" t="s">
        <v>792</v>
      </c>
      <c r="B169" s="247" t="s">
        <v>183</v>
      </c>
      <c r="C169" s="257" t="s">
        <v>771</v>
      </c>
      <c r="D169" s="263" t="s">
        <v>149</v>
      </c>
      <c r="E169" s="239"/>
      <c r="F169" s="259"/>
      <c r="G169" s="241"/>
      <c r="H169" s="241"/>
      <c r="I169" s="241"/>
      <c r="J169" s="239"/>
      <c r="K169" s="259"/>
      <c r="L169" s="241"/>
      <c r="M169" s="241"/>
      <c r="N169" s="260"/>
      <c r="O169" s="241"/>
      <c r="P169" s="241"/>
      <c r="Q169" s="241"/>
      <c r="R169" s="241"/>
      <c r="S169" s="241"/>
      <c r="T169" s="241"/>
      <c r="U169" s="241"/>
      <c r="V169" s="214"/>
      <c r="W169" s="241"/>
      <c r="X169" s="241"/>
      <c r="Y169" s="241"/>
      <c r="Z169" s="214"/>
      <c r="AA169" s="241"/>
      <c r="AB169" s="214"/>
      <c r="AC169" s="241"/>
      <c r="AD169" s="214"/>
      <c r="AE169" s="241"/>
      <c r="AF169" s="214"/>
      <c r="AG169" s="241"/>
      <c r="AH169" s="214"/>
      <c r="AI169" s="241"/>
      <c r="AJ169" s="214"/>
      <c r="AK169" s="241"/>
      <c r="AL169" s="214"/>
      <c r="AM169" s="214"/>
      <c r="AN169" s="241"/>
      <c r="AO169" s="214"/>
      <c r="AP169" s="241"/>
      <c r="AQ169" s="214"/>
      <c r="AR169" s="241"/>
      <c r="AS169" s="214"/>
      <c r="AT169" s="241"/>
      <c r="AU169" s="214"/>
      <c r="AV169" s="241"/>
      <c r="AW169" s="214"/>
      <c r="AX169" s="261">
        <v>0</v>
      </c>
      <c r="AY169" s="262"/>
      <c r="AZ169" s="234"/>
      <c r="BB169" s="260">
        <v>0</v>
      </c>
      <c r="BC169" s="245" t="e">
        <f t="shared" si="6"/>
        <v>#DIV/0!</v>
      </c>
    </row>
    <row r="170" spans="1:55" ht="24" customHeight="1" x14ac:dyDescent="0.25">
      <c r="A170" s="280" t="s">
        <v>792</v>
      </c>
      <c r="B170" s="247" t="s">
        <v>214</v>
      </c>
      <c r="C170" s="247" t="s">
        <v>764</v>
      </c>
      <c r="D170" s="263" t="s">
        <v>215</v>
      </c>
      <c r="E170" s="239"/>
      <c r="F170" s="259"/>
      <c r="G170" s="241"/>
      <c r="H170" s="241"/>
      <c r="I170" s="241"/>
      <c r="J170" s="239"/>
      <c r="K170" s="259"/>
      <c r="L170" s="241"/>
      <c r="M170" s="241"/>
      <c r="N170" s="260"/>
      <c r="O170" s="241"/>
      <c r="P170" s="241"/>
      <c r="Q170" s="241"/>
      <c r="R170" s="241"/>
      <c r="S170" s="241"/>
      <c r="T170" s="241"/>
      <c r="U170" s="241"/>
      <c r="V170" s="214"/>
      <c r="W170" s="241"/>
      <c r="X170" s="241"/>
      <c r="Y170" s="241"/>
      <c r="Z170" s="214"/>
      <c r="AA170" s="241"/>
      <c r="AB170" s="214"/>
      <c r="AC170" s="241"/>
      <c r="AD170" s="214"/>
      <c r="AE170" s="241"/>
      <c r="AF170" s="214"/>
      <c r="AG170" s="241"/>
      <c r="AH170" s="214"/>
      <c r="AI170" s="241"/>
      <c r="AJ170" s="214"/>
      <c r="AK170" s="241"/>
      <c r="AL170" s="214"/>
      <c r="AM170" s="214"/>
      <c r="AN170" s="241"/>
      <c r="AO170" s="214"/>
      <c r="AP170" s="241"/>
      <c r="AQ170" s="214"/>
      <c r="AR170" s="241"/>
      <c r="AS170" s="214"/>
      <c r="AT170" s="241"/>
      <c r="AU170" s="214"/>
      <c r="AV170" s="241"/>
      <c r="AW170" s="214"/>
      <c r="AX170" s="261">
        <f>AX171</f>
        <v>29.954999999999984</v>
      </c>
      <c r="AY170" s="262"/>
      <c r="AZ170" s="234"/>
      <c r="BB170" s="260">
        <f>BB171</f>
        <v>0</v>
      </c>
      <c r="BC170" s="245">
        <f t="shared" si="6"/>
        <v>0</v>
      </c>
    </row>
    <row r="171" spans="1:55" ht="34.5" customHeight="1" x14ac:dyDescent="0.25">
      <c r="A171" s="280" t="s">
        <v>792</v>
      </c>
      <c r="B171" s="247" t="s">
        <v>214</v>
      </c>
      <c r="C171" s="257" t="s">
        <v>771</v>
      </c>
      <c r="D171" s="263" t="s">
        <v>739</v>
      </c>
      <c r="E171" s="239"/>
      <c r="F171" s="259"/>
      <c r="G171" s="241"/>
      <c r="H171" s="241"/>
      <c r="I171" s="241"/>
      <c r="J171" s="239"/>
      <c r="K171" s="259"/>
      <c r="L171" s="241"/>
      <c r="M171" s="241"/>
      <c r="N171" s="260"/>
      <c r="O171" s="241"/>
      <c r="P171" s="241"/>
      <c r="Q171" s="241"/>
      <c r="R171" s="241"/>
      <c r="S171" s="241"/>
      <c r="T171" s="241"/>
      <c r="U171" s="241"/>
      <c r="V171" s="214"/>
      <c r="W171" s="241"/>
      <c r="X171" s="241"/>
      <c r="Y171" s="241"/>
      <c r="Z171" s="214"/>
      <c r="AA171" s="241"/>
      <c r="AB171" s="214"/>
      <c r="AC171" s="241"/>
      <c r="AD171" s="214"/>
      <c r="AE171" s="241"/>
      <c r="AF171" s="214"/>
      <c r="AG171" s="241"/>
      <c r="AH171" s="214"/>
      <c r="AI171" s="241"/>
      <c r="AJ171" s="214"/>
      <c r="AK171" s="241"/>
      <c r="AL171" s="214"/>
      <c r="AM171" s="214"/>
      <c r="AN171" s="241"/>
      <c r="AO171" s="214"/>
      <c r="AP171" s="241"/>
      <c r="AQ171" s="214"/>
      <c r="AR171" s="241"/>
      <c r="AS171" s="214"/>
      <c r="AT171" s="241"/>
      <c r="AU171" s="214"/>
      <c r="AV171" s="241"/>
      <c r="AW171" s="214"/>
      <c r="AX171" s="354">
        <f>400-370.045</f>
        <v>29.954999999999984</v>
      </c>
      <c r="AY171" s="262"/>
      <c r="AZ171" s="234"/>
      <c r="BB171" s="260">
        <v>0</v>
      </c>
      <c r="BC171" s="245">
        <f t="shared" si="6"/>
        <v>0</v>
      </c>
    </row>
    <row r="172" spans="1:55" s="310" customFormat="1" ht="42" customHeight="1" x14ac:dyDescent="0.25">
      <c r="A172" s="280" t="s">
        <v>792</v>
      </c>
      <c r="B172" s="247" t="s">
        <v>920</v>
      </c>
      <c r="C172" s="247" t="s">
        <v>764</v>
      </c>
      <c r="D172" s="248" t="s">
        <v>921</v>
      </c>
      <c r="E172" s="249"/>
      <c r="F172" s="250"/>
      <c r="G172" s="251"/>
      <c r="H172" s="251"/>
      <c r="I172" s="251"/>
      <c r="J172" s="249"/>
      <c r="K172" s="250"/>
      <c r="L172" s="251"/>
      <c r="M172" s="251"/>
      <c r="N172" s="252"/>
      <c r="O172" s="251"/>
      <c r="P172" s="251"/>
      <c r="Q172" s="251"/>
      <c r="R172" s="251"/>
      <c r="S172" s="251"/>
      <c r="T172" s="251"/>
      <c r="U172" s="251"/>
      <c r="V172" s="305"/>
      <c r="W172" s="251"/>
      <c r="X172" s="251"/>
      <c r="Y172" s="251"/>
      <c r="Z172" s="305"/>
      <c r="AA172" s="251"/>
      <c r="AB172" s="305"/>
      <c r="AC172" s="251"/>
      <c r="AD172" s="305"/>
      <c r="AE172" s="251"/>
      <c r="AF172" s="305"/>
      <c r="AG172" s="251"/>
      <c r="AH172" s="305"/>
      <c r="AI172" s="251"/>
      <c r="AJ172" s="305"/>
      <c r="AK172" s="251"/>
      <c r="AL172" s="305"/>
      <c r="AM172" s="305"/>
      <c r="AN172" s="251"/>
      <c r="AO172" s="305"/>
      <c r="AP172" s="251"/>
      <c r="AQ172" s="305"/>
      <c r="AR172" s="251"/>
      <c r="AS172" s="305"/>
      <c r="AT172" s="251"/>
      <c r="AU172" s="305"/>
      <c r="AV172" s="251"/>
      <c r="AW172" s="305"/>
      <c r="AX172" s="253">
        <f>AX173</f>
        <v>637.48299999999995</v>
      </c>
      <c r="AY172" s="254"/>
      <c r="AZ172" s="309"/>
      <c r="BB172" s="252">
        <f>BB173+BB175</f>
        <v>954.39700000000005</v>
      </c>
      <c r="BC172" s="245">
        <f t="shared" si="6"/>
        <v>149.71332568868505</v>
      </c>
    </row>
    <row r="173" spans="1:55" ht="33" customHeight="1" x14ac:dyDescent="0.25">
      <c r="A173" s="280" t="s">
        <v>792</v>
      </c>
      <c r="B173" s="257" t="s">
        <v>920</v>
      </c>
      <c r="C173" s="257" t="s">
        <v>771</v>
      </c>
      <c r="D173" s="263" t="s">
        <v>186</v>
      </c>
      <c r="E173" s="239"/>
      <c r="F173" s="259"/>
      <c r="G173" s="241"/>
      <c r="H173" s="241"/>
      <c r="I173" s="241"/>
      <c r="J173" s="239"/>
      <c r="K173" s="259"/>
      <c r="L173" s="241"/>
      <c r="M173" s="241"/>
      <c r="N173" s="260"/>
      <c r="O173" s="241"/>
      <c r="P173" s="241"/>
      <c r="Q173" s="241"/>
      <c r="R173" s="241"/>
      <c r="S173" s="241"/>
      <c r="T173" s="241"/>
      <c r="U173" s="241"/>
      <c r="V173" s="214"/>
      <c r="W173" s="241"/>
      <c r="X173" s="241"/>
      <c r="Y173" s="241"/>
      <c r="Z173" s="214"/>
      <c r="AA173" s="241"/>
      <c r="AB173" s="214"/>
      <c r="AC173" s="241"/>
      <c r="AD173" s="214"/>
      <c r="AE173" s="241"/>
      <c r="AF173" s="214"/>
      <c r="AG173" s="241"/>
      <c r="AH173" s="214"/>
      <c r="AI173" s="241"/>
      <c r="AJ173" s="214"/>
      <c r="AK173" s="241"/>
      <c r="AL173" s="214"/>
      <c r="AM173" s="214"/>
      <c r="AN173" s="241"/>
      <c r="AO173" s="214"/>
      <c r="AP173" s="241"/>
      <c r="AQ173" s="214"/>
      <c r="AR173" s="241"/>
      <c r="AS173" s="214"/>
      <c r="AT173" s="241"/>
      <c r="AU173" s="214"/>
      <c r="AV173" s="241"/>
      <c r="AW173" s="214"/>
      <c r="AX173" s="261">
        <v>637.48299999999995</v>
      </c>
      <c r="AY173" s="262">
        <f>AY178+AY182</f>
        <v>50</v>
      </c>
      <c r="AZ173" s="234"/>
      <c r="BB173" s="260">
        <v>776.39700000000005</v>
      </c>
      <c r="BC173" s="245">
        <f t="shared" si="6"/>
        <v>121.7910124662148</v>
      </c>
    </row>
    <row r="174" spans="1:55" ht="48" customHeight="1" x14ac:dyDescent="0.25">
      <c r="A174" s="280" t="str">
        <f t="shared" ref="A174:B174" si="8">A175</f>
        <v>04 12</v>
      </c>
      <c r="B174" s="257" t="str">
        <f t="shared" si="8"/>
        <v>24025S1240</v>
      </c>
      <c r="C174" s="257" t="s">
        <v>764</v>
      </c>
      <c r="D174" s="248" t="s">
        <v>919</v>
      </c>
      <c r="E174" s="239"/>
      <c r="F174" s="259"/>
      <c r="G174" s="241"/>
      <c r="H174" s="241"/>
      <c r="I174" s="241"/>
      <c r="J174" s="239"/>
      <c r="K174" s="259"/>
      <c r="L174" s="241"/>
      <c r="M174" s="241"/>
      <c r="N174" s="260"/>
      <c r="O174" s="241"/>
      <c r="P174" s="241"/>
      <c r="Q174" s="241"/>
      <c r="R174" s="241"/>
      <c r="S174" s="241"/>
      <c r="T174" s="241"/>
      <c r="U174" s="241"/>
      <c r="V174" s="214"/>
      <c r="W174" s="241"/>
      <c r="X174" s="241"/>
      <c r="Y174" s="241"/>
      <c r="Z174" s="214"/>
      <c r="AA174" s="241"/>
      <c r="AB174" s="214"/>
      <c r="AC174" s="241"/>
      <c r="AD174" s="214"/>
      <c r="AE174" s="241"/>
      <c r="AF174" s="214"/>
      <c r="AG174" s="241"/>
      <c r="AH174" s="214"/>
      <c r="AI174" s="241"/>
      <c r="AJ174" s="214"/>
      <c r="AK174" s="241"/>
      <c r="AL174" s="214"/>
      <c r="AM174" s="214"/>
      <c r="AN174" s="241"/>
      <c r="AO174" s="214"/>
      <c r="AP174" s="241"/>
      <c r="AQ174" s="214"/>
      <c r="AR174" s="241"/>
      <c r="AS174" s="214"/>
      <c r="AT174" s="241"/>
      <c r="AU174" s="214"/>
      <c r="AV174" s="241"/>
      <c r="AW174" s="214"/>
      <c r="AX174" s="261">
        <f>AX175</f>
        <v>90.073909999999998</v>
      </c>
      <c r="AY174" s="262"/>
      <c r="AZ174" s="234"/>
      <c r="BB174" s="260"/>
      <c r="BC174" s="245"/>
    </row>
    <row r="175" spans="1:55" ht="34.5" customHeight="1" x14ac:dyDescent="0.25">
      <c r="A175" s="280" t="s">
        <v>792</v>
      </c>
      <c r="B175" s="257" t="s">
        <v>184</v>
      </c>
      <c r="C175" s="257" t="s">
        <v>771</v>
      </c>
      <c r="D175" s="263" t="s">
        <v>185</v>
      </c>
      <c r="E175" s="239"/>
      <c r="F175" s="259"/>
      <c r="G175" s="241"/>
      <c r="H175" s="241"/>
      <c r="I175" s="241"/>
      <c r="J175" s="239"/>
      <c r="K175" s="259"/>
      <c r="L175" s="241"/>
      <c r="M175" s="241"/>
      <c r="N175" s="260"/>
      <c r="O175" s="241"/>
      <c r="P175" s="241"/>
      <c r="Q175" s="241"/>
      <c r="R175" s="241"/>
      <c r="S175" s="241"/>
      <c r="T175" s="241"/>
      <c r="U175" s="241"/>
      <c r="V175" s="214"/>
      <c r="W175" s="241"/>
      <c r="X175" s="241"/>
      <c r="Y175" s="241"/>
      <c r="Z175" s="214"/>
      <c r="AA175" s="241"/>
      <c r="AB175" s="214"/>
      <c r="AC175" s="241"/>
      <c r="AD175" s="214"/>
      <c r="AE175" s="241"/>
      <c r="AF175" s="214"/>
      <c r="AG175" s="241"/>
      <c r="AH175" s="214"/>
      <c r="AI175" s="241"/>
      <c r="AJ175" s="214"/>
      <c r="AK175" s="241"/>
      <c r="AL175" s="214"/>
      <c r="AM175" s="214"/>
      <c r="AN175" s="241"/>
      <c r="AO175" s="214"/>
      <c r="AP175" s="241"/>
      <c r="AQ175" s="214"/>
      <c r="AR175" s="241"/>
      <c r="AS175" s="214"/>
      <c r="AT175" s="241"/>
      <c r="AU175" s="214"/>
      <c r="AV175" s="241"/>
      <c r="AW175" s="214"/>
      <c r="AX175" s="354">
        <v>90.073909999999998</v>
      </c>
      <c r="AY175" s="262"/>
      <c r="AZ175" s="234"/>
      <c r="BB175" s="260">
        <v>178</v>
      </c>
      <c r="BC175" s="245">
        <f t="shared" si="6"/>
        <v>197.61549154466593</v>
      </c>
    </row>
    <row r="176" spans="1:55" ht="48" customHeight="1" x14ac:dyDescent="0.25">
      <c r="A176" s="280" t="s">
        <v>1109</v>
      </c>
      <c r="B176" s="257" t="s">
        <v>184</v>
      </c>
      <c r="C176" s="257" t="s">
        <v>764</v>
      </c>
      <c r="D176" s="248" t="s">
        <v>919</v>
      </c>
      <c r="E176" s="239"/>
      <c r="F176" s="259"/>
      <c r="G176" s="241"/>
      <c r="H176" s="241"/>
      <c r="I176" s="241"/>
      <c r="J176" s="239"/>
      <c r="K176" s="259"/>
      <c r="L176" s="241"/>
      <c r="M176" s="241"/>
      <c r="N176" s="260"/>
      <c r="O176" s="241"/>
      <c r="P176" s="241"/>
      <c r="Q176" s="241"/>
      <c r="R176" s="241"/>
      <c r="S176" s="241"/>
      <c r="T176" s="241"/>
      <c r="U176" s="241"/>
      <c r="V176" s="214"/>
      <c r="W176" s="241"/>
      <c r="X176" s="241"/>
      <c r="Y176" s="241"/>
      <c r="Z176" s="214"/>
      <c r="AA176" s="241"/>
      <c r="AB176" s="214"/>
      <c r="AC176" s="241"/>
      <c r="AD176" s="214"/>
      <c r="AE176" s="241"/>
      <c r="AF176" s="214"/>
      <c r="AG176" s="241"/>
      <c r="AH176" s="214"/>
      <c r="AI176" s="241"/>
      <c r="AJ176" s="214"/>
      <c r="AK176" s="241"/>
      <c r="AL176" s="214"/>
      <c r="AM176" s="214"/>
      <c r="AN176" s="241"/>
      <c r="AO176" s="214"/>
      <c r="AP176" s="241"/>
      <c r="AQ176" s="214"/>
      <c r="AR176" s="241"/>
      <c r="AS176" s="214"/>
      <c r="AT176" s="241"/>
      <c r="AU176" s="214"/>
      <c r="AV176" s="241"/>
      <c r="AW176" s="214"/>
      <c r="AX176" s="354">
        <f>AX177</f>
        <v>370.04500000000002</v>
      </c>
      <c r="AY176" s="262"/>
      <c r="AZ176" s="234"/>
      <c r="BB176" s="260"/>
      <c r="BC176" s="245"/>
    </row>
    <row r="177" spans="1:55" ht="34.5" customHeight="1" x14ac:dyDescent="0.25">
      <c r="A177" s="280" t="s">
        <v>1109</v>
      </c>
      <c r="B177" s="257" t="s">
        <v>184</v>
      </c>
      <c r="C177" s="257" t="s">
        <v>13</v>
      </c>
      <c r="D177" s="263" t="s">
        <v>185</v>
      </c>
      <c r="E177" s="239"/>
      <c r="F177" s="259"/>
      <c r="G177" s="241"/>
      <c r="H177" s="241"/>
      <c r="I177" s="241"/>
      <c r="J177" s="239"/>
      <c r="K177" s="259"/>
      <c r="L177" s="241"/>
      <c r="M177" s="241"/>
      <c r="N177" s="260"/>
      <c r="O177" s="241"/>
      <c r="P177" s="241"/>
      <c r="Q177" s="241"/>
      <c r="R177" s="241"/>
      <c r="S177" s="241"/>
      <c r="T177" s="241"/>
      <c r="U177" s="241"/>
      <c r="V177" s="214"/>
      <c r="W177" s="241"/>
      <c r="X177" s="241"/>
      <c r="Y177" s="241"/>
      <c r="Z177" s="214"/>
      <c r="AA177" s="241"/>
      <c r="AB177" s="214"/>
      <c r="AC177" s="241"/>
      <c r="AD177" s="214"/>
      <c r="AE177" s="241"/>
      <c r="AF177" s="214"/>
      <c r="AG177" s="241"/>
      <c r="AH177" s="214"/>
      <c r="AI177" s="241"/>
      <c r="AJ177" s="214"/>
      <c r="AK177" s="241"/>
      <c r="AL177" s="214"/>
      <c r="AM177" s="214"/>
      <c r="AN177" s="241"/>
      <c r="AO177" s="214"/>
      <c r="AP177" s="241"/>
      <c r="AQ177" s="214"/>
      <c r="AR177" s="241"/>
      <c r="AS177" s="214"/>
      <c r="AT177" s="241"/>
      <c r="AU177" s="214"/>
      <c r="AV177" s="241"/>
      <c r="AW177" s="214"/>
      <c r="AX177" s="354">
        <v>370.04500000000002</v>
      </c>
      <c r="AY177" s="262"/>
      <c r="AZ177" s="234"/>
      <c r="BB177" s="260"/>
      <c r="BC177" s="245"/>
    </row>
    <row r="178" spans="1:55" ht="33.75" customHeight="1" x14ac:dyDescent="0.25">
      <c r="A178" s="280" t="s">
        <v>792</v>
      </c>
      <c r="B178" s="247" t="s">
        <v>768</v>
      </c>
      <c r="C178" s="247" t="s">
        <v>764</v>
      </c>
      <c r="D178" s="258" t="s">
        <v>691</v>
      </c>
      <c r="E178" s="239"/>
      <c r="F178" s="259"/>
      <c r="G178" s="241"/>
      <c r="H178" s="241"/>
      <c r="I178" s="241"/>
      <c r="J178" s="239"/>
      <c r="K178" s="259"/>
      <c r="L178" s="241"/>
      <c r="M178" s="241"/>
      <c r="N178" s="260"/>
      <c r="O178" s="241"/>
      <c r="P178" s="241"/>
      <c r="Q178" s="241"/>
      <c r="R178" s="241"/>
      <c r="S178" s="241"/>
      <c r="T178" s="241"/>
      <c r="U178" s="241"/>
      <c r="V178" s="214"/>
      <c r="W178" s="241"/>
      <c r="X178" s="241"/>
      <c r="Y178" s="241"/>
      <c r="Z178" s="214"/>
      <c r="AA178" s="241"/>
      <c r="AB178" s="214"/>
      <c r="AC178" s="241"/>
      <c r="AD178" s="214"/>
      <c r="AE178" s="241"/>
      <c r="AF178" s="214"/>
      <c r="AG178" s="241"/>
      <c r="AH178" s="214"/>
      <c r="AI178" s="241"/>
      <c r="AJ178" s="214"/>
      <c r="AK178" s="241"/>
      <c r="AL178" s="214"/>
      <c r="AM178" s="214"/>
      <c r="AN178" s="241"/>
      <c r="AO178" s="214"/>
      <c r="AP178" s="241"/>
      <c r="AQ178" s="214"/>
      <c r="AR178" s="241"/>
      <c r="AS178" s="214"/>
      <c r="AT178" s="241"/>
      <c r="AU178" s="214"/>
      <c r="AV178" s="241"/>
      <c r="AW178" s="214"/>
      <c r="AX178" s="261">
        <f>AX179+AX181</f>
        <v>248</v>
      </c>
      <c r="AY178" s="262">
        <v>50</v>
      </c>
      <c r="AZ178" s="234"/>
      <c r="BB178" s="260">
        <f>BB179+BB181</f>
        <v>269.5</v>
      </c>
      <c r="BC178" s="245">
        <f t="shared" si="6"/>
        <v>108.66935483870968</v>
      </c>
    </row>
    <row r="179" spans="1:55" ht="28.5" customHeight="1" x14ac:dyDescent="0.25">
      <c r="A179" s="311" t="s">
        <v>792</v>
      </c>
      <c r="B179" s="247" t="s">
        <v>114</v>
      </c>
      <c r="C179" s="247" t="s">
        <v>764</v>
      </c>
      <c r="D179" s="248" t="s">
        <v>56</v>
      </c>
      <c r="E179" s="239"/>
      <c r="F179" s="259"/>
      <c r="G179" s="241"/>
      <c r="H179" s="241"/>
      <c r="I179" s="241"/>
      <c r="J179" s="239"/>
      <c r="K179" s="259"/>
      <c r="L179" s="241"/>
      <c r="M179" s="241"/>
      <c r="N179" s="260"/>
      <c r="O179" s="241"/>
      <c r="P179" s="241"/>
      <c r="Q179" s="241"/>
      <c r="R179" s="241"/>
      <c r="S179" s="241"/>
      <c r="T179" s="241"/>
      <c r="U179" s="241"/>
      <c r="V179" s="214"/>
      <c r="W179" s="241"/>
      <c r="X179" s="241"/>
      <c r="Y179" s="241"/>
      <c r="Z179" s="214"/>
      <c r="AA179" s="241"/>
      <c r="AB179" s="214"/>
      <c r="AC179" s="241"/>
      <c r="AD179" s="214"/>
      <c r="AE179" s="241"/>
      <c r="AF179" s="214"/>
      <c r="AG179" s="241"/>
      <c r="AH179" s="214"/>
      <c r="AI179" s="241"/>
      <c r="AJ179" s="214"/>
      <c r="AK179" s="241"/>
      <c r="AL179" s="214"/>
      <c r="AM179" s="214"/>
      <c r="AN179" s="241"/>
      <c r="AO179" s="214"/>
      <c r="AP179" s="241"/>
      <c r="AQ179" s="214"/>
      <c r="AR179" s="241"/>
      <c r="AS179" s="214"/>
      <c r="AT179" s="241"/>
      <c r="AU179" s="214"/>
      <c r="AV179" s="241"/>
      <c r="AW179" s="214"/>
      <c r="AX179" s="261">
        <f>AX180</f>
        <v>0</v>
      </c>
      <c r="AY179" s="262"/>
      <c r="AZ179" s="234"/>
      <c r="BB179" s="260">
        <f>BB180</f>
        <v>103.5</v>
      </c>
      <c r="BC179" s="245" t="e">
        <f t="shared" si="6"/>
        <v>#DIV/0!</v>
      </c>
    </row>
    <row r="180" spans="1:55" ht="30" customHeight="1" x14ac:dyDescent="0.25">
      <c r="A180" s="280" t="s">
        <v>792</v>
      </c>
      <c r="B180" s="257" t="s">
        <v>114</v>
      </c>
      <c r="C180" s="257" t="s">
        <v>771</v>
      </c>
      <c r="D180" s="263" t="s">
        <v>169</v>
      </c>
      <c r="E180" s="239"/>
      <c r="F180" s="259"/>
      <c r="G180" s="241"/>
      <c r="H180" s="241"/>
      <c r="I180" s="241"/>
      <c r="J180" s="239"/>
      <c r="K180" s="259"/>
      <c r="L180" s="241"/>
      <c r="M180" s="241"/>
      <c r="N180" s="260"/>
      <c r="O180" s="241"/>
      <c r="P180" s="241"/>
      <c r="Q180" s="241"/>
      <c r="R180" s="241"/>
      <c r="S180" s="241"/>
      <c r="T180" s="241"/>
      <c r="U180" s="241"/>
      <c r="V180" s="214"/>
      <c r="W180" s="241"/>
      <c r="X180" s="241"/>
      <c r="Y180" s="241"/>
      <c r="Z180" s="214"/>
      <c r="AA180" s="241"/>
      <c r="AB180" s="214"/>
      <c r="AC180" s="241"/>
      <c r="AD180" s="214"/>
      <c r="AE180" s="241"/>
      <c r="AF180" s="214"/>
      <c r="AG180" s="241"/>
      <c r="AH180" s="214"/>
      <c r="AI180" s="241"/>
      <c r="AJ180" s="214"/>
      <c r="AK180" s="241"/>
      <c r="AL180" s="214"/>
      <c r="AM180" s="214"/>
      <c r="AN180" s="241"/>
      <c r="AO180" s="214"/>
      <c r="AP180" s="241"/>
      <c r="AQ180" s="214"/>
      <c r="AR180" s="241"/>
      <c r="AS180" s="214"/>
      <c r="AT180" s="241"/>
      <c r="AU180" s="214"/>
      <c r="AV180" s="241"/>
      <c r="AW180" s="214"/>
      <c r="AX180" s="261">
        <v>0</v>
      </c>
      <c r="AY180" s="262"/>
      <c r="AZ180" s="234"/>
      <c r="BB180" s="260">
        <v>103.5</v>
      </c>
      <c r="BC180" s="245" t="e">
        <f t="shared" si="6"/>
        <v>#DIV/0!</v>
      </c>
    </row>
    <row r="181" spans="1:55" ht="34.9" customHeight="1" x14ac:dyDescent="0.25">
      <c r="A181" s="311" t="s">
        <v>792</v>
      </c>
      <c r="B181" s="247" t="s">
        <v>113</v>
      </c>
      <c r="C181" s="247" t="s">
        <v>764</v>
      </c>
      <c r="D181" s="248" t="s">
        <v>73</v>
      </c>
      <c r="E181" s="239"/>
      <c r="F181" s="259"/>
      <c r="G181" s="241"/>
      <c r="H181" s="241"/>
      <c r="I181" s="241"/>
      <c r="J181" s="239"/>
      <c r="K181" s="259"/>
      <c r="L181" s="241"/>
      <c r="M181" s="241"/>
      <c r="N181" s="260"/>
      <c r="O181" s="241"/>
      <c r="P181" s="241"/>
      <c r="Q181" s="241"/>
      <c r="R181" s="241"/>
      <c r="S181" s="241"/>
      <c r="T181" s="241"/>
      <c r="U181" s="241"/>
      <c r="V181" s="214"/>
      <c r="W181" s="241"/>
      <c r="X181" s="241"/>
      <c r="Y181" s="241"/>
      <c r="Z181" s="214"/>
      <c r="AA181" s="241"/>
      <c r="AB181" s="214"/>
      <c r="AC181" s="241"/>
      <c r="AD181" s="214"/>
      <c r="AE181" s="241"/>
      <c r="AF181" s="214"/>
      <c r="AG181" s="241"/>
      <c r="AH181" s="214"/>
      <c r="AI181" s="241"/>
      <c r="AJ181" s="214"/>
      <c r="AK181" s="241"/>
      <c r="AL181" s="214"/>
      <c r="AM181" s="214"/>
      <c r="AN181" s="241"/>
      <c r="AO181" s="214"/>
      <c r="AP181" s="241"/>
      <c r="AQ181" s="214"/>
      <c r="AR181" s="241"/>
      <c r="AS181" s="214"/>
      <c r="AT181" s="241"/>
      <c r="AU181" s="214"/>
      <c r="AV181" s="241"/>
      <c r="AW181" s="214"/>
      <c r="AX181" s="261">
        <f>AX182</f>
        <v>248</v>
      </c>
      <c r="AY181" s="262"/>
      <c r="AZ181" s="234"/>
      <c r="BB181" s="260">
        <f>BB182</f>
        <v>166</v>
      </c>
      <c r="BC181" s="245">
        <f t="shared" si="6"/>
        <v>66.935483870967744</v>
      </c>
    </row>
    <row r="182" spans="1:55" ht="30.75" customHeight="1" x14ac:dyDescent="0.25">
      <c r="A182" s="280" t="s">
        <v>792</v>
      </c>
      <c r="B182" s="257" t="s">
        <v>113</v>
      </c>
      <c r="C182" s="257" t="s">
        <v>771</v>
      </c>
      <c r="D182" s="258" t="s">
        <v>74</v>
      </c>
      <c r="E182" s="239"/>
      <c r="F182" s="259"/>
      <c r="G182" s="241"/>
      <c r="H182" s="241"/>
      <c r="I182" s="241"/>
      <c r="J182" s="239"/>
      <c r="K182" s="259"/>
      <c r="L182" s="241"/>
      <c r="M182" s="241"/>
      <c r="N182" s="260"/>
      <c r="O182" s="241"/>
      <c r="P182" s="241"/>
      <c r="Q182" s="241"/>
      <c r="R182" s="241"/>
      <c r="S182" s="241"/>
      <c r="T182" s="241"/>
      <c r="U182" s="241"/>
      <c r="V182" s="214"/>
      <c r="W182" s="241"/>
      <c r="X182" s="241"/>
      <c r="Y182" s="241"/>
      <c r="Z182" s="214"/>
      <c r="AA182" s="241"/>
      <c r="AB182" s="214"/>
      <c r="AC182" s="241"/>
      <c r="AD182" s="214"/>
      <c r="AE182" s="241"/>
      <c r="AF182" s="214"/>
      <c r="AG182" s="241"/>
      <c r="AH182" s="214"/>
      <c r="AI182" s="241"/>
      <c r="AJ182" s="214"/>
      <c r="AK182" s="241"/>
      <c r="AL182" s="214"/>
      <c r="AM182" s="214"/>
      <c r="AN182" s="241"/>
      <c r="AO182" s="214"/>
      <c r="AP182" s="241"/>
      <c r="AQ182" s="214"/>
      <c r="AR182" s="241"/>
      <c r="AS182" s="214"/>
      <c r="AT182" s="241"/>
      <c r="AU182" s="214"/>
      <c r="AV182" s="241"/>
      <c r="AW182" s="214"/>
      <c r="AX182" s="261">
        <f>100+148</f>
        <v>248</v>
      </c>
      <c r="AY182" s="262">
        <v>0</v>
      </c>
      <c r="AZ182" s="234"/>
      <c r="BB182" s="260">
        <v>166</v>
      </c>
      <c r="BC182" s="245">
        <f t="shared" si="6"/>
        <v>66.935483870967744</v>
      </c>
    </row>
    <row r="183" spans="1:55" ht="20.25" customHeight="1" x14ac:dyDescent="0.25">
      <c r="A183" s="311" t="s">
        <v>792</v>
      </c>
      <c r="B183" s="247" t="s">
        <v>114</v>
      </c>
      <c r="C183" s="247" t="s">
        <v>764</v>
      </c>
      <c r="D183" s="248" t="s">
        <v>56</v>
      </c>
      <c r="E183" s="239"/>
      <c r="F183" s="259"/>
      <c r="G183" s="241"/>
      <c r="H183" s="241"/>
      <c r="I183" s="241"/>
      <c r="J183" s="239"/>
      <c r="K183" s="259"/>
      <c r="L183" s="241"/>
      <c r="M183" s="241"/>
      <c r="N183" s="260"/>
      <c r="O183" s="241"/>
      <c r="P183" s="241"/>
      <c r="Q183" s="241"/>
      <c r="R183" s="241"/>
      <c r="S183" s="241"/>
      <c r="T183" s="241"/>
      <c r="U183" s="241"/>
      <c r="V183" s="214"/>
      <c r="W183" s="241"/>
      <c r="X183" s="241"/>
      <c r="Y183" s="241"/>
      <c r="Z183" s="214"/>
      <c r="AA183" s="241"/>
      <c r="AB183" s="214"/>
      <c r="AC183" s="241"/>
      <c r="AD183" s="214"/>
      <c r="AE183" s="241"/>
      <c r="AF183" s="214"/>
      <c r="AG183" s="241"/>
      <c r="AH183" s="214"/>
      <c r="AI183" s="241"/>
      <c r="AJ183" s="214"/>
      <c r="AK183" s="241"/>
      <c r="AL183" s="214"/>
      <c r="AM183" s="214"/>
      <c r="AN183" s="241"/>
      <c r="AO183" s="214"/>
      <c r="AP183" s="241"/>
      <c r="AQ183" s="214"/>
      <c r="AR183" s="241"/>
      <c r="AS183" s="214"/>
      <c r="AT183" s="241"/>
      <c r="AU183" s="214"/>
      <c r="AV183" s="241"/>
      <c r="AW183" s="214"/>
      <c r="AX183" s="261">
        <f>AX184</f>
        <v>0</v>
      </c>
      <c r="AY183" s="262"/>
      <c r="AZ183" s="234"/>
      <c r="BB183" s="260">
        <f>BB184</f>
        <v>0</v>
      </c>
      <c r="BC183" s="245" t="e">
        <f t="shared" si="6"/>
        <v>#DIV/0!</v>
      </c>
    </row>
    <row r="184" spans="1:55" ht="21" customHeight="1" x14ac:dyDescent="0.25">
      <c r="A184" s="280" t="s">
        <v>792</v>
      </c>
      <c r="B184" s="257" t="s">
        <v>114</v>
      </c>
      <c r="C184" s="257" t="s">
        <v>771</v>
      </c>
      <c r="D184" s="263" t="s">
        <v>169</v>
      </c>
      <c r="E184" s="239"/>
      <c r="F184" s="259"/>
      <c r="G184" s="241"/>
      <c r="H184" s="241"/>
      <c r="I184" s="241"/>
      <c r="J184" s="239"/>
      <c r="K184" s="259"/>
      <c r="L184" s="241"/>
      <c r="M184" s="241"/>
      <c r="N184" s="260"/>
      <c r="O184" s="241"/>
      <c r="P184" s="241"/>
      <c r="Q184" s="241"/>
      <c r="R184" s="241"/>
      <c r="S184" s="241"/>
      <c r="T184" s="241"/>
      <c r="U184" s="241"/>
      <c r="V184" s="214"/>
      <c r="W184" s="241"/>
      <c r="X184" s="241"/>
      <c r="Y184" s="241"/>
      <c r="Z184" s="214"/>
      <c r="AA184" s="241"/>
      <c r="AB184" s="214"/>
      <c r="AC184" s="241"/>
      <c r="AD184" s="214"/>
      <c r="AE184" s="241"/>
      <c r="AF184" s="214"/>
      <c r="AG184" s="241"/>
      <c r="AH184" s="214"/>
      <c r="AI184" s="241"/>
      <c r="AJ184" s="214"/>
      <c r="AK184" s="241"/>
      <c r="AL184" s="214"/>
      <c r="AM184" s="214"/>
      <c r="AN184" s="241"/>
      <c r="AO184" s="214"/>
      <c r="AP184" s="241"/>
      <c r="AQ184" s="214"/>
      <c r="AR184" s="241"/>
      <c r="AS184" s="214"/>
      <c r="AT184" s="241"/>
      <c r="AU184" s="214"/>
      <c r="AV184" s="241"/>
      <c r="AW184" s="214"/>
      <c r="AX184" s="261"/>
      <c r="AY184" s="262">
        <v>150</v>
      </c>
      <c r="AZ184" s="234"/>
      <c r="BB184" s="260"/>
      <c r="BC184" s="245" t="e">
        <f t="shared" si="6"/>
        <v>#DIV/0!</v>
      </c>
    </row>
    <row r="185" spans="1:55" ht="15.75" x14ac:dyDescent="0.25">
      <c r="A185" s="236" t="s">
        <v>793</v>
      </c>
      <c r="B185" s="237" t="s">
        <v>766</v>
      </c>
      <c r="C185" s="237" t="s">
        <v>764</v>
      </c>
      <c r="D185" s="238" t="s">
        <v>457</v>
      </c>
      <c r="E185" s="239" t="e">
        <f>F185+G185+H185+I185</f>
        <v>#REF!</v>
      </c>
      <c r="F185" s="239" t="e">
        <f>#REF!+F200+#REF!</f>
        <v>#REF!</v>
      </c>
      <c r="G185" s="239" t="e">
        <f>#REF!+G200+#REF!</f>
        <v>#REF!</v>
      </c>
      <c r="H185" s="239" t="e">
        <f>#REF!+H200+#REF!</f>
        <v>#REF!</v>
      </c>
      <c r="I185" s="239" t="e">
        <f>#REF!+I200+#REF!</f>
        <v>#REF!</v>
      </c>
      <c r="J185" s="239" t="e">
        <f>K185+L185+M185+N185</f>
        <v>#REF!</v>
      </c>
      <c r="K185" s="239" t="e">
        <f>#REF!+K200+#REF!</f>
        <v>#REF!</v>
      </c>
      <c r="L185" s="239" t="e">
        <f>#REF!+L200+#REF!</f>
        <v>#REF!</v>
      </c>
      <c r="M185" s="239" t="e">
        <f>#REF!+M200+#REF!</f>
        <v>#REF!</v>
      </c>
      <c r="N185" s="240" t="e">
        <f>#REF!+N200+#REF!</f>
        <v>#REF!</v>
      </c>
      <c r="O185" s="239">
        <v>7487614.1299999999</v>
      </c>
      <c r="P185" s="241">
        <v>371000</v>
      </c>
      <c r="Q185" s="239" t="e">
        <f>#REF!+Q200+#REF!</f>
        <v>#REF!</v>
      </c>
      <c r="R185" s="239" t="e">
        <f>#REF!+R200+#REF!</f>
        <v>#REF!</v>
      </c>
      <c r="S185" s="239" t="e">
        <f>#REF!+S200+#REF!</f>
        <v>#REF!</v>
      </c>
      <c r="T185" s="239" t="e">
        <f>#REF!+T200+#REF!</f>
        <v>#REF!</v>
      </c>
      <c r="U185" s="239" t="e">
        <f>U200+U227+#REF!</f>
        <v>#REF!</v>
      </c>
      <c r="V185" s="214"/>
      <c r="W185" s="239" t="e">
        <f>W200+W227+#REF!+#REF!</f>
        <v>#REF!</v>
      </c>
      <c r="X185" s="239" t="e">
        <f>X200+X227+#REF!+#REF!</f>
        <v>#REF!</v>
      </c>
      <c r="Y185" s="239" t="e">
        <f>W185+X185</f>
        <v>#REF!</v>
      </c>
      <c r="Z185" s="214"/>
      <c r="AA185" s="239" t="e">
        <f>#REF!+AA200+AA227+#REF!</f>
        <v>#REF!</v>
      </c>
      <c r="AB185" s="214"/>
      <c r="AC185" s="239" t="e">
        <f>#REF!+AC200+AC227+#REF!</f>
        <v>#REF!</v>
      </c>
      <c r="AD185" s="214"/>
      <c r="AE185" s="239" t="e">
        <f>#REF!+AE200+AE227+#REF!</f>
        <v>#REF!</v>
      </c>
      <c r="AF185" s="214"/>
      <c r="AG185" s="239" t="e">
        <f>AG200+AG227+#REF!</f>
        <v>#REF!</v>
      </c>
      <c r="AH185" s="214"/>
      <c r="AI185" s="239" t="e">
        <f>AI200+AI227+#REF!</f>
        <v>#REF!</v>
      </c>
      <c r="AJ185" s="214"/>
      <c r="AK185" s="239" t="e">
        <f>AK200+AK227+#REF!</f>
        <v>#REF!</v>
      </c>
      <c r="AL185" s="214"/>
      <c r="AM185" s="214"/>
      <c r="AN185" s="239" t="e">
        <f>AN200+AN227+#REF!</f>
        <v>#REF!</v>
      </c>
      <c r="AO185" s="240"/>
      <c r="AP185" s="239" t="e">
        <f>AP200+AP227+#REF!</f>
        <v>#REF!</v>
      </c>
      <c r="AQ185" s="214"/>
      <c r="AR185" s="239" t="e">
        <f>AR200+AR227+#REF!</f>
        <v>#REF!</v>
      </c>
      <c r="AS185" s="214"/>
      <c r="AT185" s="239" t="e">
        <f>AT200+AT227+#REF!+AT186</f>
        <v>#REF!</v>
      </c>
      <c r="AU185" s="214"/>
      <c r="AV185" s="239" t="e">
        <f>AV200+AV227+#REF!+AV186</f>
        <v>#REF!</v>
      </c>
      <c r="AW185" s="214"/>
      <c r="AX185" s="242">
        <f>AX186+AX200+AX227+AX256</f>
        <v>14719.213</v>
      </c>
      <c r="AY185" s="243" t="e">
        <f>AY200+AY227+#REF!+AY186</f>
        <v>#REF!</v>
      </c>
      <c r="AZ185" s="234"/>
      <c r="BB185" s="240">
        <f>BB186+BB200+BB227+BB256</f>
        <v>15521.35471</v>
      </c>
      <c r="BC185" s="245">
        <f t="shared" si="6"/>
        <v>105.44962363137213</v>
      </c>
    </row>
    <row r="186" spans="1:55" ht="15" customHeight="1" x14ac:dyDescent="0.25">
      <c r="A186" s="236" t="s">
        <v>794</v>
      </c>
      <c r="B186" s="237" t="s">
        <v>766</v>
      </c>
      <c r="C186" s="237" t="s">
        <v>764</v>
      </c>
      <c r="D186" s="238" t="s">
        <v>458</v>
      </c>
      <c r="E186" s="239"/>
      <c r="F186" s="239"/>
      <c r="G186" s="239"/>
      <c r="H186" s="239"/>
      <c r="I186" s="239"/>
      <c r="J186" s="239"/>
      <c r="K186" s="239"/>
      <c r="L186" s="239"/>
      <c r="M186" s="239"/>
      <c r="N186" s="240"/>
      <c r="O186" s="239"/>
      <c r="P186" s="241"/>
      <c r="Q186" s="239"/>
      <c r="R186" s="239"/>
      <c r="S186" s="239"/>
      <c r="T186" s="239"/>
      <c r="U186" s="239"/>
      <c r="V186" s="214"/>
      <c r="W186" s="239"/>
      <c r="X186" s="239"/>
      <c r="Y186" s="239"/>
      <c r="Z186" s="214"/>
      <c r="AA186" s="239"/>
      <c r="AB186" s="214"/>
      <c r="AC186" s="239"/>
      <c r="AD186" s="214"/>
      <c r="AE186" s="239"/>
      <c r="AF186" s="214"/>
      <c r="AG186" s="239"/>
      <c r="AH186" s="214"/>
      <c r="AI186" s="239"/>
      <c r="AJ186" s="214"/>
      <c r="AK186" s="239"/>
      <c r="AL186" s="214"/>
      <c r="AM186" s="214"/>
      <c r="AN186" s="239"/>
      <c r="AO186" s="240"/>
      <c r="AP186" s="239"/>
      <c r="AQ186" s="214"/>
      <c r="AR186" s="239"/>
      <c r="AS186" s="214"/>
      <c r="AT186" s="239">
        <f>AT187</f>
        <v>57229</v>
      </c>
      <c r="AU186" s="214"/>
      <c r="AV186" s="239">
        <f>AV187</f>
        <v>57229</v>
      </c>
      <c r="AW186" s="214"/>
      <c r="AX186" s="242">
        <f>AX193</f>
        <v>161</v>
      </c>
      <c r="AY186" s="243">
        <f>AY187+AY194</f>
        <v>715.63</v>
      </c>
      <c r="AZ186" s="234"/>
      <c r="BB186" s="240">
        <f>BB193+BB198</f>
        <v>306.96999</v>
      </c>
      <c r="BC186" s="245">
        <f t="shared" si="6"/>
        <v>190.66459006211181</v>
      </c>
    </row>
    <row r="187" spans="1:55" ht="15.6" hidden="1" customHeight="1" x14ac:dyDescent="0.25">
      <c r="A187" s="255"/>
      <c r="B187" s="247" t="s">
        <v>459</v>
      </c>
      <c r="C187" s="247"/>
      <c r="D187" s="256" t="s">
        <v>460</v>
      </c>
      <c r="E187" s="251"/>
      <c r="F187" s="251"/>
      <c r="G187" s="251"/>
      <c r="H187" s="251"/>
      <c r="I187" s="251"/>
      <c r="J187" s="251"/>
      <c r="K187" s="251"/>
      <c r="L187" s="251"/>
      <c r="M187" s="251"/>
      <c r="N187" s="252"/>
      <c r="O187" s="251"/>
      <c r="P187" s="251"/>
      <c r="Q187" s="251"/>
      <c r="R187" s="251"/>
      <c r="S187" s="251"/>
      <c r="T187" s="251"/>
      <c r="U187" s="251"/>
      <c r="V187" s="305"/>
      <c r="W187" s="251"/>
      <c r="X187" s="251"/>
      <c r="Y187" s="251"/>
      <c r="Z187" s="305"/>
      <c r="AA187" s="251"/>
      <c r="AB187" s="305"/>
      <c r="AC187" s="251"/>
      <c r="AD187" s="305"/>
      <c r="AE187" s="251"/>
      <c r="AF187" s="305"/>
      <c r="AG187" s="251"/>
      <c r="AH187" s="305"/>
      <c r="AI187" s="251"/>
      <c r="AJ187" s="305"/>
      <c r="AK187" s="251"/>
      <c r="AL187" s="305"/>
      <c r="AM187" s="305"/>
      <c r="AN187" s="251"/>
      <c r="AO187" s="252"/>
      <c r="AP187" s="251"/>
      <c r="AQ187" s="305"/>
      <c r="AR187" s="251"/>
      <c r="AS187" s="214"/>
      <c r="AT187" s="251">
        <f>AT191</f>
        <v>57229</v>
      </c>
      <c r="AU187" s="214"/>
      <c r="AV187" s="251">
        <f>AV191</f>
        <v>57229</v>
      </c>
      <c r="AW187" s="214"/>
      <c r="AX187" s="253">
        <f>AX191+AX189</f>
        <v>0</v>
      </c>
      <c r="AY187" s="254">
        <f>AY191+AY189</f>
        <v>415.63</v>
      </c>
      <c r="AZ187" s="234"/>
      <c r="BB187" s="252">
        <f>BB191+BB189</f>
        <v>0</v>
      </c>
      <c r="BC187" s="245" t="e">
        <f t="shared" si="6"/>
        <v>#DIV/0!</v>
      </c>
    </row>
    <row r="188" spans="1:55" ht="62.45" hidden="1" customHeight="1" x14ac:dyDescent="0.25">
      <c r="A188" s="255"/>
      <c r="B188" s="257" t="s">
        <v>461</v>
      </c>
      <c r="C188" s="257"/>
      <c r="D188" s="275" t="s">
        <v>462</v>
      </c>
      <c r="E188" s="251"/>
      <c r="F188" s="251"/>
      <c r="G188" s="251"/>
      <c r="H188" s="251"/>
      <c r="I188" s="251"/>
      <c r="J188" s="251"/>
      <c r="K188" s="251"/>
      <c r="L188" s="251"/>
      <c r="M188" s="251"/>
      <c r="N188" s="252"/>
      <c r="O188" s="251"/>
      <c r="P188" s="251"/>
      <c r="Q188" s="251"/>
      <c r="R188" s="251"/>
      <c r="S188" s="251"/>
      <c r="T188" s="251"/>
      <c r="U188" s="251"/>
      <c r="V188" s="305"/>
      <c r="W188" s="251"/>
      <c r="X188" s="251"/>
      <c r="Y188" s="251"/>
      <c r="Z188" s="305"/>
      <c r="AA188" s="251"/>
      <c r="AB188" s="305"/>
      <c r="AC188" s="251"/>
      <c r="AD188" s="305"/>
      <c r="AE188" s="251"/>
      <c r="AF188" s="305"/>
      <c r="AG188" s="251"/>
      <c r="AH188" s="305"/>
      <c r="AI188" s="251"/>
      <c r="AJ188" s="305"/>
      <c r="AK188" s="251"/>
      <c r="AL188" s="305"/>
      <c r="AM188" s="305"/>
      <c r="AN188" s="251"/>
      <c r="AO188" s="252"/>
      <c r="AP188" s="251"/>
      <c r="AQ188" s="305"/>
      <c r="AR188" s="251"/>
      <c r="AS188" s="214"/>
      <c r="AT188" s="251"/>
      <c r="AU188" s="214"/>
      <c r="AV188" s="251"/>
      <c r="AW188" s="214"/>
      <c r="AX188" s="253">
        <f>AX189</f>
        <v>0</v>
      </c>
      <c r="AY188" s="254">
        <f>AY189</f>
        <v>415.63</v>
      </c>
      <c r="AZ188" s="234"/>
      <c r="BB188" s="252">
        <f>BB189</f>
        <v>0</v>
      </c>
      <c r="BC188" s="245" t="e">
        <f t="shared" si="6"/>
        <v>#DIV/0!</v>
      </c>
    </row>
    <row r="189" spans="1:55" ht="34.9" hidden="1" customHeight="1" x14ac:dyDescent="0.25">
      <c r="A189" s="255"/>
      <c r="B189" s="257" t="s">
        <v>463</v>
      </c>
      <c r="C189" s="257"/>
      <c r="D189" s="275" t="s">
        <v>464</v>
      </c>
      <c r="E189" s="251"/>
      <c r="F189" s="251"/>
      <c r="G189" s="251"/>
      <c r="H189" s="251"/>
      <c r="I189" s="251"/>
      <c r="J189" s="251"/>
      <c r="K189" s="251"/>
      <c r="L189" s="251"/>
      <c r="M189" s="251"/>
      <c r="N189" s="252"/>
      <c r="O189" s="251"/>
      <c r="P189" s="251"/>
      <c r="Q189" s="251"/>
      <c r="R189" s="251"/>
      <c r="S189" s="251"/>
      <c r="T189" s="251"/>
      <c r="U189" s="251"/>
      <c r="V189" s="305"/>
      <c r="W189" s="251"/>
      <c r="X189" s="251"/>
      <c r="Y189" s="251"/>
      <c r="Z189" s="305"/>
      <c r="AA189" s="251"/>
      <c r="AB189" s="305"/>
      <c r="AC189" s="251"/>
      <c r="AD189" s="305"/>
      <c r="AE189" s="251"/>
      <c r="AF189" s="305"/>
      <c r="AG189" s="251"/>
      <c r="AH189" s="305"/>
      <c r="AI189" s="251"/>
      <c r="AJ189" s="305"/>
      <c r="AK189" s="251"/>
      <c r="AL189" s="305"/>
      <c r="AM189" s="305"/>
      <c r="AN189" s="251"/>
      <c r="AO189" s="252"/>
      <c r="AP189" s="251"/>
      <c r="AQ189" s="305"/>
      <c r="AR189" s="251"/>
      <c r="AS189" s="214"/>
      <c r="AT189" s="251"/>
      <c r="AU189" s="214"/>
      <c r="AV189" s="251"/>
      <c r="AW189" s="214"/>
      <c r="AX189" s="253"/>
      <c r="AY189" s="254">
        <v>415.63</v>
      </c>
      <c r="AZ189" s="234"/>
      <c r="BB189" s="252"/>
      <c r="BC189" s="245" t="e">
        <f t="shared" si="6"/>
        <v>#DIV/0!</v>
      </c>
    </row>
    <row r="190" spans="1:55" ht="15.75" hidden="1" customHeight="1" x14ac:dyDescent="0.25">
      <c r="A190" s="255"/>
      <c r="B190" s="257" t="s">
        <v>465</v>
      </c>
      <c r="C190" s="257"/>
      <c r="D190" s="275" t="s">
        <v>466</v>
      </c>
      <c r="E190" s="251"/>
      <c r="F190" s="251"/>
      <c r="G190" s="251"/>
      <c r="H190" s="251"/>
      <c r="I190" s="251"/>
      <c r="J190" s="251"/>
      <c r="K190" s="251"/>
      <c r="L190" s="251"/>
      <c r="M190" s="251"/>
      <c r="N190" s="252"/>
      <c r="O190" s="251"/>
      <c r="P190" s="251"/>
      <c r="Q190" s="251"/>
      <c r="R190" s="251"/>
      <c r="S190" s="251"/>
      <c r="T190" s="251"/>
      <c r="U190" s="251"/>
      <c r="V190" s="305"/>
      <c r="W190" s="251"/>
      <c r="X190" s="251"/>
      <c r="Y190" s="251"/>
      <c r="Z190" s="305"/>
      <c r="AA190" s="251"/>
      <c r="AB190" s="305"/>
      <c r="AC190" s="251"/>
      <c r="AD190" s="305"/>
      <c r="AE190" s="251"/>
      <c r="AF190" s="305"/>
      <c r="AG190" s="251"/>
      <c r="AH190" s="305"/>
      <c r="AI190" s="251"/>
      <c r="AJ190" s="305"/>
      <c r="AK190" s="251"/>
      <c r="AL190" s="305"/>
      <c r="AM190" s="305"/>
      <c r="AN190" s="251"/>
      <c r="AO190" s="252"/>
      <c r="AP190" s="251"/>
      <c r="AQ190" s="305"/>
      <c r="AR190" s="251"/>
      <c r="AS190" s="214"/>
      <c r="AT190" s="251"/>
      <c r="AU190" s="214"/>
      <c r="AV190" s="251"/>
      <c r="AW190" s="214"/>
      <c r="AX190" s="253">
        <v>0</v>
      </c>
      <c r="AY190" s="254">
        <v>0</v>
      </c>
      <c r="AZ190" s="234"/>
      <c r="BB190" s="252">
        <v>0</v>
      </c>
      <c r="BC190" s="245" t="e">
        <f t="shared" si="6"/>
        <v>#DIV/0!</v>
      </c>
    </row>
    <row r="191" spans="1:55" ht="15.6" hidden="1" customHeight="1" x14ac:dyDescent="0.25">
      <c r="A191" s="255"/>
      <c r="B191" s="257" t="s">
        <v>467</v>
      </c>
      <c r="C191" s="257"/>
      <c r="D191" s="275" t="s">
        <v>468</v>
      </c>
      <c r="E191" s="241"/>
      <c r="F191" s="241"/>
      <c r="G191" s="241"/>
      <c r="H191" s="241"/>
      <c r="I191" s="241"/>
      <c r="J191" s="241"/>
      <c r="K191" s="241"/>
      <c r="L191" s="241"/>
      <c r="M191" s="241"/>
      <c r="N191" s="260"/>
      <c r="O191" s="241"/>
      <c r="P191" s="241"/>
      <c r="Q191" s="241"/>
      <c r="R191" s="241"/>
      <c r="S191" s="241"/>
      <c r="T191" s="241"/>
      <c r="U191" s="241"/>
      <c r="V191" s="214"/>
      <c r="W191" s="241"/>
      <c r="X191" s="241"/>
      <c r="Y191" s="241"/>
      <c r="Z191" s="214"/>
      <c r="AA191" s="241"/>
      <c r="AB191" s="214"/>
      <c r="AC191" s="241"/>
      <c r="AD191" s="214"/>
      <c r="AE191" s="241"/>
      <c r="AF191" s="214"/>
      <c r="AG191" s="241"/>
      <c r="AH191" s="214"/>
      <c r="AI191" s="241"/>
      <c r="AJ191" s="214"/>
      <c r="AK191" s="241"/>
      <c r="AL191" s="214"/>
      <c r="AM191" s="214"/>
      <c r="AN191" s="241"/>
      <c r="AO191" s="260"/>
      <c r="AP191" s="241"/>
      <c r="AQ191" s="214"/>
      <c r="AR191" s="241"/>
      <c r="AS191" s="214"/>
      <c r="AT191" s="241">
        <f>AT192</f>
        <v>57229</v>
      </c>
      <c r="AU191" s="214"/>
      <c r="AV191" s="241">
        <f>AV192</f>
        <v>57229</v>
      </c>
      <c r="AW191" s="214"/>
      <c r="AX191" s="261">
        <f>AX192</f>
        <v>0</v>
      </c>
      <c r="AY191" s="262">
        <f>AY192</f>
        <v>0</v>
      </c>
      <c r="AZ191" s="234"/>
      <c r="BB191" s="260">
        <f>BB192</f>
        <v>0</v>
      </c>
      <c r="BC191" s="245" t="e">
        <f t="shared" si="6"/>
        <v>#DIV/0!</v>
      </c>
    </row>
    <row r="192" spans="1:55" ht="15" hidden="1" customHeight="1" x14ac:dyDescent="0.25">
      <c r="A192" s="255"/>
      <c r="B192" s="257" t="s">
        <v>469</v>
      </c>
      <c r="C192" s="257"/>
      <c r="D192" s="275" t="s">
        <v>466</v>
      </c>
      <c r="E192" s="241"/>
      <c r="F192" s="241"/>
      <c r="G192" s="241"/>
      <c r="H192" s="241"/>
      <c r="I192" s="241"/>
      <c r="J192" s="241"/>
      <c r="K192" s="241"/>
      <c r="L192" s="241"/>
      <c r="M192" s="241"/>
      <c r="N192" s="260"/>
      <c r="O192" s="241"/>
      <c r="P192" s="241"/>
      <c r="Q192" s="241"/>
      <c r="R192" s="241"/>
      <c r="S192" s="241"/>
      <c r="T192" s="241"/>
      <c r="U192" s="241"/>
      <c r="V192" s="214"/>
      <c r="W192" s="241"/>
      <c r="X192" s="241"/>
      <c r="Y192" s="241"/>
      <c r="Z192" s="214"/>
      <c r="AA192" s="241"/>
      <c r="AB192" s="214"/>
      <c r="AC192" s="241"/>
      <c r="AD192" s="214"/>
      <c r="AE192" s="241"/>
      <c r="AF192" s="214"/>
      <c r="AG192" s="241"/>
      <c r="AH192" s="214"/>
      <c r="AI192" s="241"/>
      <c r="AJ192" s="214"/>
      <c r="AK192" s="241"/>
      <c r="AL192" s="214"/>
      <c r="AM192" s="214"/>
      <c r="AN192" s="241"/>
      <c r="AO192" s="260"/>
      <c r="AP192" s="241"/>
      <c r="AQ192" s="214"/>
      <c r="AR192" s="241"/>
      <c r="AS192" s="214">
        <v>57229</v>
      </c>
      <c r="AT192" s="241">
        <f>AS192</f>
        <v>57229</v>
      </c>
      <c r="AU192" s="214"/>
      <c r="AV192" s="241">
        <f>AT192</f>
        <v>57229</v>
      </c>
      <c r="AW192" s="214"/>
      <c r="AX192" s="261">
        <v>0</v>
      </c>
      <c r="AY192" s="262">
        <v>0</v>
      </c>
      <c r="AZ192" s="234"/>
      <c r="BB192" s="260">
        <v>0</v>
      </c>
      <c r="BC192" s="245" t="e">
        <f t="shared" si="6"/>
        <v>#DIV/0!</v>
      </c>
    </row>
    <row r="193" spans="1:55" ht="35.450000000000003" customHeight="1" x14ac:dyDescent="0.25">
      <c r="A193" s="255" t="s">
        <v>794</v>
      </c>
      <c r="B193" s="247" t="s">
        <v>768</v>
      </c>
      <c r="C193" s="247" t="s">
        <v>764</v>
      </c>
      <c r="D193" s="248" t="s">
        <v>691</v>
      </c>
      <c r="E193" s="241"/>
      <c r="F193" s="241"/>
      <c r="G193" s="241"/>
      <c r="H193" s="241"/>
      <c r="I193" s="241"/>
      <c r="J193" s="241"/>
      <c r="K193" s="241"/>
      <c r="L193" s="241"/>
      <c r="M193" s="241"/>
      <c r="N193" s="260"/>
      <c r="O193" s="241"/>
      <c r="P193" s="241"/>
      <c r="Q193" s="241"/>
      <c r="R193" s="241"/>
      <c r="S193" s="241"/>
      <c r="T193" s="241"/>
      <c r="U193" s="241"/>
      <c r="V193" s="214"/>
      <c r="W193" s="241"/>
      <c r="X193" s="241"/>
      <c r="Y193" s="241"/>
      <c r="Z193" s="214"/>
      <c r="AA193" s="241"/>
      <c r="AB193" s="214"/>
      <c r="AC193" s="241"/>
      <c r="AD193" s="214"/>
      <c r="AE193" s="241"/>
      <c r="AF193" s="214"/>
      <c r="AG193" s="241"/>
      <c r="AH193" s="214"/>
      <c r="AI193" s="241"/>
      <c r="AJ193" s="214"/>
      <c r="AK193" s="241"/>
      <c r="AL193" s="214"/>
      <c r="AM193" s="214"/>
      <c r="AN193" s="241"/>
      <c r="AO193" s="260"/>
      <c r="AP193" s="241"/>
      <c r="AQ193" s="214"/>
      <c r="AR193" s="241"/>
      <c r="AS193" s="214"/>
      <c r="AT193" s="241"/>
      <c r="AU193" s="214"/>
      <c r="AV193" s="241"/>
      <c r="AW193" s="214"/>
      <c r="AX193" s="261">
        <f>AX195+AX198</f>
        <v>161</v>
      </c>
      <c r="AY193" s="262"/>
      <c r="AZ193" s="234"/>
      <c r="BB193" s="260">
        <f>BB195</f>
        <v>156.96999</v>
      </c>
      <c r="BC193" s="245">
        <f t="shared" si="6"/>
        <v>97.496888198757759</v>
      </c>
    </row>
    <row r="194" spans="1:55" ht="16.149999999999999" hidden="1" customHeight="1" x14ac:dyDescent="0.25">
      <c r="A194" s="255" t="s">
        <v>794</v>
      </c>
      <c r="B194" s="257" t="s">
        <v>728</v>
      </c>
      <c r="C194" s="257" t="s">
        <v>764</v>
      </c>
      <c r="D194" s="248" t="s">
        <v>468</v>
      </c>
      <c r="E194" s="241"/>
      <c r="F194" s="241"/>
      <c r="G194" s="241"/>
      <c r="H194" s="241"/>
      <c r="I194" s="241"/>
      <c r="J194" s="241"/>
      <c r="K194" s="241"/>
      <c r="L194" s="241"/>
      <c r="M194" s="241"/>
      <c r="N194" s="260"/>
      <c r="O194" s="241"/>
      <c r="P194" s="241"/>
      <c r="Q194" s="241"/>
      <c r="R194" s="241"/>
      <c r="S194" s="241"/>
      <c r="T194" s="241"/>
      <c r="U194" s="241"/>
      <c r="V194" s="214"/>
      <c r="W194" s="241"/>
      <c r="X194" s="241"/>
      <c r="Y194" s="241"/>
      <c r="Z194" s="214"/>
      <c r="AA194" s="241"/>
      <c r="AB194" s="214"/>
      <c r="AC194" s="241"/>
      <c r="AD194" s="214"/>
      <c r="AE194" s="241"/>
      <c r="AF194" s="214"/>
      <c r="AG194" s="241"/>
      <c r="AH194" s="214"/>
      <c r="AI194" s="241"/>
      <c r="AJ194" s="214"/>
      <c r="AK194" s="241"/>
      <c r="AL194" s="214"/>
      <c r="AM194" s="214"/>
      <c r="AN194" s="241"/>
      <c r="AO194" s="260"/>
      <c r="AP194" s="241"/>
      <c r="AQ194" s="214"/>
      <c r="AR194" s="241"/>
      <c r="AS194" s="214"/>
      <c r="AT194" s="241"/>
      <c r="AU194" s="214"/>
      <c r="AV194" s="241"/>
      <c r="AW194" s="214"/>
      <c r="AX194" s="261"/>
      <c r="AY194" s="262">
        <f>AY196</f>
        <v>300</v>
      </c>
      <c r="AZ194" s="234"/>
      <c r="BB194" s="260"/>
      <c r="BC194" s="245" t="e">
        <f t="shared" si="6"/>
        <v>#DIV/0!</v>
      </c>
    </row>
    <row r="195" spans="1:55" ht="33.6" customHeight="1" x14ac:dyDescent="0.25">
      <c r="A195" s="255" t="s">
        <v>794</v>
      </c>
      <c r="B195" s="257" t="s">
        <v>115</v>
      </c>
      <c r="C195" s="257" t="s">
        <v>795</v>
      </c>
      <c r="D195" s="248" t="s">
        <v>116</v>
      </c>
      <c r="E195" s="241"/>
      <c r="F195" s="241"/>
      <c r="G195" s="241"/>
      <c r="H195" s="241"/>
      <c r="I195" s="241"/>
      <c r="J195" s="241"/>
      <c r="K195" s="241"/>
      <c r="L195" s="241"/>
      <c r="M195" s="241"/>
      <c r="N195" s="260"/>
      <c r="O195" s="241"/>
      <c r="P195" s="241"/>
      <c r="Q195" s="241"/>
      <c r="R195" s="241"/>
      <c r="S195" s="241"/>
      <c r="T195" s="241"/>
      <c r="U195" s="241"/>
      <c r="V195" s="214"/>
      <c r="W195" s="241"/>
      <c r="X195" s="241"/>
      <c r="Y195" s="241"/>
      <c r="Z195" s="214"/>
      <c r="AA195" s="241"/>
      <c r="AB195" s="214"/>
      <c r="AC195" s="241"/>
      <c r="AD195" s="214"/>
      <c r="AE195" s="241"/>
      <c r="AF195" s="214"/>
      <c r="AG195" s="241"/>
      <c r="AH195" s="214"/>
      <c r="AI195" s="241"/>
      <c r="AJ195" s="214"/>
      <c r="AK195" s="241"/>
      <c r="AL195" s="214"/>
      <c r="AM195" s="214"/>
      <c r="AN195" s="241"/>
      <c r="AO195" s="260"/>
      <c r="AP195" s="241"/>
      <c r="AQ195" s="214"/>
      <c r="AR195" s="241"/>
      <c r="AS195" s="214"/>
      <c r="AT195" s="241"/>
      <c r="AU195" s="214"/>
      <c r="AV195" s="241"/>
      <c r="AW195" s="214"/>
      <c r="AX195" s="261">
        <f>AX196+AX197</f>
        <v>161</v>
      </c>
      <c r="AY195" s="262"/>
      <c r="AZ195" s="234"/>
      <c r="BB195" s="260">
        <f>BB196+BB197</f>
        <v>156.96999</v>
      </c>
      <c r="BC195" s="245">
        <f t="shared" si="6"/>
        <v>97.496888198757759</v>
      </c>
    </row>
    <row r="196" spans="1:55" ht="34.9" customHeight="1" x14ac:dyDescent="0.25">
      <c r="A196" s="255" t="s">
        <v>794</v>
      </c>
      <c r="B196" s="257" t="s">
        <v>115</v>
      </c>
      <c r="C196" s="257" t="s">
        <v>771</v>
      </c>
      <c r="D196" s="275" t="s">
        <v>747</v>
      </c>
      <c r="E196" s="241"/>
      <c r="F196" s="241"/>
      <c r="G196" s="241"/>
      <c r="H196" s="241"/>
      <c r="I196" s="241"/>
      <c r="J196" s="241"/>
      <c r="K196" s="241"/>
      <c r="L196" s="241"/>
      <c r="M196" s="241"/>
      <c r="N196" s="260"/>
      <c r="O196" s="241"/>
      <c r="P196" s="241"/>
      <c r="Q196" s="241"/>
      <c r="R196" s="241"/>
      <c r="S196" s="241"/>
      <c r="T196" s="241"/>
      <c r="U196" s="241"/>
      <c r="V196" s="214"/>
      <c r="W196" s="241"/>
      <c r="X196" s="241"/>
      <c r="Y196" s="241"/>
      <c r="Z196" s="214"/>
      <c r="AA196" s="241"/>
      <c r="AB196" s="214"/>
      <c r="AC196" s="241"/>
      <c r="AD196" s="214"/>
      <c r="AE196" s="241"/>
      <c r="AF196" s="214"/>
      <c r="AG196" s="241"/>
      <c r="AH196" s="214"/>
      <c r="AI196" s="241"/>
      <c r="AJ196" s="214"/>
      <c r="AK196" s="241"/>
      <c r="AL196" s="214"/>
      <c r="AM196" s="214"/>
      <c r="AN196" s="241"/>
      <c r="AO196" s="260"/>
      <c r="AP196" s="241"/>
      <c r="AQ196" s="214"/>
      <c r="AR196" s="241"/>
      <c r="AS196" s="214"/>
      <c r="AT196" s="241"/>
      <c r="AU196" s="214"/>
      <c r="AV196" s="241"/>
      <c r="AW196" s="214"/>
      <c r="AX196" s="354">
        <v>161</v>
      </c>
      <c r="AY196" s="262">
        <v>300</v>
      </c>
      <c r="AZ196" s="234"/>
      <c r="BB196" s="260">
        <v>155.76999000000001</v>
      </c>
      <c r="BC196" s="245">
        <f t="shared" si="6"/>
        <v>96.751546583850939</v>
      </c>
    </row>
    <row r="197" spans="1:55" ht="0.75" hidden="1" customHeight="1" x14ac:dyDescent="0.25">
      <c r="A197" s="255" t="s">
        <v>794</v>
      </c>
      <c r="B197" s="257" t="s">
        <v>115</v>
      </c>
      <c r="C197" s="257" t="s">
        <v>801</v>
      </c>
      <c r="D197" s="258" t="s">
        <v>750</v>
      </c>
      <c r="E197" s="241"/>
      <c r="F197" s="241"/>
      <c r="G197" s="241"/>
      <c r="H197" s="241"/>
      <c r="I197" s="241"/>
      <c r="J197" s="241"/>
      <c r="K197" s="241"/>
      <c r="L197" s="241"/>
      <c r="M197" s="241"/>
      <c r="N197" s="260"/>
      <c r="O197" s="241"/>
      <c r="P197" s="241"/>
      <c r="Q197" s="241"/>
      <c r="R197" s="241"/>
      <c r="S197" s="241"/>
      <c r="T197" s="241"/>
      <c r="U197" s="241"/>
      <c r="V197" s="214"/>
      <c r="W197" s="241"/>
      <c r="X197" s="241"/>
      <c r="Y197" s="241"/>
      <c r="Z197" s="214"/>
      <c r="AA197" s="241"/>
      <c r="AB197" s="214"/>
      <c r="AC197" s="241"/>
      <c r="AD197" s="214"/>
      <c r="AE197" s="241"/>
      <c r="AF197" s="214"/>
      <c r="AG197" s="241"/>
      <c r="AH197" s="214"/>
      <c r="AI197" s="241"/>
      <c r="AJ197" s="214"/>
      <c r="AK197" s="241"/>
      <c r="AL197" s="214"/>
      <c r="AM197" s="214"/>
      <c r="AN197" s="241"/>
      <c r="AO197" s="260"/>
      <c r="AP197" s="241"/>
      <c r="AQ197" s="214"/>
      <c r="AR197" s="241"/>
      <c r="AS197" s="214"/>
      <c r="AT197" s="241"/>
      <c r="AU197" s="214"/>
      <c r="AV197" s="241"/>
      <c r="AW197" s="214"/>
      <c r="AX197" s="261">
        <v>0</v>
      </c>
      <c r="AY197" s="262"/>
      <c r="AZ197" s="234"/>
      <c r="BB197" s="260">
        <v>1.2</v>
      </c>
      <c r="BC197" s="245" t="e">
        <f t="shared" si="6"/>
        <v>#DIV/0!</v>
      </c>
    </row>
    <row r="198" spans="1:55" ht="35.25" hidden="1" customHeight="1" x14ac:dyDescent="0.25">
      <c r="A198" s="255" t="s">
        <v>794</v>
      </c>
      <c r="B198" s="257" t="s">
        <v>37</v>
      </c>
      <c r="C198" s="257" t="s">
        <v>764</v>
      </c>
      <c r="D198" s="258" t="s">
        <v>38</v>
      </c>
      <c r="E198" s="241"/>
      <c r="F198" s="241"/>
      <c r="G198" s="241"/>
      <c r="H198" s="241"/>
      <c r="I198" s="241"/>
      <c r="J198" s="241"/>
      <c r="K198" s="241"/>
      <c r="L198" s="241"/>
      <c r="M198" s="241"/>
      <c r="N198" s="260"/>
      <c r="O198" s="241"/>
      <c r="P198" s="241"/>
      <c r="Q198" s="241"/>
      <c r="R198" s="241"/>
      <c r="S198" s="241"/>
      <c r="T198" s="241"/>
      <c r="U198" s="241"/>
      <c r="V198" s="214"/>
      <c r="W198" s="241"/>
      <c r="X198" s="241"/>
      <c r="Y198" s="241"/>
      <c r="Z198" s="214"/>
      <c r="AA198" s="241"/>
      <c r="AB198" s="214"/>
      <c r="AC198" s="241"/>
      <c r="AD198" s="214"/>
      <c r="AE198" s="241"/>
      <c r="AF198" s="214"/>
      <c r="AG198" s="241"/>
      <c r="AH198" s="214"/>
      <c r="AI198" s="241"/>
      <c r="AJ198" s="214"/>
      <c r="AK198" s="241"/>
      <c r="AL198" s="214"/>
      <c r="AM198" s="214"/>
      <c r="AN198" s="241"/>
      <c r="AO198" s="260"/>
      <c r="AP198" s="241"/>
      <c r="AQ198" s="214"/>
      <c r="AR198" s="241"/>
      <c r="AS198" s="214"/>
      <c r="AT198" s="241"/>
      <c r="AU198" s="214"/>
      <c r="AV198" s="241"/>
      <c r="AW198" s="214"/>
      <c r="AX198" s="261">
        <f>AX199</f>
        <v>0</v>
      </c>
      <c r="AY198" s="262"/>
      <c r="AZ198" s="234"/>
      <c r="BB198" s="260">
        <f>BB199</f>
        <v>150</v>
      </c>
      <c r="BC198" s="245" t="e">
        <f>BB198/AX198*100</f>
        <v>#DIV/0!</v>
      </c>
    </row>
    <row r="199" spans="1:55" ht="0.75" customHeight="1" x14ac:dyDescent="0.25">
      <c r="A199" s="255" t="s">
        <v>794</v>
      </c>
      <c r="B199" s="257" t="s">
        <v>37</v>
      </c>
      <c r="C199" s="257" t="s">
        <v>801</v>
      </c>
      <c r="D199" s="258" t="s">
        <v>750</v>
      </c>
      <c r="E199" s="241"/>
      <c r="F199" s="241"/>
      <c r="G199" s="241"/>
      <c r="H199" s="241"/>
      <c r="I199" s="241"/>
      <c r="J199" s="241"/>
      <c r="K199" s="241"/>
      <c r="L199" s="241"/>
      <c r="M199" s="241"/>
      <c r="N199" s="260"/>
      <c r="O199" s="241"/>
      <c r="P199" s="241"/>
      <c r="Q199" s="241"/>
      <c r="R199" s="241"/>
      <c r="S199" s="241"/>
      <c r="T199" s="241"/>
      <c r="U199" s="241"/>
      <c r="V199" s="214"/>
      <c r="W199" s="241"/>
      <c r="X199" s="241"/>
      <c r="Y199" s="241"/>
      <c r="Z199" s="214"/>
      <c r="AA199" s="241"/>
      <c r="AB199" s="214"/>
      <c r="AC199" s="241"/>
      <c r="AD199" s="214"/>
      <c r="AE199" s="241"/>
      <c r="AF199" s="214"/>
      <c r="AG199" s="241"/>
      <c r="AH199" s="214"/>
      <c r="AI199" s="241"/>
      <c r="AJ199" s="214"/>
      <c r="AK199" s="241"/>
      <c r="AL199" s="214"/>
      <c r="AM199" s="214"/>
      <c r="AN199" s="241"/>
      <c r="AO199" s="260"/>
      <c r="AP199" s="241"/>
      <c r="AQ199" s="214"/>
      <c r="AR199" s="241"/>
      <c r="AS199" s="214"/>
      <c r="AT199" s="241"/>
      <c r="AU199" s="214"/>
      <c r="AV199" s="241"/>
      <c r="AW199" s="214"/>
      <c r="AX199" s="261">
        <v>0</v>
      </c>
      <c r="AY199" s="262">
        <v>0</v>
      </c>
      <c r="AZ199" s="234"/>
      <c r="BB199" s="260">
        <v>150</v>
      </c>
      <c r="BC199" s="245" t="e">
        <f t="shared" si="6"/>
        <v>#DIV/0!</v>
      </c>
    </row>
    <row r="200" spans="1:55" ht="16.899999999999999" customHeight="1" x14ac:dyDescent="0.25">
      <c r="A200" s="236" t="s">
        <v>796</v>
      </c>
      <c r="B200" s="237" t="s">
        <v>766</v>
      </c>
      <c r="C200" s="237" t="s">
        <v>764</v>
      </c>
      <c r="D200" s="238" t="s">
        <v>471</v>
      </c>
      <c r="E200" s="239" t="e">
        <f>F200+G200+H200+I200</f>
        <v>#REF!</v>
      </c>
      <c r="F200" s="239" t="e">
        <f>F206</f>
        <v>#REF!</v>
      </c>
      <c r="G200" s="239" t="e">
        <f>G206</f>
        <v>#REF!</v>
      </c>
      <c r="H200" s="239" t="e">
        <f>H206</f>
        <v>#REF!</v>
      </c>
      <c r="I200" s="239" t="e">
        <f>I206</f>
        <v>#REF!</v>
      </c>
      <c r="J200" s="239" t="e">
        <f>K200+L200+M200+N200</f>
        <v>#REF!</v>
      </c>
      <c r="K200" s="239" t="e">
        <f>K206</f>
        <v>#REF!</v>
      </c>
      <c r="L200" s="239" t="e">
        <f>L206</f>
        <v>#REF!</v>
      </c>
      <c r="M200" s="239" t="e">
        <f>M206</f>
        <v>#REF!</v>
      </c>
      <c r="N200" s="240" t="e">
        <f>N206</f>
        <v>#REF!</v>
      </c>
      <c r="O200" s="239">
        <v>6762180.5999999996</v>
      </c>
      <c r="P200" s="241">
        <v>371000</v>
      </c>
      <c r="Q200" s="239" t="e">
        <f>Q206+Q236</f>
        <v>#REF!</v>
      </c>
      <c r="R200" s="239" t="e">
        <f>R206+R236</f>
        <v>#REF!</v>
      </c>
      <c r="S200" s="239" t="e">
        <f>S206+S236</f>
        <v>#REF!</v>
      </c>
      <c r="T200" s="239" t="e">
        <f>T206+T236</f>
        <v>#REF!</v>
      </c>
      <c r="U200" s="239">
        <f>U206</f>
        <v>1857346.52</v>
      </c>
      <c r="V200" s="214"/>
      <c r="W200" s="239">
        <f>W206</f>
        <v>1857346.52</v>
      </c>
      <c r="X200" s="239">
        <f>X206</f>
        <v>37384.61</v>
      </c>
      <c r="Y200" s="239">
        <f>W200+X200</f>
        <v>1894731.1300000001</v>
      </c>
      <c r="Z200" s="214"/>
      <c r="AA200" s="239">
        <f>AA206</f>
        <v>1894731.13</v>
      </c>
      <c r="AB200" s="214"/>
      <c r="AC200" s="239">
        <f>AC206</f>
        <v>2462880.3200000003</v>
      </c>
      <c r="AD200" s="214"/>
      <c r="AE200" s="239">
        <f>AE206</f>
        <v>599821.18999999994</v>
      </c>
      <c r="AF200" s="214"/>
      <c r="AG200" s="239">
        <f>AG206</f>
        <v>186700</v>
      </c>
      <c r="AH200" s="214"/>
      <c r="AI200" s="239">
        <f>AI206+AI214</f>
        <v>454007.8</v>
      </c>
      <c r="AJ200" s="214"/>
      <c r="AK200" s="239">
        <f>AK206+AK214</f>
        <v>454007.8</v>
      </c>
      <c r="AL200" s="214"/>
      <c r="AM200" s="214"/>
      <c r="AN200" s="239">
        <f>AN206+AN214</f>
        <v>854377.8</v>
      </c>
      <c r="AO200" s="240"/>
      <c r="AP200" s="239">
        <f>AP206+AP214</f>
        <v>854377.8</v>
      </c>
      <c r="AQ200" s="214"/>
      <c r="AR200" s="239">
        <f>AR206+AR214</f>
        <v>854377.8</v>
      </c>
      <c r="AS200" s="214"/>
      <c r="AT200" s="239">
        <f>AT206+AT214</f>
        <v>854377.8</v>
      </c>
      <c r="AU200" s="214"/>
      <c r="AV200" s="239">
        <f>AV206+AV214</f>
        <v>854377.8</v>
      </c>
      <c r="AW200" s="214"/>
      <c r="AX200" s="242">
        <f>AX211+AX215+AX219</f>
        <v>2797.42</v>
      </c>
      <c r="AY200" s="243" t="e">
        <f>AY206+AY214+AY201+AY204</f>
        <v>#REF!</v>
      </c>
      <c r="AZ200" s="234"/>
      <c r="BB200" s="240">
        <f>BB211+BB215+BB219</f>
        <v>4967.5695100000003</v>
      </c>
      <c r="BC200" s="245">
        <f t="shared" si="6"/>
        <v>177.5768211423383</v>
      </c>
    </row>
    <row r="201" spans="1:55" ht="17.25" hidden="1" customHeight="1" x14ac:dyDescent="0.25">
      <c r="A201" s="255"/>
      <c r="B201" s="257" t="s">
        <v>472</v>
      </c>
      <c r="C201" s="257"/>
      <c r="D201" s="256" t="s">
        <v>473</v>
      </c>
      <c r="E201" s="239"/>
      <c r="F201" s="239"/>
      <c r="G201" s="239"/>
      <c r="H201" s="239"/>
      <c r="I201" s="239"/>
      <c r="J201" s="239"/>
      <c r="K201" s="239"/>
      <c r="L201" s="239"/>
      <c r="M201" s="239"/>
      <c r="N201" s="240"/>
      <c r="O201" s="239"/>
      <c r="P201" s="241"/>
      <c r="Q201" s="239"/>
      <c r="R201" s="239"/>
      <c r="S201" s="239"/>
      <c r="T201" s="239"/>
      <c r="U201" s="239"/>
      <c r="V201" s="214"/>
      <c r="W201" s="239"/>
      <c r="X201" s="239"/>
      <c r="Y201" s="239"/>
      <c r="Z201" s="214"/>
      <c r="AA201" s="239"/>
      <c r="AB201" s="214"/>
      <c r="AC201" s="239"/>
      <c r="AD201" s="214"/>
      <c r="AE201" s="239"/>
      <c r="AF201" s="214"/>
      <c r="AG201" s="239"/>
      <c r="AH201" s="214"/>
      <c r="AI201" s="239"/>
      <c r="AJ201" s="214"/>
      <c r="AK201" s="239"/>
      <c r="AL201" s="214"/>
      <c r="AM201" s="214"/>
      <c r="AN201" s="239"/>
      <c r="AO201" s="240"/>
      <c r="AP201" s="239"/>
      <c r="AQ201" s="214"/>
      <c r="AR201" s="239"/>
      <c r="AS201" s="214"/>
      <c r="AT201" s="239"/>
      <c r="AU201" s="214"/>
      <c r="AV201" s="239"/>
      <c r="AW201" s="214"/>
      <c r="AX201" s="261">
        <f>AX202</f>
        <v>0</v>
      </c>
      <c r="AY201" s="262">
        <f>AY202</f>
        <v>0</v>
      </c>
      <c r="AZ201" s="234"/>
      <c r="BB201" s="260">
        <f>BB202</f>
        <v>0</v>
      </c>
      <c r="BC201" s="245" t="e">
        <f t="shared" si="6"/>
        <v>#DIV/0!</v>
      </c>
    </row>
    <row r="202" spans="1:55" ht="29.25" hidden="1" customHeight="1" x14ac:dyDescent="0.25">
      <c r="A202" s="255"/>
      <c r="B202" s="257" t="s">
        <v>472</v>
      </c>
      <c r="C202" s="257"/>
      <c r="D202" s="258" t="s">
        <v>474</v>
      </c>
      <c r="E202" s="239"/>
      <c r="F202" s="239"/>
      <c r="G202" s="239"/>
      <c r="H202" s="239"/>
      <c r="I202" s="239"/>
      <c r="J202" s="239"/>
      <c r="K202" s="239"/>
      <c r="L202" s="239"/>
      <c r="M202" s="239"/>
      <c r="N202" s="240"/>
      <c r="O202" s="239"/>
      <c r="P202" s="241"/>
      <c r="Q202" s="239"/>
      <c r="R202" s="239"/>
      <c r="S202" s="239"/>
      <c r="T202" s="239"/>
      <c r="U202" s="239"/>
      <c r="V202" s="214"/>
      <c r="W202" s="239"/>
      <c r="X202" s="239"/>
      <c r="Y202" s="239"/>
      <c r="Z202" s="214"/>
      <c r="AA202" s="239"/>
      <c r="AB202" s="214"/>
      <c r="AC202" s="239"/>
      <c r="AD202" s="214"/>
      <c r="AE202" s="239"/>
      <c r="AF202" s="214"/>
      <c r="AG202" s="239"/>
      <c r="AH202" s="214"/>
      <c r="AI202" s="239"/>
      <c r="AJ202" s="214"/>
      <c r="AK202" s="239"/>
      <c r="AL202" s="214"/>
      <c r="AM202" s="214"/>
      <c r="AN202" s="239"/>
      <c r="AO202" s="240"/>
      <c r="AP202" s="239"/>
      <c r="AQ202" s="214"/>
      <c r="AR202" s="239"/>
      <c r="AS202" s="214"/>
      <c r="AT202" s="239"/>
      <c r="AU202" s="214"/>
      <c r="AV202" s="239"/>
      <c r="AW202" s="214"/>
      <c r="AX202" s="261">
        <f>AX203</f>
        <v>0</v>
      </c>
      <c r="AY202" s="262">
        <f>AY203</f>
        <v>0</v>
      </c>
      <c r="AZ202" s="234"/>
      <c r="BB202" s="260">
        <f>BB203</f>
        <v>0</v>
      </c>
      <c r="BC202" s="245" t="e">
        <f t="shared" si="6"/>
        <v>#DIV/0!</v>
      </c>
    </row>
    <row r="203" spans="1:55" ht="12" hidden="1" customHeight="1" x14ac:dyDescent="0.25">
      <c r="A203" s="255"/>
      <c r="B203" s="257" t="s">
        <v>475</v>
      </c>
      <c r="C203" s="257"/>
      <c r="D203" s="258" t="s">
        <v>404</v>
      </c>
      <c r="E203" s="239"/>
      <c r="F203" s="239"/>
      <c r="G203" s="239"/>
      <c r="H203" s="239"/>
      <c r="I203" s="239"/>
      <c r="J203" s="239"/>
      <c r="K203" s="239"/>
      <c r="L203" s="239"/>
      <c r="M203" s="239"/>
      <c r="N203" s="240"/>
      <c r="O203" s="239"/>
      <c r="P203" s="241"/>
      <c r="Q203" s="239"/>
      <c r="R203" s="239"/>
      <c r="S203" s="239"/>
      <c r="T203" s="239"/>
      <c r="U203" s="239"/>
      <c r="V203" s="214"/>
      <c r="W203" s="239"/>
      <c r="X203" s="239"/>
      <c r="Y203" s="239"/>
      <c r="Z203" s="214"/>
      <c r="AA203" s="239"/>
      <c r="AB203" s="214"/>
      <c r="AC203" s="239"/>
      <c r="AD203" s="214"/>
      <c r="AE203" s="239"/>
      <c r="AF203" s="214"/>
      <c r="AG203" s="239"/>
      <c r="AH203" s="214"/>
      <c r="AI203" s="239"/>
      <c r="AJ203" s="214"/>
      <c r="AK203" s="239"/>
      <c r="AL203" s="214"/>
      <c r="AM203" s="214"/>
      <c r="AN203" s="239"/>
      <c r="AO203" s="240"/>
      <c r="AP203" s="239"/>
      <c r="AQ203" s="214"/>
      <c r="AR203" s="239"/>
      <c r="AS203" s="214"/>
      <c r="AT203" s="239"/>
      <c r="AU203" s="214"/>
      <c r="AV203" s="239"/>
      <c r="AW203" s="214"/>
      <c r="AX203" s="261">
        <v>0</v>
      </c>
      <c r="AY203" s="262">
        <v>0</v>
      </c>
      <c r="AZ203" s="234"/>
      <c r="BB203" s="260">
        <v>0</v>
      </c>
      <c r="BC203" s="245" t="e">
        <f t="shared" si="6"/>
        <v>#DIV/0!</v>
      </c>
    </row>
    <row r="204" spans="1:55" ht="33" hidden="1" customHeight="1" x14ac:dyDescent="0.25">
      <c r="A204" s="255"/>
      <c r="B204" s="247" t="s">
        <v>476</v>
      </c>
      <c r="C204" s="247"/>
      <c r="D204" s="248" t="s">
        <v>477</v>
      </c>
      <c r="E204" s="249"/>
      <c r="F204" s="249"/>
      <c r="G204" s="249"/>
      <c r="H204" s="249"/>
      <c r="I204" s="249"/>
      <c r="J204" s="249"/>
      <c r="K204" s="249"/>
      <c r="L204" s="249"/>
      <c r="M204" s="249"/>
      <c r="N204" s="304"/>
      <c r="O204" s="249"/>
      <c r="P204" s="251"/>
      <c r="Q204" s="249"/>
      <c r="R204" s="249"/>
      <c r="S204" s="249"/>
      <c r="T204" s="249"/>
      <c r="U204" s="249"/>
      <c r="V204" s="305"/>
      <c r="W204" s="249"/>
      <c r="X204" s="249"/>
      <c r="Y204" s="249"/>
      <c r="Z204" s="305"/>
      <c r="AA204" s="249"/>
      <c r="AB204" s="305"/>
      <c r="AC204" s="249"/>
      <c r="AD204" s="305"/>
      <c r="AE204" s="249"/>
      <c r="AF204" s="305"/>
      <c r="AG204" s="249"/>
      <c r="AH204" s="305"/>
      <c r="AI204" s="249"/>
      <c r="AJ204" s="305"/>
      <c r="AK204" s="249"/>
      <c r="AL204" s="305"/>
      <c r="AM204" s="305"/>
      <c r="AN204" s="249"/>
      <c r="AO204" s="304"/>
      <c r="AP204" s="249"/>
      <c r="AQ204" s="305"/>
      <c r="AR204" s="249"/>
      <c r="AS204" s="305"/>
      <c r="AT204" s="249"/>
      <c r="AU204" s="305"/>
      <c r="AV204" s="249"/>
      <c r="AW204" s="305"/>
      <c r="AX204" s="253">
        <f>AX205</f>
        <v>0</v>
      </c>
      <c r="AY204" s="254">
        <f>AY205</f>
        <v>0</v>
      </c>
      <c r="AZ204" s="234"/>
      <c r="BB204" s="252">
        <f>BB205</f>
        <v>0</v>
      </c>
      <c r="BC204" s="245" t="e">
        <f t="shared" si="6"/>
        <v>#DIV/0!</v>
      </c>
    </row>
    <row r="205" spans="1:55" ht="12" hidden="1" customHeight="1" x14ac:dyDescent="0.25">
      <c r="A205" s="255"/>
      <c r="B205" s="257" t="s">
        <v>478</v>
      </c>
      <c r="C205" s="257"/>
      <c r="D205" s="258" t="s">
        <v>404</v>
      </c>
      <c r="E205" s="239"/>
      <c r="F205" s="239"/>
      <c r="G205" s="239"/>
      <c r="H205" s="239"/>
      <c r="I205" s="239"/>
      <c r="J205" s="239"/>
      <c r="K205" s="239"/>
      <c r="L205" s="239"/>
      <c r="M205" s="239"/>
      <c r="N205" s="240"/>
      <c r="O205" s="239"/>
      <c r="P205" s="241"/>
      <c r="Q205" s="239"/>
      <c r="R205" s="239"/>
      <c r="S205" s="239"/>
      <c r="T205" s="239"/>
      <c r="U205" s="239"/>
      <c r="V205" s="214"/>
      <c r="W205" s="239"/>
      <c r="X205" s="239"/>
      <c r="Y205" s="239"/>
      <c r="Z205" s="214"/>
      <c r="AA205" s="239"/>
      <c r="AB205" s="214"/>
      <c r="AC205" s="239"/>
      <c r="AD205" s="214"/>
      <c r="AE205" s="239"/>
      <c r="AF205" s="214"/>
      <c r="AG205" s="239"/>
      <c r="AH205" s="214"/>
      <c r="AI205" s="239"/>
      <c r="AJ205" s="214"/>
      <c r="AK205" s="239"/>
      <c r="AL205" s="214"/>
      <c r="AM205" s="214"/>
      <c r="AN205" s="239"/>
      <c r="AO205" s="240"/>
      <c r="AP205" s="239"/>
      <c r="AQ205" s="214"/>
      <c r="AR205" s="239"/>
      <c r="AS205" s="214"/>
      <c r="AT205" s="239"/>
      <c r="AU205" s="214"/>
      <c r="AV205" s="239"/>
      <c r="AW205" s="214"/>
      <c r="AX205" s="261">
        <v>0</v>
      </c>
      <c r="AY205" s="262">
        <v>0</v>
      </c>
      <c r="AZ205" s="234"/>
      <c r="BB205" s="260">
        <v>0</v>
      </c>
      <c r="BC205" s="245" t="e">
        <f t="shared" si="6"/>
        <v>#DIV/0!</v>
      </c>
    </row>
    <row r="206" spans="1:55" ht="12" hidden="1" customHeight="1" x14ac:dyDescent="0.25">
      <c r="A206" s="255"/>
      <c r="B206" s="247" t="s">
        <v>479</v>
      </c>
      <c r="C206" s="247"/>
      <c r="D206" s="256" t="s">
        <v>473</v>
      </c>
      <c r="E206" s="249" t="e">
        <f>F206+G206+H206+I206</f>
        <v>#REF!</v>
      </c>
      <c r="F206" s="251" t="e">
        <f>#REF!+#REF!+#REF!</f>
        <v>#REF!</v>
      </c>
      <c r="G206" s="251" t="e">
        <f>#REF!+#REF!+#REF!</f>
        <v>#REF!</v>
      </c>
      <c r="H206" s="251" t="e">
        <f>#REF!+#REF!+#REF!</f>
        <v>#REF!</v>
      </c>
      <c r="I206" s="251" t="e">
        <f>#REF!+#REF!+#REF!</f>
        <v>#REF!</v>
      </c>
      <c r="J206" s="249" t="e">
        <f>K206+L206+M206+N206</f>
        <v>#REF!</v>
      </c>
      <c r="K206" s="251" t="e">
        <f>#REF!+#REF!+#REF!</f>
        <v>#REF!</v>
      </c>
      <c r="L206" s="251" t="e">
        <f>#REF!+#REF!+#REF!</f>
        <v>#REF!</v>
      </c>
      <c r="M206" s="251" t="e">
        <f>#REF!+#REF!+#REF!</f>
        <v>#REF!</v>
      </c>
      <c r="N206" s="252" t="e">
        <f>#REF!+#REF!+#REF!</f>
        <v>#REF!</v>
      </c>
      <c r="O206" s="251">
        <v>6762180.5999999996</v>
      </c>
      <c r="P206" s="251">
        <v>371000</v>
      </c>
      <c r="Q206" s="251" t="e">
        <f>#REF!+#REF!+Q207+Q209+#REF!+#REF!</f>
        <v>#REF!</v>
      </c>
      <c r="R206" s="251" t="e">
        <f>#REF!+#REF!+R207+R209+#REF!+#REF!</f>
        <v>#REF!</v>
      </c>
      <c r="S206" s="251" t="e">
        <f>#REF!+#REF!+S207+S209+#REF!+#REF!</f>
        <v>#REF!</v>
      </c>
      <c r="T206" s="251" t="e">
        <f>#REF!+#REF!+T207+T209+#REF!+#REF!</f>
        <v>#REF!</v>
      </c>
      <c r="U206" s="251">
        <f>U207+U209+U211</f>
        <v>1857346.52</v>
      </c>
      <c r="V206" s="214"/>
      <c r="W206" s="251">
        <f>W207+W209+W211</f>
        <v>1857346.52</v>
      </c>
      <c r="X206" s="251">
        <f>X207+X209+X211</f>
        <v>37384.61</v>
      </c>
      <c r="Y206" s="251">
        <f>W206+X206</f>
        <v>1894731.1300000001</v>
      </c>
      <c r="Z206" s="214"/>
      <c r="AA206" s="251">
        <f>AA207+AA209+AA211</f>
        <v>1894731.13</v>
      </c>
      <c r="AB206" s="214"/>
      <c r="AC206" s="251">
        <f>AC207+AC209+AC211</f>
        <v>2462880.3200000003</v>
      </c>
      <c r="AD206" s="214"/>
      <c r="AE206" s="251">
        <f>AE207+AE209+AE211</f>
        <v>599821.18999999994</v>
      </c>
      <c r="AF206" s="214"/>
      <c r="AG206" s="251">
        <f>AG207+AG209+AG211</f>
        <v>186700</v>
      </c>
      <c r="AH206" s="214"/>
      <c r="AI206" s="251">
        <f>AI207+AI209+AI211</f>
        <v>454007.8</v>
      </c>
      <c r="AJ206" s="214"/>
      <c r="AK206" s="251">
        <f>AK207+AK209+AK211</f>
        <v>454007.8</v>
      </c>
      <c r="AL206" s="214"/>
      <c r="AM206" s="214"/>
      <c r="AN206" s="251">
        <f>AN207+AN209+AN211</f>
        <v>854377.8</v>
      </c>
      <c r="AO206" s="252"/>
      <c r="AP206" s="251">
        <f>AP207+AP209+AP211</f>
        <v>854377.8</v>
      </c>
      <c r="AQ206" s="214"/>
      <c r="AR206" s="251">
        <f>AR207+AR209+AR211</f>
        <v>854377.8</v>
      </c>
      <c r="AS206" s="214"/>
      <c r="AT206" s="251">
        <f>AT207+AT209+AT211</f>
        <v>854377.8</v>
      </c>
      <c r="AU206" s="214"/>
      <c r="AV206" s="251">
        <f>AV207+AV209+AV211</f>
        <v>854377.8</v>
      </c>
      <c r="AW206" s="214"/>
      <c r="AX206" s="253">
        <f>AX207+AX209+AX211</f>
        <v>0</v>
      </c>
      <c r="AY206" s="254">
        <f>AY207+AY209+AY211</f>
        <v>0</v>
      </c>
      <c r="AZ206" s="234"/>
      <c r="BB206" s="252">
        <f>BB207+BB209+BB211</f>
        <v>0</v>
      </c>
      <c r="BC206" s="245" t="e">
        <f t="shared" si="6"/>
        <v>#DIV/0!</v>
      </c>
    </row>
    <row r="207" spans="1:55" ht="47.25" hidden="1" customHeight="1" x14ac:dyDescent="0.25">
      <c r="A207" s="255"/>
      <c r="B207" s="257" t="s">
        <v>480</v>
      </c>
      <c r="C207" s="257"/>
      <c r="D207" s="258" t="s">
        <v>481</v>
      </c>
      <c r="E207" s="239"/>
      <c r="F207" s="259"/>
      <c r="G207" s="241"/>
      <c r="H207" s="241"/>
      <c r="I207" s="241"/>
      <c r="J207" s="239"/>
      <c r="K207" s="259"/>
      <c r="L207" s="241"/>
      <c r="M207" s="241"/>
      <c r="N207" s="260"/>
      <c r="O207" s="241"/>
      <c r="P207" s="241"/>
      <c r="Q207" s="241">
        <v>1756437</v>
      </c>
      <c r="R207" s="241">
        <v>1756437</v>
      </c>
      <c r="S207" s="241">
        <v>1940956</v>
      </c>
      <c r="T207" s="241">
        <v>2426653.5099999998</v>
      </c>
      <c r="U207" s="241">
        <f>U208</f>
        <v>1409334.52</v>
      </c>
      <c r="V207" s="214"/>
      <c r="W207" s="241">
        <f>W208</f>
        <v>1409334.52</v>
      </c>
      <c r="X207" s="241">
        <f>X208</f>
        <v>14624.45</v>
      </c>
      <c r="Y207" s="241">
        <f>W207+X207</f>
        <v>1423958.97</v>
      </c>
      <c r="Z207" s="214"/>
      <c r="AA207" s="241">
        <f>Y207+Z207</f>
        <v>1423958.97</v>
      </c>
      <c r="AB207" s="214"/>
      <c r="AC207" s="241">
        <f>AC208</f>
        <v>1668279.8</v>
      </c>
      <c r="AD207" s="214"/>
      <c r="AE207" s="241">
        <f>AE208</f>
        <v>292415.68</v>
      </c>
      <c r="AF207" s="214"/>
      <c r="AG207" s="241">
        <f>AG208</f>
        <v>56800</v>
      </c>
      <c r="AH207" s="214"/>
      <c r="AI207" s="241">
        <f>AI208</f>
        <v>56800</v>
      </c>
      <c r="AJ207" s="214"/>
      <c r="AK207" s="241">
        <f>AK208</f>
        <v>56800</v>
      </c>
      <c r="AL207" s="214"/>
      <c r="AM207" s="214"/>
      <c r="AN207" s="241">
        <f>AN208</f>
        <v>56800</v>
      </c>
      <c r="AO207" s="260"/>
      <c r="AP207" s="241">
        <f>AP208</f>
        <v>56800</v>
      </c>
      <c r="AQ207" s="214"/>
      <c r="AR207" s="241">
        <f>AR208</f>
        <v>56800</v>
      </c>
      <c r="AS207" s="214"/>
      <c r="AT207" s="241">
        <f>AT208</f>
        <v>56800</v>
      </c>
      <c r="AU207" s="214"/>
      <c r="AV207" s="241">
        <f>AV208</f>
        <v>56800</v>
      </c>
      <c r="AW207" s="214"/>
      <c r="AX207" s="261">
        <f>AX208</f>
        <v>0</v>
      </c>
      <c r="AY207" s="262">
        <f>AY208</f>
        <v>0</v>
      </c>
      <c r="AZ207" s="234"/>
      <c r="BB207" s="260">
        <f>BB208</f>
        <v>0</v>
      </c>
      <c r="BC207" s="245" t="e">
        <f t="shared" si="6"/>
        <v>#DIV/0!</v>
      </c>
    </row>
    <row r="208" spans="1:55" ht="12" hidden="1" customHeight="1" x14ac:dyDescent="0.25">
      <c r="A208" s="255"/>
      <c r="B208" s="257" t="s">
        <v>482</v>
      </c>
      <c r="C208" s="257"/>
      <c r="D208" s="258" t="s">
        <v>466</v>
      </c>
      <c r="E208" s="239"/>
      <c r="F208" s="259"/>
      <c r="G208" s="241"/>
      <c r="H208" s="241"/>
      <c r="I208" s="241"/>
      <c r="J208" s="239"/>
      <c r="K208" s="259"/>
      <c r="L208" s="241"/>
      <c r="M208" s="241"/>
      <c r="N208" s="260"/>
      <c r="O208" s="241"/>
      <c r="P208" s="241"/>
      <c r="Q208" s="241"/>
      <c r="R208" s="241"/>
      <c r="S208" s="241"/>
      <c r="T208" s="241"/>
      <c r="U208" s="241">
        <v>1409334.52</v>
      </c>
      <c r="V208" s="214"/>
      <c r="W208" s="241">
        <v>1409334.52</v>
      </c>
      <c r="X208" s="241">
        <v>14624.45</v>
      </c>
      <c r="Y208" s="241">
        <f>W208+X208</f>
        <v>1423958.97</v>
      </c>
      <c r="Z208" s="214"/>
      <c r="AA208" s="241">
        <f>Y208+Z208</f>
        <v>1423958.97</v>
      </c>
      <c r="AB208" s="214">
        <v>244320.83</v>
      </c>
      <c r="AC208" s="241">
        <f>AA208+AB208</f>
        <v>1668279.8</v>
      </c>
      <c r="AD208" s="214">
        <v>142910.88</v>
      </c>
      <c r="AE208" s="241">
        <v>292415.68</v>
      </c>
      <c r="AF208" s="214"/>
      <c r="AG208" s="241">
        <v>56800</v>
      </c>
      <c r="AH208" s="214"/>
      <c r="AI208" s="241">
        <v>56800</v>
      </c>
      <c r="AJ208" s="214"/>
      <c r="AK208" s="241">
        <v>56800</v>
      </c>
      <c r="AL208" s="214"/>
      <c r="AM208" s="214"/>
      <c r="AN208" s="241">
        <v>56800</v>
      </c>
      <c r="AO208" s="260"/>
      <c r="AP208" s="241">
        <v>56800</v>
      </c>
      <c r="AQ208" s="214"/>
      <c r="AR208" s="241">
        <v>56800</v>
      </c>
      <c r="AS208" s="214"/>
      <c r="AT208" s="241">
        <v>56800</v>
      </c>
      <c r="AU208" s="214"/>
      <c r="AV208" s="241">
        <v>56800</v>
      </c>
      <c r="AW208" s="214"/>
      <c r="AX208" s="261">
        <v>0</v>
      </c>
      <c r="AY208" s="262">
        <v>0</v>
      </c>
      <c r="AZ208" s="234"/>
      <c r="BB208" s="260">
        <v>0</v>
      </c>
      <c r="BC208" s="245" t="e">
        <f t="shared" si="6"/>
        <v>#DIV/0!</v>
      </c>
    </row>
    <row r="209" spans="1:55" ht="60" hidden="1" customHeight="1" x14ac:dyDescent="0.25">
      <c r="A209" s="255"/>
      <c r="B209" s="257" t="s">
        <v>483</v>
      </c>
      <c r="C209" s="257"/>
      <c r="D209" s="258" t="s">
        <v>484</v>
      </c>
      <c r="E209" s="239"/>
      <c r="F209" s="259"/>
      <c r="G209" s="241"/>
      <c r="H209" s="241"/>
      <c r="I209" s="241"/>
      <c r="J209" s="239"/>
      <c r="K209" s="259"/>
      <c r="L209" s="241"/>
      <c r="M209" s="241"/>
      <c r="N209" s="260"/>
      <c r="O209" s="241"/>
      <c r="P209" s="241"/>
      <c r="Q209" s="241">
        <v>38042</v>
      </c>
      <c r="R209" s="241">
        <v>38042</v>
      </c>
      <c r="S209" s="241">
        <v>148000</v>
      </c>
      <c r="T209" s="241">
        <v>148000</v>
      </c>
      <c r="U209" s="241">
        <f>U210</f>
        <v>448012</v>
      </c>
      <c r="V209" s="214"/>
      <c r="W209" s="241">
        <f>W210</f>
        <v>448012</v>
      </c>
      <c r="X209" s="241">
        <f>X210</f>
        <v>22760.16</v>
      </c>
      <c r="Y209" s="241">
        <f>W209+X209</f>
        <v>470772.16</v>
      </c>
      <c r="Z209" s="214"/>
      <c r="AA209" s="241">
        <f>Y209+Z209</f>
        <v>470772.16</v>
      </c>
      <c r="AB209" s="214"/>
      <c r="AC209" s="241">
        <f>AC210</f>
        <v>794600.52</v>
      </c>
      <c r="AD209" s="214"/>
      <c r="AE209" s="241">
        <f>AE210</f>
        <v>307405.51</v>
      </c>
      <c r="AF209" s="214"/>
      <c r="AG209" s="241">
        <f>AG210</f>
        <v>129900</v>
      </c>
      <c r="AH209" s="214"/>
      <c r="AI209" s="241">
        <f>AI210</f>
        <v>129900</v>
      </c>
      <c r="AJ209" s="214"/>
      <c r="AK209" s="241">
        <f>AK210</f>
        <v>129900</v>
      </c>
      <c r="AL209" s="214"/>
      <c r="AM209" s="214"/>
      <c r="AN209" s="241">
        <f>AN210</f>
        <v>129900</v>
      </c>
      <c r="AO209" s="260"/>
      <c r="AP209" s="241">
        <f>AP210</f>
        <v>129900</v>
      </c>
      <c r="AQ209" s="214"/>
      <c r="AR209" s="241">
        <f>AR210</f>
        <v>129900</v>
      </c>
      <c r="AS209" s="214"/>
      <c r="AT209" s="241">
        <f>AT210</f>
        <v>129900</v>
      </c>
      <c r="AU209" s="214"/>
      <c r="AV209" s="241">
        <f>AV210</f>
        <v>129900</v>
      </c>
      <c r="AW209" s="214"/>
      <c r="AX209" s="261">
        <v>0</v>
      </c>
      <c r="AY209" s="262">
        <v>0</v>
      </c>
      <c r="AZ209" s="234"/>
      <c r="BB209" s="260">
        <v>0</v>
      </c>
      <c r="BC209" s="245" t="e">
        <f t="shared" si="6"/>
        <v>#DIV/0!</v>
      </c>
    </row>
    <row r="210" spans="1:55" ht="15.6" hidden="1" customHeight="1" x14ac:dyDescent="0.25">
      <c r="A210" s="255"/>
      <c r="B210" s="257" t="s">
        <v>485</v>
      </c>
      <c r="C210" s="257"/>
      <c r="D210" s="258" t="s">
        <v>466</v>
      </c>
      <c r="E210" s="239"/>
      <c r="F210" s="259"/>
      <c r="G210" s="241"/>
      <c r="H210" s="241"/>
      <c r="I210" s="241"/>
      <c r="J210" s="239"/>
      <c r="K210" s="259"/>
      <c r="L210" s="241"/>
      <c r="M210" s="241"/>
      <c r="N210" s="260"/>
      <c r="O210" s="241"/>
      <c r="P210" s="241"/>
      <c r="Q210" s="241"/>
      <c r="R210" s="241"/>
      <c r="S210" s="241"/>
      <c r="T210" s="241"/>
      <c r="U210" s="241">
        <v>448012</v>
      </c>
      <c r="V210" s="214"/>
      <c r="W210" s="241">
        <v>448012</v>
      </c>
      <c r="X210" s="241">
        <v>22760.16</v>
      </c>
      <c r="Y210" s="241">
        <f>W210+X210</f>
        <v>470772.16</v>
      </c>
      <c r="Z210" s="214"/>
      <c r="AA210" s="241">
        <f>Y210+Z210</f>
        <v>470772.16</v>
      </c>
      <c r="AB210" s="214">
        <v>323828.36</v>
      </c>
      <c r="AC210" s="241">
        <f>AA210+AB210</f>
        <v>794600.52</v>
      </c>
      <c r="AD210" s="214">
        <v>9652.35</v>
      </c>
      <c r="AE210" s="241">
        <v>307405.51</v>
      </c>
      <c r="AF210" s="214"/>
      <c r="AG210" s="241">
        <v>129900</v>
      </c>
      <c r="AH210" s="214"/>
      <c r="AI210" s="241">
        <v>129900</v>
      </c>
      <c r="AJ210" s="214"/>
      <c r="AK210" s="241">
        <v>129900</v>
      </c>
      <c r="AL210" s="214"/>
      <c r="AM210" s="214"/>
      <c r="AN210" s="241">
        <v>129900</v>
      </c>
      <c r="AO210" s="260"/>
      <c r="AP210" s="241">
        <v>129900</v>
      </c>
      <c r="AQ210" s="214"/>
      <c r="AR210" s="241">
        <v>129900</v>
      </c>
      <c r="AS210" s="214"/>
      <c r="AT210" s="241">
        <v>129900</v>
      </c>
      <c r="AU210" s="214"/>
      <c r="AV210" s="241">
        <v>129900</v>
      </c>
      <c r="AW210" s="214"/>
      <c r="AX210" s="261">
        <v>0</v>
      </c>
      <c r="AY210" s="262">
        <v>0</v>
      </c>
      <c r="AZ210" s="234"/>
      <c r="BB210" s="260">
        <v>0</v>
      </c>
      <c r="BC210" s="245" t="e">
        <f t="shared" si="6"/>
        <v>#DIV/0!</v>
      </c>
    </row>
    <row r="211" spans="1:55" ht="48.75" hidden="1" customHeight="1" x14ac:dyDescent="0.25">
      <c r="A211" s="246" t="s">
        <v>796</v>
      </c>
      <c r="B211" s="247" t="s">
        <v>15</v>
      </c>
      <c r="C211" s="247" t="s">
        <v>764</v>
      </c>
      <c r="D211" s="248" t="s">
        <v>58</v>
      </c>
      <c r="E211" s="249"/>
      <c r="F211" s="250"/>
      <c r="G211" s="251"/>
      <c r="H211" s="251"/>
      <c r="I211" s="251"/>
      <c r="J211" s="249"/>
      <c r="K211" s="250"/>
      <c r="L211" s="251"/>
      <c r="M211" s="251"/>
      <c r="N211" s="252"/>
      <c r="O211" s="251"/>
      <c r="P211" s="251"/>
      <c r="Q211" s="251"/>
      <c r="R211" s="251"/>
      <c r="S211" s="251"/>
      <c r="T211" s="251"/>
      <c r="U211" s="251"/>
      <c r="V211" s="305"/>
      <c r="W211" s="251"/>
      <c r="X211" s="251"/>
      <c r="Y211" s="251"/>
      <c r="Z211" s="312"/>
      <c r="AA211" s="251"/>
      <c r="AB211" s="305"/>
      <c r="AC211" s="251"/>
      <c r="AD211" s="305"/>
      <c r="AE211" s="251"/>
      <c r="AF211" s="305"/>
      <c r="AG211" s="251"/>
      <c r="AH211" s="305">
        <v>267307.8</v>
      </c>
      <c r="AI211" s="251">
        <f>AH211</f>
        <v>267307.8</v>
      </c>
      <c r="AJ211" s="305"/>
      <c r="AK211" s="251">
        <f>AI211</f>
        <v>267307.8</v>
      </c>
      <c r="AL211" s="305">
        <v>400370</v>
      </c>
      <c r="AM211" s="305"/>
      <c r="AN211" s="251">
        <f>AK211+AL211+AM211</f>
        <v>667677.80000000005</v>
      </c>
      <c r="AO211" s="252"/>
      <c r="AP211" s="251">
        <f>AM211+AN211+AO211</f>
        <v>667677.80000000005</v>
      </c>
      <c r="AQ211" s="305"/>
      <c r="AR211" s="251">
        <f>AO211+AP211+AQ211</f>
        <v>667677.80000000005</v>
      </c>
      <c r="AS211" s="305"/>
      <c r="AT211" s="251">
        <f>AQ211+AR211+AS211</f>
        <v>667677.80000000005</v>
      </c>
      <c r="AU211" s="305"/>
      <c r="AV211" s="251">
        <f>AS211+AT211+AU211</f>
        <v>667677.80000000005</v>
      </c>
      <c r="AW211" s="305">
        <v>-74.8</v>
      </c>
      <c r="AX211" s="253">
        <f>AX212</f>
        <v>0</v>
      </c>
      <c r="AY211" s="262">
        <f>AY212+AY213</f>
        <v>0</v>
      </c>
      <c r="AZ211" s="234"/>
      <c r="BB211" s="252">
        <f>BB212</f>
        <v>0</v>
      </c>
      <c r="BC211" s="245" t="e">
        <f t="shared" si="6"/>
        <v>#DIV/0!</v>
      </c>
    </row>
    <row r="212" spans="1:55" ht="30.75" hidden="1" customHeight="1" x14ac:dyDescent="0.25">
      <c r="A212" s="255" t="s">
        <v>796</v>
      </c>
      <c r="B212" s="257" t="s">
        <v>18</v>
      </c>
      <c r="C212" s="257" t="s">
        <v>764</v>
      </c>
      <c r="D212" s="258" t="s">
        <v>14</v>
      </c>
      <c r="E212" s="239"/>
      <c r="F212" s="259"/>
      <c r="G212" s="241"/>
      <c r="H212" s="241"/>
      <c r="I212" s="241"/>
      <c r="J212" s="239"/>
      <c r="K212" s="259"/>
      <c r="L212" s="241"/>
      <c r="M212" s="241"/>
      <c r="N212" s="260"/>
      <c r="O212" s="241"/>
      <c r="P212" s="241"/>
      <c r="Q212" s="241"/>
      <c r="R212" s="241"/>
      <c r="S212" s="241"/>
      <c r="T212" s="241"/>
      <c r="U212" s="241"/>
      <c r="V212" s="214"/>
      <c r="W212" s="241"/>
      <c r="X212" s="241"/>
      <c r="Y212" s="241"/>
      <c r="Z212" s="270"/>
      <c r="AA212" s="241"/>
      <c r="AB212" s="214"/>
      <c r="AC212" s="241"/>
      <c r="AD212" s="214"/>
      <c r="AE212" s="241"/>
      <c r="AF212" s="214"/>
      <c r="AG212" s="241"/>
      <c r="AH212" s="214"/>
      <c r="AI212" s="241"/>
      <c r="AJ212" s="214"/>
      <c r="AK212" s="241"/>
      <c r="AL212" s="214"/>
      <c r="AM212" s="214"/>
      <c r="AN212" s="241"/>
      <c r="AO212" s="260"/>
      <c r="AP212" s="241"/>
      <c r="AQ212" s="214"/>
      <c r="AR212" s="241"/>
      <c r="AS212" s="214"/>
      <c r="AT212" s="241"/>
      <c r="AU212" s="214"/>
      <c r="AV212" s="241"/>
      <c r="AW212" s="214"/>
      <c r="AX212" s="261">
        <f>AX213</f>
        <v>0</v>
      </c>
      <c r="AY212" s="262">
        <v>0</v>
      </c>
      <c r="AZ212" s="234"/>
      <c r="BB212" s="260">
        <f>BB213</f>
        <v>0</v>
      </c>
      <c r="BC212" s="245" t="e">
        <f t="shared" si="6"/>
        <v>#DIV/0!</v>
      </c>
    </row>
    <row r="213" spans="1:55" ht="0.75" customHeight="1" x14ac:dyDescent="0.25">
      <c r="A213" s="255" t="s">
        <v>796</v>
      </c>
      <c r="B213" s="257" t="s">
        <v>117</v>
      </c>
      <c r="C213" s="257" t="s">
        <v>764</v>
      </c>
      <c r="D213" s="258" t="s">
        <v>57</v>
      </c>
      <c r="E213" s="239"/>
      <c r="F213" s="259"/>
      <c r="G213" s="241"/>
      <c r="H213" s="241"/>
      <c r="I213" s="241"/>
      <c r="J213" s="239"/>
      <c r="K213" s="259"/>
      <c r="L213" s="241"/>
      <c r="M213" s="241"/>
      <c r="N213" s="260"/>
      <c r="O213" s="241"/>
      <c r="P213" s="241"/>
      <c r="Q213" s="241"/>
      <c r="R213" s="241"/>
      <c r="S213" s="241"/>
      <c r="T213" s="241"/>
      <c r="U213" s="241"/>
      <c r="V213" s="214"/>
      <c r="W213" s="241"/>
      <c r="X213" s="241"/>
      <c r="Y213" s="241"/>
      <c r="Z213" s="270"/>
      <c r="AA213" s="241"/>
      <c r="AB213" s="214"/>
      <c r="AC213" s="241"/>
      <c r="AD213" s="214"/>
      <c r="AE213" s="241"/>
      <c r="AF213" s="214"/>
      <c r="AG213" s="241"/>
      <c r="AH213" s="214"/>
      <c r="AI213" s="241"/>
      <c r="AJ213" s="214"/>
      <c r="AK213" s="241"/>
      <c r="AL213" s="214"/>
      <c r="AM213" s="214"/>
      <c r="AN213" s="241"/>
      <c r="AO213" s="260"/>
      <c r="AP213" s="241"/>
      <c r="AQ213" s="214"/>
      <c r="AR213" s="241"/>
      <c r="AS213" s="214"/>
      <c r="AT213" s="241"/>
      <c r="AU213" s="214"/>
      <c r="AV213" s="241"/>
      <c r="AW213" s="214"/>
      <c r="AX213" s="261">
        <f>AX214</f>
        <v>0</v>
      </c>
      <c r="AY213" s="262">
        <v>0</v>
      </c>
      <c r="AZ213" s="234"/>
      <c r="BB213" s="260">
        <f>BB214</f>
        <v>0</v>
      </c>
      <c r="BC213" s="245" t="e">
        <f t="shared" si="6"/>
        <v>#DIV/0!</v>
      </c>
    </row>
    <row r="214" spans="1:55" ht="0.75" customHeight="1" x14ac:dyDescent="0.25">
      <c r="A214" s="255" t="s">
        <v>796</v>
      </c>
      <c r="B214" s="257" t="s">
        <v>117</v>
      </c>
      <c r="C214" s="257" t="s">
        <v>13</v>
      </c>
      <c r="D214" s="258" t="s">
        <v>59</v>
      </c>
      <c r="E214" s="239"/>
      <c r="F214" s="259"/>
      <c r="G214" s="241"/>
      <c r="H214" s="241"/>
      <c r="I214" s="241"/>
      <c r="J214" s="239"/>
      <c r="K214" s="259"/>
      <c r="L214" s="241"/>
      <c r="M214" s="241"/>
      <c r="N214" s="260"/>
      <c r="O214" s="241"/>
      <c r="P214" s="241"/>
      <c r="Q214" s="241"/>
      <c r="R214" s="241"/>
      <c r="S214" s="241"/>
      <c r="T214" s="241"/>
      <c r="U214" s="241"/>
      <c r="V214" s="214"/>
      <c r="W214" s="241"/>
      <c r="X214" s="241"/>
      <c r="Y214" s="241"/>
      <c r="Z214" s="270"/>
      <c r="AA214" s="241"/>
      <c r="AB214" s="214"/>
      <c r="AC214" s="241"/>
      <c r="AD214" s="214"/>
      <c r="AE214" s="241"/>
      <c r="AF214" s="214"/>
      <c r="AG214" s="241"/>
      <c r="AH214" s="214"/>
      <c r="AI214" s="241"/>
      <c r="AJ214" s="214"/>
      <c r="AK214" s="241"/>
      <c r="AL214" s="214"/>
      <c r="AM214" s="214"/>
      <c r="AN214" s="241"/>
      <c r="AO214" s="260"/>
      <c r="AP214" s="241"/>
      <c r="AQ214" s="214"/>
      <c r="AR214" s="241"/>
      <c r="AS214" s="214"/>
      <c r="AT214" s="241"/>
      <c r="AU214" s="214"/>
      <c r="AV214" s="241"/>
      <c r="AW214" s="214"/>
      <c r="AX214" s="261">
        <v>0</v>
      </c>
      <c r="AY214" s="262" t="e">
        <f>AY215+AY218+#REF!</f>
        <v>#REF!</v>
      </c>
      <c r="AZ214" s="234"/>
      <c r="BB214" s="260">
        <v>0</v>
      </c>
      <c r="BC214" s="245" t="e">
        <f t="shared" si="6"/>
        <v>#DIV/0!</v>
      </c>
    </row>
    <row r="215" spans="1:55" ht="45.6" customHeight="1" x14ac:dyDescent="0.25">
      <c r="A215" s="246" t="s">
        <v>796</v>
      </c>
      <c r="B215" s="247" t="s">
        <v>81</v>
      </c>
      <c r="C215" s="247" t="s">
        <v>764</v>
      </c>
      <c r="D215" s="248" t="s">
        <v>33</v>
      </c>
      <c r="E215" s="249"/>
      <c r="F215" s="250"/>
      <c r="G215" s="251"/>
      <c r="H215" s="251"/>
      <c r="I215" s="251"/>
      <c r="J215" s="249"/>
      <c r="K215" s="250"/>
      <c r="L215" s="251"/>
      <c r="M215" s="251"/>
      <c r="N215" s="252"/>
      <c r="O215" s="251"/>
      <c r="P215" s="251"/>
      <c r="Q215" s="251"/>
      <c r="R215" s="251"/>
      <c r="S215" s="251"/>
      <c r="T215" s="251"/>
      <c r="U215" s="251"/>
      <c r="V215" s="305"/>
      <c r="W215" s="251"/>
      <c r="X215" s="251"/>
      <c r="Y215" s="251"/>
      <c r="Z215" s="312"/>
      <c r="AA215" s="251"/>
      <c r="AB215" s="305"/>
      <c r="AC215" s="251"/>
      <c r="AD215" s="305"/>
      <c r="AE215" s="251"/>
      <c r="AF215" s="305"/>
      <c r="AG215" s="251"/>
      <c r="AH215" s="305">
        <v>267307.8</v>
      </c>
      <c r="AI215" s="251">
        <f>AH215</f>
        <v>267307.8</v>
      </c>
      <c r="AJ215" s="305"/>
      <c r="AK215" s="251">
        <f>AI215</f>
        <v>267307.8</v>
      </c>
      <c r="AL215" s="305">
        <v>400370</v>
      </c>
      <c r="AM215" s="305"/>
      <c r="AN215" s="251">
        <f>AK215+AL215+AM215</f>
        <v>667677.80000000005</v>
      </c>
      <c r="AO215" s="252"/>
      <c r="AP215" s="251">
        <f>AM215+AN215+AO215</f>
        <v>667677.80000000005</v>
      </c>
      <c r="AQ215" s="305"/>
      <c r="AR215" s="251">
        <f>AO215+AP215+AQ215</f>
        <v>667677.80000000005</v>
      </c>
      <c r="AS215" s="305"/>
      <c r="AT215" s="251">
        <f>AQ215+AR215+AS215</f>
        <v>667677.80000000005</v>
      </c>
      <c r="AU215" s="305"/>
      <c r="AV215" s="251">
        <f>AS215+AT215+AU215</f>
        <v>667677.80000000005</v>
      </c>
      <c r="AW215" s="305">
        <v>-74.8</v>
      </c>
      <c r="AX215" s="253">
        <f>AX216</f>
        <v>330</v>
      </c>
      <c r="AY215" s="262">
        <v>900</v>
      </c>
      <c r="AZ215" s="234"/>
      <c r="BB215" s="252">
        <f>BB216</f>
        <v>0</v>
      </c>
      <c r="BC215" s="245">
        <f t="shared" si="6"/>
        <v>0</v>
      </c>
    </row>
    <row r="216" spans="1:55" ht="32.450000000000003" customHeight="1" x14ac:dyDescent="0.25">
      <c r="A216" s="255" t="s">
        <v>796</v>
      </c>
      <c r="B216" s="257" t="s">
        <v>82</v>
      </c>
      <c r="C216" s="257" t="s">
        <v>764</v>
      </c>
      <c r="D216" s="258" t="s">
        <v>14</v>
      </c>
      <c r="E216" s="239"/>
      <c r="F216" s="259"/>
      <c r="G216" s="241"/>
      <c r="H216" s="241"/>
      <c r="I216" s="241"/>
      <c r="J216" s="239"/>
      <c r="K216" s="259"/>
      <c r="L216" s="241"/>
      <c r="M216" s="241"/>
      <c r="N216" s="260"/>
      <c r="O216" s="241"/>
      <c r="P216" s="241"/>
      <c r="Q216" s="241"/>
      <c r="R216" s="241"/>
      <c r="S216" s="241"/>
      <c r="T216" s="241"/>
      <c r="U216" s="241"/>
      <c r="V216" s="214"/>
      <c r="W216" s="241"/>
      <c r="X216" s="241"/>
      <c r="Y216" s="241"/>
      <c r="Z216" s="270"/>
      <c r="AA216" s="241"/>
      <c r="AB216" s="214"/>
      <c r="AC216" s="241"/>
      <c r="AD216" s="214"/>
      <c r="AE216" s="241"/>
      <c r="AF216" s="214"/>
      <c r="AG216" s="241"/>
      <c r="AH216" s="214"/>
      <c r="AI216" s="241"/>
      <c r="AJ216" s="214"/>
      <c r="AK216" s="241"/>
      <c r="AL216" s="214"/>
      <c r="AM216" s="214"/>
      <c r="AN216" s="241"/>
      <c r="AO216" s="260"/>
      <c r="AP216" s="241"/>
      <c r="AQ216" s="214"/>
      <c r="AR216" s="241"/>
      <c r="AS216" s="214"/>
      <c r="AT216" s="241"/>
      <c r="AU216" s="214"/>
      <c r="AV216" s="241"/>
      <c r="AW216" s="214"/>
      <c r="AX216" s="261">
        <f>AX217</f>
        <v>330</v>
      </c>
      <c r="AY216" s="262"/>
      <c r="AZ216" s="234"/>
      <c r="BB216" s="260">
        <f>BB217</f>
        <v>0</v>
      </c>
      <c r="BC216" s="245">
        <f t="shared" si="6"/>
        <v>0</v>
      </c>
    </row>
    <row r="217" spans="1:55" ht="33.75" customHeight="1" x14ac:dyDescent="0.25">
      <c r="A217" s="255" t="s">
        <v>796</v>
      </c>
      <c r="B217" s="257" t="s">
        <v>118</v>
      </c>
      <c r="C217" s="257" t="s">
        <v>764</v>
      </c>
      <c r="D217" s="258" t="s">
        <v>57</v>
      </c>
      <c r="E217" s="239"/>
      <c r="F217" s="259"/>
      <c r="G217" s="241"/>
      <c r="H217" s="241"/>
      <c r="I217" s="241"/>
      <c r="J217" s="239"/>
      <c r="K217" s="259"/>
      <c r="L217" s="241"/>
      <c r="M217" s="241"/>
      <c r="N217" s="260"/>
      <c r="O217" s="241"/>
      <c r="P217" s="241"/>
      <c r="Q217" s="241"/>
      <c r="R217" s="241"/>
      <c r="S217" s="241"/>
      <c r="T217" s="241"/>
      <c r="U217" s="241"/>
      <c r="V217" s="214"/>
      <c r="W217" s="241"/>
      <c r="X217" s="241"/>
      <c r="Y217" s="241"/>
      <c r="Z217" s="270"/>
      <c r="AA217" s="241"/>
      <c r="AB217" s="214"/>
      <c r="AC217" s="241"/>
      <c r="AD217" s="214"/>
      <c r="AE217" s="241"/>
      <c r="AF217" s="214"/>
      <c r="AG217" s="241"/>
      <c r="AH217" s="214"/>
      <c r="AI217" s="241"/>
      <c r="AJ217" s="214"/>
      <c r="AK217" s="241"/>
      <c r="AL217" s="214"/>
      <c r="AM217" s="214"/>
      <c r="AN217" s="241"/>
      <c r="AO217" s="260"/>
      <c r="AP217" s="241"/>
      <c r="AQ217" s="214"/>
      <c r="AR217" s="241"/>
      <c r="AS217" s="214"/>
      <c r="AT217" s="241"/>
      <c r="AU217" s="214"/>
      <c r="AV217" s="241"/>
      <c r="AW217" s="214"/>
      <c r="AX217" s="261">
        <f>AX218</f>
        <v>330</v>
      </c>
      <c r="AY217" s="262"/>
      <c r="AZ217" s="234"/>
      <c r="BB217" s="260">
        <f>BB218</f>
        <v>0</v>
      </c>
      <c r="BC217" s="245">
        <f t="shared" si="6"/>
        <v>0</v>
      </c>
    </row>
    <row r="218" spans="1:55" ht="64.900000000000006" customHeight="1" x14ac:dyDescent="0.25">
      <c r="A218" s="255" t="s">
        <v>796</v>
      </c>
      <c r="B218" s="257" t="s">
        <v>118</v>
      </c>
      <c r="C218" s="257" t="s">
        <v>13</v>
      </c>
      <c r="D218" s="258" t="s">
        <v>19</v>
      </c>
      <c r="E218" s="239"/>
      <c r="F218" s="259"/>
      <c r="G218" s="241"/>
      <c r="H218" s="241"/>
      <c r="I218" s="241"/>
      <c r="J218" s="239"/>
      <c r="K218" s="259"/>
      <c r="L218" s="241"/>
      <c r="M218" s="241"/>
      <c r="N218" s="260"/>
      <c r="O218" s="241"/>
      <c r="P218" s="241"/>
      <c r="Q218" s="241"/>
      <c r="R218" s="241"/>
      <c r="S218" s="241"/>
      <c r="T218" s="241"/>
      <c r="U218" s="241"/>
      <c r="V218" s="214"/>
      <c r="W218" s="241"/>
      <c r="X218" s="241"/>
      <c r="Y218" s="241"/>
      <c r="Z218" s="270"/>
      <c r="AA218" s="241"/>
      <c r="AB218" s="214"/>
      <c r="AC218" s="241"/>
      <c r="AD218" s="214"/>
      <c r="AE218" s="241"/>
      <c r="AF218" s="214"/>
      <c r="AG218" s="241"/>
      <c r="AH218" s="214"/>
      <c r="AI218" s="241"/>
      <c r="AJ218" s="214"/>
      <c r="AK218" s="241"/>
      <c r="AL218" s="214"/>
      <c r="AM218" s="214"/>
      <c r="AN218" s="241"/>
      <c r="AO218" s="260"/>
      <c r="AP218" s="241"/>
      <c r="AQ218" s="214"/>
      <c r="AR218" s="241"/>
      <c r="AS218" s="214"/>
      <c r="AT218" s="241"/>
      <c r="AU218" s="214"/>
      <c r="AV218" s="241"/>
      <c r="AW218" s="214"/>
      <c r="AX218" s="354">
        <v>330</v>
      </c>
      <c r="AY218" s="262">
        <v>100</v>
      </c>
      <c r="AZ218" s="234"/>
      <c r="BB218" s="260">
        <v>0</v>
      </c>
      <c r="BC218" s="245">
        <f t="shared" si="6"/>
        <v>0</v>
      </c>
    </row>
    <row r="219" spans="1:55" ht="37.5" customHeight="1" x14ac:dyDescent="0.25">
      <c r="A219" s="255" t="s">
        <v>796</v>
      </c>
      <c r="B219" s="247" t="s">
        <v>768</v>
      </c>
      <c r="C219" s="247" t="s">
        <v>764</v>
      </c>
      <c r="D219" s="248" t="s">
        <v>691</v>
      </c>
      <c r="E219" s="239"/>
      <c r="F219" s="259"/>
      <c r="G219" s="241"/>
      <c r="H219" s="241"/>
      <c r="I219" s="241"/>
      <c r="J219" s="239"/>
      <c r="K219" s="259"/>
      <c r="L219" s="241"/>
      <c r="M219" s="241"/>
      <c r="N219" s="260"/>
      <c r="O219" s="241"/>
      <c r="P219" s="241"/>
      <c r="Q219" s="241"/>
      <c r="R219" s="241"/>
      <c r="S219" s="241"/>
      <c r="T219" s="241"/>
      <c r="U219" s="241"/>
      <c r="V219" s="214"/>
      <c r="W219" s="241"/>
      <c r="X219" s="241"/>
      <c r="Y219" s="241"/>
      <c r="Z219" s="270"/>
      <c r="AA219" s="241"/>
      <c r="AB219" s="214"/>
      <c r="AC219" s="241"/>
      <c r="AD219" s="214"/>
      <c r="AE219" s="241"/>
      <c r="AF219" s="214"/>
      <c r="AG219" s="241"/>
      <c r="AH219" s="214">
        <v>267307.8</v>
      </c>
      <c r="AI219" s="241">
        <f>AH219</f>
        <v>267307.8</v>
      </c>
      <c r="AJ219" s="214"/>
      <c r="AK219" s="241">
        <f>AI219</f>
        <v>267307.8</v>
      </c>
      <c r="AL219" s="214">
        <v>400370</v>
      </c>
      <c r="AM219" s="214"/>
      <c r="AN219" s="241">
        <f>AK219+AL219+AM219</f>
        <v>667677.80000000005</v>
      </c>
      <c r="AO219" s="260"/>
      <c r="AP219" s="241">
        <f>AM219+AN219+AO219</f>
        <v>667677.80000000005</v>
      </c>
      <c r="AQ219" s="214"/>
      <c r="AR219" s="241">
        <f>AO219+AP219+AQ219</f>
        <v>667677.80000000005</v>
      </c>
      <c r="AS219" s="214"/>
      <c r="AT219" s="241">
        <f>AQ219+AR219+AS219</f>
        <v>667677.80000000005</v>
      </c>
      <c r="AU219" s="214"/>
      <c r="AV219" s="241">
        <f>AS219+AT219+AU219</f>
        <v>667677.80000000005</v>
      </c>
      <c r="AW219" s="214">
        <v>-74.8</v>
      </c>
      <c r="AX219" s="261">
        <f>AX220+AX222+AX224</f>
        <v>2467.42</v>
      </c>
      <c r="AY219" s="262"/>
      <c r="AZ219" s="234"/>
      <c r="BB219" s="260">
        <f>BB224+BB222+BB220</f>
        <v>4967.5695100000003</v>
      </c>
      <c r="BC219" s="245">
        <f t="shared" ref="BC219:BC301" si="9">BB219/AX219*100</f>
        <v>201.32646691686054</v>
      </c>
    </row>
    <row r="220" spans="1:55" ht="37.5" customHeight="1" x14ac:dyDescent="0.25">
      <c r="A220" s="255" t="s">
        <v>796</v>
      </c>
      <c r="B220" s="257" t="s">
        <v>124</v>
      </c>
      <c r="C220" s="257" t="s">
        <v>764</v>
      </c>
      <c r="D220" s="258" t="s">
        <v>746</v>
      </c>
      <c r="E220" s="239"/>
      <c r="F220" s="259"/>
      <c r="G220" s="241"/>
      <c r="H220" s="241"/>
      <c r="I220" s="241"/>
      <c r="J220" s="239"/>
      <c r="K220" s="259"/>
      <c r="L220" s="241"/>
      <c r="M220" s="241"/>
      <c r="N220" s="260"/>
      <c r="O220" s="241"/>
      <c r="P220" s="241"/>
      <c r="Q220" s="241"/>
      <c r="R220" s="241"/>
      <c r="S220" s="241"/>
      <c r="T220" s="241"/>
      <c r="U220" s="241"/>
      <c r="V220" s="214"/>
      <c r="W220" s="241"/>
      <c r="X220" s="241"/>
      <c r="Y220" s="241"/>
      <c r="Z220" s="270"/>
      <c r="AA220" s="241"/>
      <c r="AB220" s="214"/>
      <c r="AC220" s="241"/>
      <c r="AD220" s="214"/>
      <c r="AE220" s="241"/>
      <c r="AF220" s="214"/>
      <c r="AG220" s="241"/>
      <c r="AH220" s="214"/>
      <c r="AI220" s="241"/>
      <c r="AJ220" s="214"/>
      <c r="AK220" s="241"/>
      <c r="AL220" s="214"/>
      <c r="AM220" s="214"/>
      <c r="AN220" s="241"/>
      <c r="AO220" s="260"/>
      <c r="AP220" s="241"/>
      <c r="AQ220" s="214"/>
      <c r="AR220" s="241"/>
      <c r="AS220" s="214"/>
      <c r="AT220" s="241"/>
      <c r="AU220" s="214"/>
      <c r="AV220" s="241"/>
      <c r="AW220" s="214"/>
      <c r="AX220" s="261">
        <f>AX221</f>
        <v>41.52</v>
      </c>
      <c r="AY220" s="262"/>
      <c r="AZ220" s="234"/>
      <c r="BB220" s="260">
        <f>BB221</f>
        <v>0</v>
      </c>
      <c r="BC220" s="245"/>
    </row>
    <row r="221" spans="1:55" ht="37.5" customHeight="1" x14ac:dyDescent="0.25">
      <c r="A221" s="255" t="s">
        <v>796</v>
      </c>
      <c r="B221" s="257" t="s">
        <v>124</v>
      </c>
      <c r="C221" s="257" t="s">
        <v>776</v>
      </c>
      <c r="D221" s="258" t="s">
        <v>740</v>
      </c>
      <c r="E221" s="239"/>
      <c r="F221" s="259"/>
      <c r="G221" s="241"/>
      <c r="H221" s="241"/>
      <c r="I221" s="241"/>
      <c r="J221" s="239"/>
      <c r="K221" s="259"/>
      <c r="L221" s="241"/>
      <c r="M221" s="241"/>
      <c r="N221" s="260"/>
      <c r="O221" s="241"/>
      <c r="P221" s="241"/>
      <c r="Q221" s="241"/>
      <c r="R221" s="241"/>
      <c r="S221" s="241"/>
      <c r="T221" s="241"/>
      <c r="U221" s="241"/>
      <c r="V221" s="214"/>
      <c r="W221" s="241"/>
      <c r="X221" s="241"/>
      <c r="Y221" s="241"/>
      <c r="Z221" s="270"/>
      <c r="AA221" s="241"/>
      <c r="AB221" s="214"/>
      <c r="AC221" s="241"/>
      <c r="AD221" s="214"/>
      <c r="AE221" s="241"/>
      <c r="AF221" s="214"/>
      <c r="AG221" s="241"/>
      <c r="AH221" s="214"/>
      <c r="AI221" s="241"/>
      <c r="AJ221" s="214"/>
      <c r="AK221" s="241"/>
      <c r="AL221" s="214"/>
      <c r="AM221" s="214"/>
      <c r="AN221" s="241"/>
      <c r="AO221" s="260"/>
      <c r="AP221" s="241"/>
      <c r="AQ221" s="214"/>
      <c r="AR221" s="241"/>
      <c r="AS221" s="214"/>
      <c r="AT221" s="241"/>
      <c r="AU221" s="214"/>
      <c r="AV221" s="241"/>
      <c r="AW221" s="214"/>
      <c r="AX221" s="354">
        <v>41.52</v>
      </c>
      <c r="AY221" s="262"/>
      <c r="AZ221" s="234"/>
      <c r="BB221" s="260"/>
      <c r="BC221" s="245"/>
    </row>
    <row r="222" spans="1:55" ht="37.5" customHeight="1" x14ac:dyDescent="0.25">
      <c r="A222" s="311" t="s">
        <v>796</v>
      </c>
      <c r="B222" s="247" t="s">
        <v>345</v>
      </c>
      <c r="C222" s="247" t="s">
        <v>764</v>
      </c>
      <c r="D222" s="248" t="s">
        <v>57</v>
      </c>
      <c r="E222" s="249"/>
      <c r="F222" s="250"/>
      <c r="G222" s="251"/>
      <c r="H222" s="251"/>
      <c r="I222" s="251"/>
      <c r="J222" s="249"/>
      <c r="K222" s="250"/>
      <c r="L222" s="251"/>
      <c r="M222" s="251"/>
      <c r="N222" s="252"/>
      <c r="O222" s="251"/>
      <c r="P222" s="251"/>
      <c r="Q222" s="251"/>
      <c r="R222" s="251"/>
      <c r="S222" s="251"/>
      <c r="T222" s="251"/>
      <c r="U222" s="251"/>
      <c r="V222" s="305"/>
      <c r="W222" s="251"/>
      <c r="X222" s="251"/>
      <c r="Y222" s="251"/>
      <c r="Z222" s="312"/>
      <c r="AA222" s="251"/>
      <c r="AB222" s="305"/>
      <c r="AC222" s="251"/>
      <c r="AD222" s="305"/>
      <c r="AE222" s="251"/>
      <c r="AF222" s="305"/>
      <c r="AG222" s="251"/>
      <c r="AH222" s="305"/>
      <c r="AI222" s="251"/>
      <c r="AJ222" s="305"/>
      <c r="AK222" s="251"/>
      <c r="AL222" s="305"/>
      <c r="AM222" s="305"/>
      <c r="AN222" s="251"/>
      <c r="AO222" s="252"/>
      <c r="AP222" s="251"/>
      <c r="AQ222" s="305"/>
      <c r="AR222" s="251"/>
      <c r="AS222" s="305"/>
      <c r="AT222" s="251"/>
      <c r="AU222" s="305"/>
      <c r="AV222" s="251"/>
      <c r="AW222" s="305"/>
      <c r="AX222" s="356">
        <f>AX223</f>
        <v>425.9</v>
      </c>
      <c r="AY222" s="262"/>
      <c r="AZ222" s="234"/>
      <c r="BB222" s="252">
        <f>BB223</f>
        <v>67.569509999999994</v>
      </c>
      <c r="BC222" s="245">
        <f t="shared" si="9"/>
        <v>15.865111528527823</v>
      </c>
    </row>
    <row r="223" spans="1:55" ht="37.5" customHeight="1" x14ac:dyDescent="0.25">
      <c r="A223" s="280" t="s">
        <v>796</v>
      </c>
      <c r="B223" s="257" t="s">
        <v>345</v>
      </c>
      <c r="C223" s="247" t="s">
        <v>771</v>
      </c>
      <c r="D223" s="258" t="s">
        <v>747</v>
      </c>
      <c r="E223" s="239"/>
      <c r="F223" s="259"/>
      <c r="G223" s="241"/>
      <c r="H223" s="241"/>
      <c r="I223" s="241"/>
      <c r="J223" s="239"/>
      <c r="K223" s="259"/>
      <c r="L223" s="241"/>
      <c r="M223" s="241"/>
      <c r="N223" s="260"/>
      <c r="O223" s="241"/>
      <c r="P223" s="241"/>
      <c r="Q223" s="241"/>
      <c r="R223" s="241"/>
      <c r="S223" s="241"/>
      <c r="T223" s="241"/>
      <c r="U223" s="241"/>
      <c r="V223" s="214"/>
      <c r="W223" s="241"/>
      <c r="X223" s="241"/>
      <c r="Y223" s="241"/>
      <c r="Z223" s="270"/>
      <c r="AA223" s="241"/>
      <c r="AB223" s="214"/>
      <c r="AC223" s="241"/>
      <c r="AD223" s="214"/>
      <c r="AE223" s="241"/>
      <c r="AF223" s="214"/>
      <c r="AG223" s="241"/>
      <c r="AH223" s="214"/>
      <c r="AI223" s="241"/>
      <c r="AJ223" s="214"/>
      <c r="AK223" s="241"/>
      <c r="AL223" s="214"/>
      <c r="AM223" s="214"/>
      <c r="AN223" s="241"/>
      <c r="AO223" s="260"/>
      <c r="AP223" s="241"/>
      <c r="AQ223" s="214"/>
      <c r="AR223" s="241"/>
      <c r="AS223" s="214"/>
      <c r="AT223" s="241"/>
      <c r="AU223" s="214"/>
      <c r="AV223" s="241"/>
      <c r="AW223" s="214"/>
      <c r="AX223" s="354">
        <v>425.9</v>
      </c>
      <c r="AY223" s="262"/>
      <c r="AZ223" s="234"/>
      <c r="BB223" s="260">
        <v>67.569509999999994</v>
      </c>
      <c r="BC223" s="245">
        <f t="shared" si="9"/>
        <v>15.865111528527823</v>
      </c>
    </row>
    <row r="224" spans="1:55" ht="97.5" customHeight="1" x14ac:dyDescent="0.25">
      <c r="A224" s="280" t="s">
        <v>796</v>
      </c>
      <c r="B224" s="257" t="s">
        <v>181</v>
      </c>
      <c r="C224" s="257" t="s">
        <v>764</v>
      </c>
      <c r="D224" s="248" t="s">
        <v>193</v>
      </c>
      <c r="E224" s="239"/>
      <c r="F224" s="259"/>
      <c r="G224" s="241"/>
      <c r="H224" s="241"/>
      <c r="I224" s="241"/>
      <c r="J224" s="239"/>
      <c r="K224" s="259"/>
      <c r="L224" s="241"/>
      <c r="M224" s="241"/>
      <c r="N224" s="260"/>
      <c r="O224" s="241"/>
      <c r="P224" s="241"/>
      <c r="Q224" s="241"/>
      <c r="R224" s="241"/>
      <c r="S224" s="241"/>
      <c r="T224" s="241"/>
      <c r="U224" s="241"/>
      <c r="V224" s="214"/>
      <c r="W224" s="241"/>
      <c r="X224" s="241"/>
      <c r="Y224" s="241"/>
      <c r="Z224" s="270"/>
      <c r="AA224" s="241"/>
      <c r="AB224" s="214"/>
      <c r="AC224" s="241"/>
      <c r="AD224" s="214"/>
      <c r="AE224" s="241"/>
      <c r="AF224" s="214"/>
      <c r="AG224" s="241"/>
      <c r="AH224" s="214"/>
      <c r="AI224" s="241"/>
      <c r="AJ224" s="214"/>
      <c r="AK224" s="241"/>
      <c r="AL224" s="214"/>
      <c r="AM224" s="214"/>
      <c r="AN224" s="241"/>
      <c r="AO224" s="260"/>
      <c r="AP224" s="241"/>
      <c r="AQ224" s="214"/>
      <c r="AR224" s="241"/>
      <c r="AS224" s="214"/>
      <c r="AT224" s="241"/>
      <c r="AU224" s="214"/>
      <c r="AV224" s="241"/>
      <c r="AW224" s="214"/>
      <c r="AX224" s="354">
        <f>AX225</f>
        <v>2000</v>
      </c>
      <c r="AY224" s="262"/>
      <c r="AZ224" s="234"/>
      <c r="BB224" s="260">
        <f>BB225</f>
        <v>4900</v>
      </c>
      <c r="BC224" s="245">
        <f t="shared" si="9"/>
        <v>245.00000000000003</v>
      </c>
    </row>
    <row r="225" spans="1:55" ht="21.75" customHeight="1" x14ac:dyDescent="0.25">
      <c r="A225" s="280" t="s">
        <v>796</v>
      </c>
      <c r="B225" s="257" t="s">
        <v>181</v>
      </c>
      <c r="C225" s="247" t="s">
        <v>776</v>
      </c>
      <c r="D225" s="258" t="s">
        <v>740</v>
      </c>
      <c r="E225" s="239"/>
      <c r="F225" s="259"/>
      <c r="G225" s="241"/>
      <c r="H225" s="241"/>
      <c r="I225" s="241"/>
      <c r="J225" s="239"/>
      <c r="K225" s="259"/>
      <c r="L225" s="241"/>
      <c r="M225" s="241"/>
      <c r="N225" s="260"/>
      <c r="O225" s="241"/>
      <c r="P225" s="241"/>
      <c r="Q225" s="241"/>
      <c r="R225" s="241"/>
      <c r="S225" s="241"/>
      <c r="T225" s="241"/>
      <c r="U225" s="241"/>
      <c r="V225" s="214"/>
      <c r="W225" s="241"/>
      <c r="X225" s="241"/>
      <c r="Y225" s="241"/>
      <c r="Z225" s="270"/>
      <c r="AA225" s="241"/>
      <c r="AB225" s="214"/>
      <c r="AC225" s="241"/>
      <c r="AD225" s="214"/>
      <c r="AE225" s="241"/>
      <c r="AF225" s="214"/>
      <c r="AG225" s="241"/>
      <c r="AH225" s="214"/>
      <c r="AI225" s="241"/>
      <c r="AJ225" s="214"/>
      <c r="AK225" s="241"/>
      <c r="AL225" s="214"/>
      <c r="AM225" s="214"/>
      <c r="AN225" s="241"/>
      <c r="AO225" s="260"/>
      <c r="AP225" s="241"/>
      <c r="AQ225" s="214"/>
      <c r="AR225" s="241"/>
      <c r="AS225" s="214"/>
      <c r="AT225" s="241"/>
      <c r="AU225" s="214"/>
      <c r="AV225" s="241"/>
      <c r="AW225" s="214"/>
      <c r="AX225" s="261">
        <v>2000</v>
      </c>
      <c r="AY225" s="262"/>
      <c r="AZ225" s="234"/>
      <c r="BB225" s="260">
        <v>4900</v>
      </c>
      <c r="BC225" s="245">
        <f t="shared" si="9"/>
        <v>245.00000000000003</v>
      </c>
    </row>
    <row r="226" spans="1:55" ht="43.5" hidden="1" customHeight="1" x14ac:dyDescent="0.25">
      <c r="A226" s="255"/>
      <c r="B226" s="257"/>
      <c r="C226" s="257"/>
      <c r="D226" s="275"/>
      <c r="E226" s="239"/>
      <c r="F226" s="259"/>
      <c r="G226" s="241"/>
      <c r="H226" s="241"/>
      <c r="I226" s="241"/>
      <c r="J226" s="239"/>
      <c r="K226" s="259"/>
      <c r="L226" s="241"/>
      <c r="M226" s="241"/>
      <c r="N226" s="260"/>
      <c r="O226" s="241"/>
      <c r="P226" s="241"/>
      <c r="Q226" s="241"/>
      <c r="R226" s="241"/>
      <c r="S226" s="241"/>
      <c r="T226" s="241"/>
      <c r="U226" s="241"/>
      <c r="V226" s="214"/>
      <c r="W226" s="241"/>
      <c r="X226" s="241"/>
      <c r="Y226" s="241"/>
      <c r="Z226" s="270"/>
      <c r="AA226" s="241"/>
      <c r="AB226" s="214"/>
      <c r="AC226" s="241"/>
      <c r="AD226" s="214"/>
      <c r="AE226" s="241"/>
      <c r="AF226" s="214"/>
      <c r="AG226" s="241"/>
      <c r="AH226" s="214"/>
      <c r="AI226" s="241"/>
      <c r="AJ226" s="214"/>
      <c r="AK226" s="241"/>
      <c r="AL226" s="214"/>
      <c r="AM226" s="214"/>
      <c r="AN226" s="241"/>
      <c r="AO226" s="260"/>
      <c r="AP226" s="241"/>
      <c r="AQ226" s="214"/>
      <c r="AR226" s="241"/>
      <c r="AS226" s="214"/>
      <c r="AT226" s="241"/>
      <c r="AU226" s="214"/>
      <c r="AV226" s="241"/>
      <c r="AW226" s="214"/>
      <c r="AX226" s="261"/>
      <c r="AY226" s="262"/>
      <c r="AZ226" s="234"/>
      <c r="BB226" s="260"/>
      <c r="BC226" s="245" t="e">
        <f t="shared" si="9"/>
        <v>#DIV/0!</v>
      </c>
    </row>
    <row r="227" spans="1:55" ht="15.75" x14ac:dyDescent="0.25">
      <c r="A227" s="236" t="s">
        <v>797</v>
      </c>
      <c r="B227" s="237" t="s">
        <v>766</v>
      </c>
      <c r="C227" s="237" t="s">
        <v>764</v>
      </c>
      <c r="D227" s="287" t="s">
        <v>486</v>
      </c>
      <c r="E227" s="239"/>
      <c r="F227" s="276"/>
      <c r="G227" s="239"/>
      <c r="H227" s="239"/>
      <c r="I227" s="239"/>
      <c r="J227" s="239"/>
      <c r="K227" s="276"/>
      <c r="L227" s="239"/>
      <c r="M227" s="239"/>
      <c r="N227" s="240"/>
      <c r="O227" s="239"/>
      <c r="P227" s="239"/>
      <c r="Q227" s="239"/>
      <c r="R227" s="239"/>
      <c r="S227" s="239"/>
      <c r="T227" s="239"/>
      <c r="U227" s="239" t="e">
        <f>U236</f>
        <v>#REF!</v>
      </c>
      <c r="V227" s="214"/>
      <c r="W227" s="239" t="e">
        <f>W236</f>
        <v>#REF!</v>
      </c>
      <c r="X227" s="239" t="e">
        <f>X236</f>
        <v>#REF!</v>
      </c>
      <c r="Y227" s="239" t="e">
        <f>W227+X227</f>
        <v>#REF!</v>
      </c>
      <c r="Z227" s="214"/>
      <c r="AA227" s="239" t="e">
        <f>AA236+#REF!</f>
        <v>#REF!</v>
      </c>
      <c r="AB227" s="214"/>
      <c r="AC227" s="239" t="e">
        <f>AC236+#REF!</f>
        <v>#REF!</v>
      </c>
      <c r="AD227" s="214"/>
      <c r="AE227" s="239" t="e">
        <f>AE236+#REF!</f>
        <v>#REF!</v>
      </c>
      <c r="AF227" s="214"/>
      <c r="AG227" s="239">
        <f>AG236</f>
        <v>1735400</v>
      </c>
      <c r="AH227" s="214"/>
      <c r="AI227" s="239">
        <f>AI236</f>
        <v>1985400</v>
      </c>
      <c r="AJ227" s="214"/>
      <c r="AK227" s="239">
        <f>AK236</f>
        <v>1985400</v>
      </c>
      <c r="AL227" s="214"/>
      <c r="AM227" s="214"/>
      <c r="AN227" s="239">
        <f>AN236</f>
        <v>1979400</v>
      </c>
      <c r="AO227" s="240"/>
      <c r="AP227" s="239">
        <f>AP236</f>
        <v>1979400</v>
      </c>
      <c r="AQ227" s="214"/>
      <c r="AR227" s="239">
        <f>AR236</f>
        <v>2083004.42</v>
      </c>
      <c r="AS227" s="214"/>
      <c r="AT227" s="239">
        <f>AT236</f>
        <v>3008639.42</v>
      </c>
      <c r="AU227" s="214"/>
      <c r="AV227" s="239">
        <f>AV236</f>
        <v>3008639.42</v>
      </c>
      <c r="AW227" s="214"/>
      <c r="AX227" s="242">
        <f>AX235+AX251+AX228</f>
        <v>6445</v>
      </c>
      <c r="AY227" s="243">
        <f>AY236</f>
        <v>1127.8</v>
      </c>
      <c r="AZ227" s="234"/>
      <c r="BB227" s="240">
        <f>BB235+BB251+BB228</f>
        <v>2958.8152100000002</v>
      </c>
      <c r="BC227" s="245">
        <f t="shared" si="9"/>
        <v>45.908692164468583</v>
      </c>
    </row>
    <row r="228" spans="1:55" ht="31.5" x14ac:dyDescent="0.25">
      <c r="A228" s="255" t="s">
        <v>797</v>
      </c>
      <c r="B228" s="247" t="s">
        <v>15</v>
      </c>
      <c r="C228" s="257" t="s">
        <v>764</v>
      </c>
      <c r="D228" s="248" t="s">
        <v>355</v>
      </c>
      <c r="E228" s="239"/>
      <c r="F228" s="276"/>
      <c r="G228" s="239"/>
      <c r="H228" s="239"/>
      <c r="I228" s="239"/>
      <c r="J228" s="239"/>
      <c r="K228" s="276"/>
      <c r="L228" s="239"/>
      <c r="M228" s="239"/>
      <c r="N228" s="240"/>
      <c r="O228" s="239"/>
      <c r="P228" s="239"/>
      <c r="Q228" s="239"/>
      <c r="R228" s="239"/>
      <c r="S228" s="239"/>
      <c r="T228" s="239"/>
      <c r="U228" s="239"/>
      <c r="V228" s="214"/>
      <c r="W228" s="239"/>
      <c r="X228" s="239"/>
      <c r="Y228" s="239"/>
      <c r="Z228" s="214"/>
      <c r="AA228" s="239"/>
      <c r="AB228" s="214"/>
      <c r="AC228" s="239"/>
      <c r="AD228" s="214"/>
      <c r="AE228" s="239"/>
      <c r="AF228" s="214"/>
      <c r="AG228" s="239"/>
      <c r="AH228" s="214"/>
      <c r="AI228" s="239"/>
      <c r="AJ228" s="214"/>
      <c r="AK228" s="239"/>
      <c r="AL228" s="214"/>
      <c r="AM228" s="214"/>
      <c r="AN228" s="239"/>
      <c r="AO228" s="240"/>
      <c r="AP228" s="239"/>
      <c r="AQ228" s="214"/>
      <c r="AR228" s="239"/>
      <c r="AS228" s="214"/>
      <c r="AT228" s="239"/>
      <c r="AU228" s="214"/>
      <c r="AV228" s="239"/>
      <c r="AW228" s="214"/>
      <c r="AX228" s="253">
        <f>AX229</f>
        <v>4000</v>
      </c>
      <c r="AY228" s="243"/>
      <c r="AZ228" s="234"/>
      <c r="BB228" s="252">
        <f>BB229</f>
        <v>0</v>
      </c>
      <c r="BC228" s="245">
        <f t="shared" si="9"/>
        <v>0</v>
      </c>
    </row>
    <row r="229" spans="1:55" ht="31.5" x14ac:dyDescent="0.25">
      <c r="A229" s="255" t="s">
        <v>797</v>
      </c>
      <c r="B229" s="257" t="s">
        <v>356</v>
      </c>
      <c r="C229" s="257" t="s">
        <v>764</v>
      </c>
      <c r="D229" s="258" t="s">
        <v>358</v>
      </c>
      <c r="E229" s="239"/>
      <c r="F229" s="276"/>
      <c r="G229" s="239"/>
      <c r="H229" s="239"/>
      <c r="I229" s="239"/>
      <c r="J229" s="239"/>
      <c r="K229" s="276"/>
      <c r="L229" s="239"/>
      <c r="M229" s="239"/>
      <c r="N229" s="240"/>
      <c r="O229" s="239"/>
      <c r="P229" s="239"/>
      <c r="Q229" s="239"/>
      <c r="R229" s="239"/>
      <c r="S229" s="239"/>
      <c r="T229" s="239"/>
      <c r="U229" s="239"/>
      <c r="V229" s="214"/>
      <c r="W229" s="239"/>
      <c r="X229" s="239"/>
      <c r="Y229" s="239"/>
      <c r="Z229" s="214"/>
      <c r="AA229" s="239"/>
      <c r="AB229" s="214"/>
      <c r="AC229" s="239"/>
      <c r="AD229" s="214"/>
      <c r="AE229" s="239"/>
      <c r="AF229" s="214"/>
      <c r="AG229" s="239"/>
      <c r="AH229" s="214"/>
      <c r="AI229" s="239"/>
      <c r="AJ229" s="214"/>
      <c r="AK229" s="239"/>
      <c r="AL229" s="214"/>
      <c r="AM229" s="214"/>
      <c r="AN229" s="239"/>
      <c r="AO229" s="240"/>
      <c r="AP229" s="239"/>
      <c r="AQ229" s="214"/>
      <c r="AR229" s="239"/>
      <c r="AS229" s="214"/>
      <c r="AT229" s="239"/>
      <c r="AU229" s="214"/>
      <c r="AV229" s="239"/>
      <c r="AW229" s="214"/>
      <c r="AX229" s="261">
        <f>AX230+AX232</f>
        <v>4000</v>
      </c>
      <c r="AY229" s="243"/>
      <c r="AZ229" s="234"/>
      <c r="BB229" s="260">
        <f>BB230</f>
        <v>0</v>
      </c>
      <c r="BC229" s="245">
        <f t="shared" si="9"/>
        <v>0</v>
      </c>
    </row>
    <row r="230" spans="1:55" ht="47.25" x14ac:dyDescent="0.25">
      <c r="A230" s="73" t="s">
        <v>797</v>
      </c>
      <c r="B230" s="37" t="s">
        <v>904</v>
      </c>
      <c r="C230" s="37" t="s">
        <v>764</v>
      </c>
      <c r="D230" s="28" t="s">
        <v>905</v>
      </c>
      <c r="E230" s="84"/>
      <c r="F230" s="98"/>
      <c r="G230" s="84"/>
      <c r="H230" s="84"/>
      <c r="I230" s="84"/>
      <c r="J230" s="84"/>
      <c r="K230" s="98"/>
      <c r="L230" s="84"/>
      <c r="M230" s="84"/>
      <c r="N230" s="85"/>
      <c r="O230" s="84"/>
      <c r="P230" s="84"/>
      <c r="Q230" s="84"/>
      <c r="R230" s="84"/>
      <c r="S230" s="84"/>
      <c r="T230" s="84"/>
      <c r="U230" s="84"/>
      <c r="V230" s="83"/>
      <c r="W230" s="84"/>
      <c r="X230" s="84"/>
      <c r="Y230" s="84"/>
      <c r="Z230" s="83"/>
      <c r="AA230" s="84"/>
      <c r="AB230" s="83"/>
      <c r="AC230" s="84"/>
      <c r="AD230" s="83"/>
      <c r="AE230" s="84"/>
      <c r="AF230" s="83"/>
      <c r="AG230" s="84"/>
      <c r="AH230" s="83"/>
      <c r="AI230" s="84"/>
      <c r="AJ230" s="83"/>
      <c r="AK230" s="84"/>
      <c r="AL230" s="83"/>
      <c r="AM230" s="83"/>
      <c r="AN230" s="84"/>
      <c r="AO230" s="85"/>
      <c r="AP230" s="84"/>
      <c r="AQ230" s="83"/>
      <c r="AR230" s="84"/>
      <c r="AS230" s="83"/>
      <c r="AT230" s="84"/>
      <c r="AU230" s="83"/>
      <c r="AV230" s="84"/>
      <c r="AW230" s="83"/>
      <c r="AX230" s="95">
        <f>AX231</f>
        <v>2000</v>
      </c>
      <c r="AY230" s="243"/>
      <c r="AZ230" s="234"/>
      <c r="BB230" s="260">
        <f>BB231</f>
        <v>0</v>
      </c>
      <c r="BC230" s="245">
        <f t="shared" si="9"/>
        <v>0</v>
      </c>
    </row>
    <row r="231" spans="1:55" ht="31.5" x14ac:dyDescent="0.25">
      <c r="A231" s="73" t="s">
        <v>797</v>
      </c>
      <c r="B231" s="37" t="s">
        <v>904</v>
      </c>
      <c r="C231" s="37" t="s">
        <v>771</v>
      </c>
      <c r="D231" s="28" t="s">
        <v>747</v>
      </c>
      <c r="E231" s="84"/>
      <c r="F231" s="98"/>
      <c r="G231" s="84"/>
      <c r="H231" s="84"/>
      <c r="I231" s="84"/>
      <c r="J231" s="84"/>
      <c r="K231" s="98"/>
      <c r="L231" s="84"/>
      <c r="M231" s="84"/>
      <c r="N231" s="85"/>
      <c r="O231" s="84"/>
      <c r="P231" s="84"/>
      <c r="Q231" s="84"/>
      <c r="R231" s="84"/>
      <c r="S231" s="84"/>
      <c r="T231" s="84"/>
      <c r="U231" s="84"/>
      <c r="V231" s="83"/>
      <c r="W231" s="84"/>
      <c r="X231" s="84"/>
      <c r="Y231" s="84"/>
      <c r="Z231" s="83"/>
      <c r="AA231" s="84"/>
      <c r="AB231" s="83"/>
      <c r="AC231" s="84"/>
      <c r="AD231" s="83"/>
      <c r="AE231" s="84"/>
      <c r="AF231" s="83"/>
      <c r="AG231" s="84"/>
      <c r="AH231" s="83"/>
      <c r="AI231" s="84"/>
      <c r="AJ231" s="83"/>
      <c r="AK231" s="84"/>
      <c r="AL231" s="83"/>
      <c r="AM231" s="83"/>
      <c r="AN231" s="84"/>
      <c r="AO231" s="85"/>
      <c r="AP231" s="84"/>
      <c r="AQ231" s="83"/>
      <c r="AR231" s="84"/>
      <c r="AS231" s="83"/>
      <c r="AT231" s="84"/>
      <c r="AU231" s="83"/>
      <c r="AV231" s="84"/>
      <c r="AW231" s="83"/>
      <c r="AX231" s="95">
        <v>2000</v>
      </c>
      <c r="AY231" s="243"/>
      <c r="AZ231" s="234"/>
      <c r="BB231" s="260">
        <v>0</v>
      </c>
      <c r="BC231" s="245">
        <f t="shared" si="9"/>
        <v>0</v>
      </c>
    </row>
    <row r="232" spans="1:55" ht="31.5" x14ac:dyDescent="0.25">
      <c r="A232" s="73" t="s">
        <v>357</v>
      </c>
      <c r="B232" s="37" t="s">
        <v>906</v>
      </c>
      <c r="C232" s="37" t="s">
        <v>764</v>
      </c>
      <c r="D232" s="28" t="s">
        <v>116</v>
      </c>
      <c r="E232" s="84"/>
      <c r="F232" s="98"/>
      <c r="G232" s="84"/>
      <c r="H232" s="84"/>
      <c r="I232" s="84"/>
      <c r="J232" s="84"/>
      <c r="K232" s="98"/>
      <c r="L232" s="84"/>
      <c r="M232" s="84"/>
      <c r="N232" s="85"/>
      <c r="O232" s="84"/>
      <c r="P232" s="84"/>
      <c r="Q232" s="84"/>
      <c r="R232" s="84"/>
      <c r="S232" s="84"/>
      <c r="T232" s="84"/>
      <c r="U232" s="84"/>
      <c r="V232" s="83"/>
      <c r="W232" s="84"/>
      <c r="X232" s="84"/>
      <c r="Y232" s="84"/>
      <c r="Z232" s="83"/>
      <c r="AA232" s="84"/>
      <c r="AB232" s="83"/>
      <c r="AC232" s="84"/>
      <c r="AD232" s="83"/>
      <c r="AE232" s="84"/>
      <c r="AF232" s="83"/>
      <c r="AG232" s="84"/>
      <c r="AH232" s="83"/>
      <c r="AI232" s="84"/>
      <c r="AJ232" s="83"/>
      <c r="AK232" s="84"/>
      <c r="AL232" s="83"/>
      <c r="AM232" s="83"/>
      <c r="AN232" s="84"/>
      <c r="AO232" s="85"/>
      <c r="AP232" s="84"/>
      <c r="AQ232" s="83"/>
      <c r="AR232" s="84"/>
      <c r="AS232" s="83"/>
      <c r="AT232" s="84"/>
      <c r="AU232" s="83"/>
      <c r="AV232" s="84"/>
      <c r="AW232" s="83"/>
      <c r="AX232" s="95">
        <f>AX233</f>
        <v>2000</v>
      </c>
      <c r="AY232" s="243"/>
      <c r="AZ232" s="234"/>
      <c r="BB232" s="260"/>
      <c r="BC232" s="245"/>
    </row>
    <row r="233" spans="1:55" ht="32.25" customHeight="1" x14ac:dyDescent="0.25">
      <c r="A233" s="73" t="s">
        <v>797</v>
      </c>
      <c r="B233" s="37" t="s">
        <v>906</v>
      </c>
      <c r="C233" s="37" t="s">
        <v>771</v>
      </c>
      <c r="D233" s="28" t="s">
        <v>747</v>
      </c>
      <c r="E233" s="84"/>
      <c r="F233" s="98"/>
      <c r="G233" s="84"/>
      <c r="H233" s="84"/>
      <c r="I233" s="84"/>
      <c r="J233" s="84"/>
      <c r="K233" s="98"/>
      <c r="L233" s="84"/>
      <c r="M233" s="84"/>
      <c r="N233" s="85"/>
      <c r="O233" s="84"/>
      <c r="P233" s="84"/>
      <c r="Q233" s="84"/>
      <c r="R233" s="84"/>
      <c r="S233" s="84"/>
      <c r="T233" s="84"/>
      <c r="U233" s="84"/>
      <c r="V233" s="83"/>
      <c r="W233" s="84"/>
      <c r="X233" s="84"/>
      <c r="Y233" s="84"/>
      <c r="Z233" s="83"/>
      <c r="AA233" s="84"/>
      <c r="AB233" s="83"/>
      <c r="AC233" s="84"/>
      <c r="AD233" s="83"/>
      <c r="AE233" s="84"/>
      <c r="AF233" s="83"/>
      <c r="AG233" s="84"/>
      <c r="AH233" s="83"/>
      <c r="AI233" s="84"/>
      <c r="AJ233" s="83"/>
      <c r="AK233" s="84"/>
      <c r="AL233" s="83"/>
      <c r="AM233" s="83"/>
      <c r="AN233" s="84"/>
      <c r="AO233" s="85"/>
      <c r="AP233" s="84"/>
      <c r="AQ233" s="83"/>
      <c r="AR233" s="84"/>
      <c r="AS233" s="83"/>
      <c r="AT233" s="84"/>
      <c r="AU233" s="83"/>
      <c r="AV233" s="84"/>
      <c r="AW233" s="83"/>
      <c r="AX233" s="357">
        <v>2000</v>
      </c>
      <c r="AY233" s="243"/>
      <c r="AZ233" s="234"/>
      <c r="BB233" s="260"/>
      <c r="BC233" s="245"/>
    </row>
    <row r="234" spans="1:55" ht="15.75" hidden="1" x14ac:dyDescent="0.25">
      <c r="A234" s="255"/>
      <c r="B234" s="257"/>
      <c r="C234" s="257"/>
      <c r="D234" s="258"/>
      <c r="E234" s="239"/>
      <c r="F234" s="276"/>
      <c r="G234" s="239"/>
      <c r="H234" s="239"/>
      <c r="I234" s="239"/>
      <c r="J234" s="239"/>
      <c r="K234" s="276"/>
      <c r="L234" s="239"/>
      <c r="M234" s="239"/>
      <c r="N234" s="240"/>
      <c r="O234" s="239"/>
      <c r="P234" s="239"/>
      <c r="Q234" s="239"/>
      <c r="R234" s="239"/>
      <c r="S234" s="239"/>
      <c r="T234" s="239"/>
      <c r="U234" s="239"/>
      <c r="V234" s="214"/>
      <c r="W234" s="239"/>
      <c r="X234" s="239"/>
      <c r="Y234" s="239"/>
      <c r="Z234" s="214"/>
      <c r="AA234" s="239"/>
      <c r="AB234" s="214"/>
      <c r="AC234" s="239"/>
      <c r="AD234" s="214"/>
      <c r="AE234" s="239"/>
      <c r="AF234" s="214"/>
      <c r="AG234" s="239"/>
      <c r="AH234" s="214"/>
      <c r="AI234" s="239"/>
      <c r="AJ234" s="214"/>
      <c r="AK234" s="239"/>
      <c r="AL234" s="214"/>
      <c r="AM234" s="214"/>
      <c r="AN234" s="239"/>
      <c r="AO234" s="240"/>
      <c r="AP234" s="239"/>
      <c r="AQ234" s="214"/>
      <c r="AR234" s="239"/>
      <c r="AS234" s="214"/>
      <c r="AT234" s="239"/>
      <c r="AU234" s="214"/>
      <c r="AV234" s="239"/>
      <c r="AW234" s="214"/>
      <c r="AX234" s="354"/>
      <c r="AY234" s="243"/>
      <c r="AZ234" s="234"/>
      <c r="BB234" s="260"/>
      <c r="BC234" s="245"/>
    </row>
    <row r="235" spans="1:55" ht="47.45" customHeight="1" x14ac:dyDescent="0.25">
      <c r="A235" s="255" t="s">
        <v>797</v>
      </c>
      <c r="B235" s="247" t="s">
        <v>804</v>
      </c>
      <c r="C235" s="247" t="s">
        <v>764</v>
      </c>
      <c r="D235" s="248" t="s">
        <v>144</v>
      </c>
      <c r="E235" s="239"/>
      <c r="F235" s="276"/>
      <c r="G235" s="239"/>
      <c r="H235" s="239"/>
      <c r="I235" s="239"/>
      <c r="J235" s="239"/>
      <c r="K235" s="276"/>
      <c r="L235" s="239"/>
      <c r="M235" s="239"/>
      <c r="N235" s="240"/>
      <c r="O235" s="239"/>
      <c r="P235" s="239"/>
      <c r="Q235" s="239"/>
      <c r="R235" s="239"/>
      <c r="S235" s="239"/>
      <c r="T235" s="239"/>
      <c r="U235" s="239"/>
      <c r="V235" s="214"/>
      <c r="W235" s="239"/>
      <c r="X235" s="239"/>
      <c r="Y235" s="239"/>
      <c r="Z235" s="214"/>
      <c r="AA235" s="239"/>
      <c r="AB235" s="214"/>
      <c r="AC235" s="239"/>
      <c r="AD235" s="214"/>
      <c r="AE235" s="239"/>
      <c r="AF235" s="214"/>
      <c r="AG235" s="239"/>
      <c r="AH235" s="214"/>
      <c r="AI235" s="239"/>
      <c r="AJ235" s="214"/>
      <c r="AK235" s="239"/>
      <c r="AL235" s="214"/>
      <c r="AM235" s="214"/>
      <c r="AN235" s="239"/>
      <c r="AO235" s="240"/>
      <c r="AP235" s="239"/>
      <c r="AQ235" s="214"/>
      <c r="AR235" s="239"/>
      <c r="AS235" s="214"/>
      <c r="AT235" s="239"/>
      <c r="AU235" s="214"/>
      <c r="AV235" s="239"/>
      <c r="AW235" s="214"/>
      <c r="AX235" s="356">
        <f>AX237+AX245+AX248</f>
        <v>2445</v>
      </c>
      <c r="AY235" s="243"/>
      <c r="AZ235" s="234"/>
      <c r="BB235" s="252">
        <f>BB237+BB245+BB248</f>
        <v>2601.9</v>
      </c>
      <c r="BC235" s="245">
        <f t="shared" si="9"/>
        <v>106.41717791411043</v>
      </c>
    </row>
    <row r="236" spans="1:55" ht="16.149999999999999" hidden="1" customHeight="1" x14ac:dyDescent="0.25">
      <c r="A236" s="255"/>
      <c r="B236" s="247" t="s">
        <v>487</v>
      </c>
      <c r="C236" s="247"/>
      <c r="D236" s="248" t="s">
        <v>486</v>
      </c>
      <c r="E236" s="249"/>
      <c r="F236" s="250"/>
      <c r="G236" s="251"/>
      <c r="H236" s="251"/>
      <c r="I236" s="251"/>
      <c r="J236" s="249"/>
      <c r="K236" s="250"/>
      <c r="L236" s="251"/>
      <c r="M236" s="251"/>
      <c r="N236" s="252"/>
      <c r="O236" s="251"/>
      <c r="P236" s="251"/>
      <c r="Q236" s="251" t="e">
        <f>#REF!+Q237+#REF!+#REF!+Q242</f>
        <v>#REF!</v>
      </c>
      <c r="R236" s="251" t="e">
        <f>#REF!+R237+#REF!+#REF!+R242</f>
        <v>#REF!</v>
      </c>
      <c r="S236" s="251" t="e">
        <f>#REF!+S237+#REF!+#REF!+S242</f>
        <v>#REF!</v>
      </c>
      <c r="T236" s="251" t="e">
        <f>#REF!+T237+#REF!+#REF!+T242</f>
        <v>#REF!</v>
      </c>
      <c r="U236" s="251" t="e">
        <f>U237+#REF!+U242+#REF!+U245</f>
        <v>#REF!</v>
      </c>
      <c r="V236" s="214"/>
      <c r="W236" s="251" t="e">
        <f>W237+#REF!+W242+#REF!+W245</f>
        <v>#REF!</v>
      </c>
      <c r="X236" s="251" t="e">
        <f>X237+#REF!+X242+#REF!+X245</f>
        <v>#REF!</v>
      </c>
      <c r="Y236" s="251" t="e">
        <f>W236+X236</f>
        <v>#REF!</v>
      </c>
      <c r="Z236" s="214"/>
      <c r="AA236" s="251" t="e">
        <f>AA237+#REF!+AA242+#REF!+AA245</f>
        <v>#REF!</v>
      </c>
      <c r="AB236" s="214"/>
      <c r="AC236" s="251" t="e">
        <f>AC237+#REF!+AC242+#REF!+AC245</f>
        <v>#REF!</v>
      </c>
      <c r="AD236" s="214"/>
      <c r="AE236" s="251" t="e">
        <f>AE237+#REF!+AE242+#REF!+AE245</f>
        <v>#REF!</v>
      </c>
      <c r="AF236" s="214"/>
      <c r="AG236" s="251">
        <f>AG237+AG242+AG245</f>
        <v>1735400</v>
      </c>
      <c r="AH236" s="214"/>
      <c r="AI236" s="251">
        <f>AI237+AI242+AI245+AI240</f>
        <v>1985400</v>
      </c>
      <c r="AJ236" s="214"/>
      <c r="AK236" s="251">
        <f>AK237+AK242+AK245+AK240</f>
        <v>1985400</v>
      </c>
      <c r="AL236" s="214"/>
      <c r="AM236" s="214"/>
      <c r="AN236" s="251">
        <f>AN237+AN242+AN245+AN240</f>
        <v>1979400</v>
      </c>
      <c r="AO236" s="252"/>
      <c r="AP236" s="251">
        <f>AP237+AP242+AP245+AP240</f>
        <v>1979400</v>
      </c>
      <c r="AQ236" s="214"/>
      <c r="AR236" s="251">
        <f>AR237+AR242+AR245+AR240</f>
        <v>2083004.42</v>
      </c>
      <c r="AS236" s="214"/>
      <c r="AT236" s="251">
        <f>AT237+AT242+AT245+AT240</f>
        <v>3008639.42</v>
      </c>
      <c r="AU236" s="214"/>
      <c r="AV236" s="251">
        <f>AV237+AV242+AV245+AV240</f>
        <v>3008639.42</v>
      </c>
      <c r="AW236" s="214"/>
      <c r="AX236" s="356"/>
      <c r="AY236" s="254">
        <f>AY237+AY242+AY245+AY240+AY265</f>
        <v>1127.8</v>
      </c>
      <c r="AZ236" s="234"/>
      <c r="BB236" s="252"/>
      <c r="BC236" s="245" t="e">
        <f t="shared" si="9"/>
        <v>#DIV/0!</v>
      </c>
    </row>
    <row r="237" spans="1:55" ht="31.5" x14ac:dyDescent="0.25">
      <c r="A237" s="246" t="s">
        <v>797</v>
      </c>
      <c r="B237" s="247" t="s">
        <v>61</v>
      </c>
      <c r="C237" s="247" t="s">
        <v>764</v>
      </c>
      <c r="D237" s="248" t="s">
        <v>95</v>
      </c>
      <c r="E237" s="239"/>
      <c r="F237" s="259"/>
      <c r="G237" s="241"/>
      <c r="H237" s="241"/>
      <c r="I237" s="241"/>
      <c r="J237" s="239"/>
      <c r="K237" s="259"/>
      <c r="L237" s="241"/>
      <c r="M237" s="241"/>
      <c r="N237" s="260"/>
      <c r="O237" s="241"/>
      <c r="P237" s="241"/>
      <c r="Q237" s="241">
        <v>232811</v>
      </c>
      <c r="R237" s="241">
        <v>399000</v>
      </c>
      <c r="S237" s="241">
        <v>399000</v>
      </c>
      <c r="T237" s="241">
        <v>399000</v>
      </c>
      <c r="U237" s="241">
        <f>U239</f>
        <v>450453.89</v>
      </c>
      <c r="V237" s="214"/>
      <c r="W237" s="241">
        <f>W239</f>
        <v>450453.89</v>
      </c>
      <c r="X237" s="241">
        <f>X239</f>
        <v>110606.01</v>
      </c>
      <c r="Y237" s="241">
        <f>W237+X237</f>
        <v>561059.9</v>
      </c>
      <c r="Z237" s="214"/>
      <c r="AA237" s="241">
        <f>Y237+Z237</f>
        <v>561059.9</v>
      </c>
      <c r="AB237" s="214"/>
      <c r="AC237" s="241">
        <f>AA237+AB237</f>
        <v>561059.9</v>
      </c>
      <c r="AD237" s="214"/>
      <c r="AE237" s="241">
        <f>AE239</f>
        <v>646913.1</v>
      </c>
      <c r="AF237" s="214"/>
      <c r="AG237" s="241">
        <f>AG239</f>
        <v>527900</v>
      </c>
      <c r="AH237" s="214"/>
      <c r="AI237" s="241">
        <f>AI239</f>
        <v>527900</v>
      </c>
      <c r="AJ237" s="214"/>
      <c r="AK237" s="241">
        <f>AK239</f>
        <v>527900</v>
      </c>
      <c r="AL237" s="214"/>
      <c r="AM237" s="214"/>
      <c r="AN237" s="241">
        <f>AN239</f>
        <v>527900</v>
      </c>
      <c r="AO237" s="260"/>
      <c r="AP237" s="241">
        <f>AP239</f>
        <v>527900</v>
      </c>
      <c r="AQ237" s="214"/>
      <c r="AR237" s="241">
        <f>AR239</f>
        <v>527900</v>
      </c>
      <c r="AS237" s="214"/>
      <c r="AT237" s="241">
        <f>AT239</f>
        <v>824900</v>
      </c>
      <c r="AU237" s="214"/>
      <c r="AV237" s="241">
        <f>AV239</f>
        <v>824900</v>
      </c>
      <c r="AW237" s="214"/>
      <c r="AX237" s="356">
        <f>AX238</f>
        <v>745</v>
      </c>
      <c r="AY237" s="262">
        <f>AY239</f>
        <v>302.39999999999998</v>
      </c>
      <c r="AZ237" s="234"/>
      <c r="BB237" s="252">
        <f>BB238</f>
        <v>612</v>
      </c>
      <c r="BC237" s="245">
        <f t="shared" si="9"/>
        <v>82.147651006711413</v>
      </c>
    </row>
    <row r="238" spans="1:55" ht="32.450000000000003" customHeight="1" x14ac:dyDescent="0.25">
      <c r="A238" s="255" t="s">
        <v>797</v>
      </c>
      <c r="B238" s="257" t="s">
        <v>119</v>
      </c>
      <c r="C238" s="257" t="s">
        <v>764</v>
      </c>
      <c r="D238" s="258" t="s">
        <v>116</v>
      </c>
      <c r="E238" s="239"/>
      <c r="F238" s="259"/>
      <c r="G238" s="241"/>
      <c r="H238" s="241"/>
      <c r="I238" s="241"/>
      <c r="J238" s="239"/>
      <c r="K238" s="259"/>
      <c r="L238" s="241"/>
      <c r="M238" s="241"/>
      <c r="N238" s="260"/>
      <c r="O238" s="241"/>
      <c r="P238" s="241"/>
      <c r="Q238" s="241"/>
      <c r="R238" s="241"/>
      <c r="S238" s="241"/>
      <c r="T238" s="241"/>
      <c r="U238" s="241"/>
      <c r="V238" s="214"/>
      <c r="W238" s="241"/>
      <c r="X238" s="241"/>
      <c r="Y238" s="241"/>
      <c r="Z238" s="214"/>
      <c r="AA238" s="241"/>
      <c r="AB238" s="214"/>
      <c r="AC238" s="241"/>
      <c r="AD238" s="214"/>
      <c r="AE238" s="241"/>
      <c r="AF238" s="214"/>
      <c r="AG238" s="241"/>
      <c r="AH238" s="214"/>
      <c r="AI238" s="241"/>
      <c r="AJ238" s="214"/>
      <c r="AK238" s="241"/>
      <c r="AL238" s="214"/>
      <c r="AM238" s="214"/>
      <c r="AN238" s="241"/>
      <c r="AO238" s="260"/>
      <c r="AP238" s="241"/>
      <c r="AQ238" s="214"/>
      <c r="AR238" s="241"/>
      <c r="AS238" s="214"/>
      <c r="AT238" s="241"/>
      <c r="AU238" s="214"/>
      <c r="AV238" s="241"/>
      <c r="AW238" s="214"/>
      <c r="AX238" s="354">
        <f>AX239</f>
        <v>745</v>
      </c>
      <c r="AY238" s="262"/>
      <c r="AZ238" s="234"/>
      <c r="BB238" s="260">
        <f>BB239</f>
        <v>612</v>
      </c>
      <c r="BC238" s="245">
        <f t="shared" si="9"/>
        <v>82.147651006711413</v>
      </c>
    </row>
    <row r="239" spans="1:55" ht="32.450000000000003" customHeight="1" x14ac:dyDescent="0.25">
      <c r="A239" s="255" t="s">
        <v>797</v>
      </c>
      <c r="B239" s="257" t="s">
        <v>119</v>
      </c>
      <c r="C239" s="257" t="s">
        <v>771</v>
      </c>
      <c r="D239" s="258" t="s">
        <v>747</v>
      </c>
      <c r="E239" s="239"/>
      <c r="F239" s="259"/>
      <c r="G239" s="241"/>
      <c r="H239" s="241"/>
      <c r="I239" s="241"/>
      <c r="J239" s="239"/>
      <c r="K239" s="259"/>
      <c r="L239" s="241"/>
      <c r="M239" s="241"/>
      <c r="N239" s="260"/>
      <c r="O239" s="241"/>
      <c r="P239" s="241"/>
      <c r="Q239" s="241"/>
      <c r="R239" s="241"/>
      <c r="S239" s="241"/>
      <c r="T239" s="241"/>
      <c r="U239" s="241">
        <v>450453.89</v>
      </c>
      <c r="V239" s="214"/>
      <c r="W239" s="241">
        <v>450453.89</v>
      </c>
      <c r="X239" s="241">
        <v>110606.01</v>
      </c>
      <c r="Y239" s="241">
        <f>W239+X239</f>
        <v>561059.9</v>
      </c>
      <c r="Z239" s="214"/>
      <c r="AA239" s="241">
        <f>Y239+Z239</f>
        <v>561059.9</v>
      </c>
      <c r="AB239" s="214"/>
      <c r="AC239" s="241">
        <f>AA239+AB239</f>
        <v>561059.9</v>
      </c>
      <c r="AD239" s="270">
        <v>46906.86</v>
      </c>
      <c r="AE239" s="241">
        <v>646913.1</v>
      </c>
      <c r="AF239" s="214">
        <v>101991.45</v>
      </c>
      <c r="AG239" s="241">
        <v>527900</v>
      </c>
      <c r="AH239" s="214"/>
      <c r="AI239" s="241">
        <v>527900</v>
      </c>
      <c r="AJ239" s="214"/>
      <c r="AK239" s="241">
        <v>527900</v>
      </c>
      <c r="AL239" s="214"/>
      <c r="AM239" s="214"/>
      <c r="AN239" s="241">
        <v>527900</v>
      </c>
      <c r="AO239" s="260"/>
      <c r="AP239" s="241">
        <v>527900</v>
      </c>
      <c r="AQ239" s="214"/>
      <c r="AR239" s="241">
        <v>527900</v>
      </c>
      <c r="AS239" s="264">
        <v>297000</v>
      </c>
      <c r="AT239" s="241">
        <f>AR239+AS239</f>
        <v>824900</v>
      </c>
      <c r="AU239" s="214"/>
      <c r="AV239" s="241">
        <f>AT239+AU239</f>
        <v>824900</v>
      </c>
      <c r="AW239" s="214"/>
      <c r="AX239" s="354">
        <f>650+95</f>
        <v>745</v>
      </c>
      <c r="AY239" s="262">
        <v>302.39999999999998</v>
      </c>
      <c r="AZ239" s="234"/>
      <c r="BB239" s="260">
        <v>612</v>
      </c>
      <c r="BC239" s="245">
        <f t="shared" si="9"/>
        <v>82.147651006711413</v>
      </c>
    </row>
    <row r="240" spans="1:55" ht="46.9" hidden="1" customHeight="1" x14ac:dyDescent="0.25">
      <c r="A240" s="255"/>
      <c r="B240" s="257" t="s">
        <v>488</v>
      </c>
      <c r="C240" s="257"/>
      <c r="D240" s="258" t="s">
        <v>489</v>
      </c>
      <c r="E240" s="239"/>
      <c r="F240" s="259"/>
      <c r="G240" s="241"/>
      <c r="H240" s="241"/>
      <c r="I240" s="241"/>
      <c r="J240" s="239"/>
      <c r="K240" s="259"/>
      <c r="L240" s="241"/>
      <c r="M240" s="241"/>
      <c r="N240" s="260"/>
      <c r="O240" s="241"/>
      <c r="P240" s="241"/>
      <c r="Q240" s="241"/>
      <c r="R240" s="241"/>
      <c r="S240" s="241"/>
      <c r="T240" s="241"/>
      <c r="U240" s="241"/>
      <c r="V240" s="214"/>
      <c r="W240" s="241"/>
      <c r="X240" s="241"/>
      <c r="Y240" s="241"/>
      <c r="Z240" s="214"/>
      <c r="AA240" s="241"/>
      <c r="AB240" s="214"/>
      <c r="AC240" s="241"/>
      <c r="AD240" s="270"/>
      <c r="AE240" s="241"/>
      <c r="AF240" s="214"/>
      <c r="AG240" s="241"/>
      <c r="AH240" s="214"/>
      <c r="AI240" s="241">
        <f>AI241</f>
        <v>50000</v>
      </c>
      <c r="AJ240" s="214"/>
      <c r="AK240" s="241">
        <f>AK241</f>
        <v>50000</v>
      </c>
      <c r="AL240" s="214"/>
      <c r="AM240" s="214"/>
      <c r="AN240" s="241">
        <f>AN241</f>
        <v>0</v>
      </c>
      <c r="AO240" s="260"/>
      <c r="AP240" s="241">
        <f>AP241</f>
        <v>0</v>
      </c>
      <c r="AQ240" s="214"/>
      <c r="AR240" s="241">
        <f>AR241</f>
        <v>18604.419999999998</v>
      </c>
      <c r="AS240" s="214"/>
      <c r="AT240" s="241">
        <f>AT241</f>
        <v>18604.419999999998</v>
      </c>
      <c r="AU240" s="214"/>
      <c r="AV240" s="241">
        <f>AV241</f>
        <v>18604.419999999998</v>
      </c>
      <c r="AW240" s="214"/>
      <c r="AX240" s="354">
        <f>AX241</f>
        <v>0</v>
      </c>
      <c r="AY240" s="262">
        <f>AY241</f>
        <v>0</v>
      </c>
      <c r="AZ240" s="234"/>
      <c r="BB240" s="260">
        <f>BB241</f>
        <v>0</v>
      </c>
      <c r="BC240" s="245" t="e">
        <f t="shared" si="9"/>
        <v>#DIV/0!</v>
      </c>
    </row>
    <row r="241" spans="1:55" ht="15.6" hidden="1" customHeight="1" x14ac:dyDescent="0.25">
      <c r="A241" s="255"/>
      <c r="B241" s="257" t="s">
        <v>490</v>
      </c>
      <c r="C241" s="257"/>
      <c r="D241" s="258" t="s">
        <v>404</v>
      </c>
      <c r="E241" s="239"/>
      <c r="F241" s="259"/>
      <c r="G241" s="241"/>
      <c r="H241" s="241"/>
      <c r="I241" s="241"/>
      <c r="J241" s="239"/>
      <c r="K241" s="259"/>
      <c r="L241" s="241"/>
      <c r="M241" s="241"/>
      <c r="N241" s="260"/>
      <c r="O241" s="241"/>
      <c r="P241" s="241"/>
      <c r="Q241" s="241"/>
      <c r="R241" s="241"/>
      <c r="S241" s="241"/>
      <c r="T241" s="241"/>
      <c r="U241" s="241"/>
      <c r="V241" s="214"/>
      <c r="W241" s="241"/>
      <c r="X241" s="241"/>
      <c r="Y241" s="241"/>
      <c r="Z241" s="214"/>
      <c r="AA241" s="241"/>
      <c r="AB241" s="214"/>
      <c r="AC241" s="241"/>
      <c r="AD241" s="270"/>
      <c r="AE241" s="241"/>
      <c r="AF241" s="214"/>
      <c r="AG241" s="241"/>
      <c r="AH241" s="214">
        <v>50000</v>
      </c>
      <c r="AI241" s="241">
        <f>AH241</f>
        <v>50000</v>
      </c>
      <c r="AJ241" s="214"/>
      <c r="AK241" s="241">
        <f>AI241</f>
        <v>50000</v>
      </c>
      <c r="AL241" s="214">
        <v>-50000</v>
      </c>
      <c r="AM241" s="214"/>
      <c r="AN241" s="241">
        <f>AK241+AL241+AM241</f>
        <v>0</v>
      </c>
      <c r="AO241" s="260"/>
      <c r="AP241" s="241">
        <f>AM241+AN241+AO241</f>
        <v>0</v>
      </c>
      <c r="AQ241" s="214">
        <v>18604.419999999998</v>
      </c>
      <c r="AR241" s="241">
        <f>AP241+AQ241</f>
        <v>18604.419999999998</v>
      </c>
      <c r="AS241" s="214"/>
      <c r="AT241" s="241">
        <f>AR241+AS241</f>
        <v>18604.419999999998</v>
      </c>
      <c r="AU241" s="214"/>
      <c r="AV241" s="241">
        <f>AT241+AU241</f>
        <v>18604.419999999998</v>
      </c>
      <c r="AW241" s="214"/>
      <c r="AX241" s="354">
        <v>0</v>
      </c>
      <c r="AY241" s="262">
        <v>0</v>
      </c>
      <c r="AZ241" s="234"/>
      <c r="BB241" s="260">
        <v>0</v>
      </c>
      <c r="BC241" s="245" t="e">
        <f t="shared" si="9"/>
        <v>#DIV/0!</v>
      </c>
    </row>
    <row r="242" spans="1:55" ht="15.6" hidden="1" customHeight="1" x14ac:dyDescent="0.25">
      <c r="A242" s="255"/>
      <c r="B242" s="313" t="s">
        <v>491</v>
      </c>
      <c r="C242" s="313"/>
      <c r="D242" s="258" t="s">
        <v>492</v>
      </c>
      <c r="E242" s="239"/>
      <c r="F242" s="259"/>
      <c r="G242" s="241"/>
      <c r="H242" s="241"/>
      <c r="I242" s="241"/>
      <c r="J242" s="239"/>
      <c r="K242" s="259"/>
      <c r="L242" s="241"/>
      <c r="M242" s="241"/>
      <c r="N242" s="260"/>
      <c r="O242" s="241"/>
      <c r="P242" s="241"/>
      <c r="Q242" s="241">
        <v>58407</v>
      </c>
      <c r="R242" s="241">
        <v>58407</v>
      </c>
      <c r="S242" s="241">
        <v>100100</v>
      </c>
      <c r="T242" s="241">
        <v>100100</v>
      </c>
      <c r="U242" s="241">
        <f>U243</f>
        <v>128036.13</v>
      </c>
      <c r="V242" s="214"/>
      <c r="W242" s="241">
        <f>W243</f>
        <v>128036.13</v>
      </c>
      <c r="X242" s="241">
        <f>X243</f>
        <v>31438.44</v>
      </c>
      <c r="Y242" s="241">
        <f>W242+X242</f>
        <v>159474.57</v>
      </c>
      <c r="Z242" s="214"/>
      <c r="AA242" s="241">
        <f>Y242+Z242</f>
        <v>159474.57</v>
      </c>
      <c r="AB242" s="214"/>
      <c r="AC242" s="241">
        <f>AA242+AB242</f>
        <v>159474.57</v>
      </c>
      <c r="AD242" s="214"/>
      <c r="AE242" s="241">
        <f>AE243</f>
        <v>108007.28</v>
      </c>
      <c r="AF242" s="214"/>
      <c r="AG242" s="241">
        <f>AG243</f>
        <v>146900</v>
      </c>
      <c r="AH242" s="214"/>
      <c r="AI242" s="241">
        <f>AI243</f>
        <v>146900</v>
      </c>
      <c r="AJ242" s="214"/>
      <c r="AK242" s="241">
        <f>AK243</f>
        <v>146900</v>
      </c>
      <c r="AL242" s="214"/>
      <c r="AM242" s="214"/>
      <c r="AN242" s="241">
        <f>AN243+AN244</f>
        <v>176900</v>
      </c>
      <c r="AO242" s="260"/>
      <c r="AP242" s="241">
        <f>AP243+AP244</f>
        <v>176900</v>
      </c>
      <c r="AQ242" s="214"/>
      <c r="AR242" s="241">
        <f>AR243+AR244</f>
        <v>176900</v>
      </c>
      <c r="AS242" s="214"/>
      <c r="AT242" s="241">
        <f>AT243+AT244</f>
        <v>176900</v>
      </c>
      <c r="AU242" s="214"/>
      <c r="AV242" s="241">
        <f>AV243+AV244</f>
        <v>176900</v>
      </c>
      <c r="AW242" s="214"/>
      <c r="AX242" s="354">
        <f>AX243+AX244</f>
        <v>0</v>
      </c>
      <c r="AY242" s="262">
        <f>AY243+AY244</f>
        <v>0</v>
      </c>
      <c r="AZ242" s="234"/>
      <c r="BB242" s="260">
        <f>BB243+BB244</f>
        <v>0</v>
      </c>
      <c r="BC242" s="245" t="e">
        <f t="shared" si="9"/>
        <v>#DIV/0!</v>
      </c>
    </row>
    <row r="243" spans="1:55" ht="14.25" hidden="1" customHeight="1" x14ac:dyDescent="0.25">
      <c r="A243" s="255"/>
      <c r="B243" s="257" t="s">
        <v>493</v>
      </c>
      <c r="C243" s="257"/>
      <c r="D243" s="258" t="s">
        <v>466</v>
      </c>
      <c r="E243" s="239"/>
      <c r="F243" s="259"/>
      <c r="G243" s="241"/>
      <c r="H243" s="241"/>
      <c r="I243" s="241"/>
      <c r="J243" s="239"/>
      <c r="K243" s="259"/>
      <c r="L243" s="241"/>
      <c r="M243" s="241"/>
      <c r="N243" s="260"/>
      <c r="O243" s="241"/>
      <c r="P243" s="241"/>
      <c r="Q243" s="241"/>
      <c r="R243" s="241"/>
      <c r="S243" s="241"/>
      <c r="T243" s="241"/>
      <c r="U243" s="241">
        <v>128036.13</v>
      </c>
      <c r="V243" s="214"/>
      <c r="W243" s="241">
        <v>128036.13</v>
      </c>
      <c r="X243" s="241">
        <v>31438.44</v>
      </c>
      <c r="Y243" s="241">
        <f>W243+X243</f>
        <v>159474.57</v>
      </c>
      <c r="Z243" s="214"/>
      <c r="AA243" s="241">
        <f>Y243+Z243</f>
        <v>159474.57</v>
      </c>
      <c r="AB243" s="214"/>
      <c r="AC243" s="241">
        <f>AA243+AB243</f>
        <v>159474.57</v>
      </c>
      <c r="AD243" s="214">
        <v>13332.71</v>
      </c>
      <c r="AE243" s="241">
        <v>108007.28</v>
      </c>
      <c r="AF243" s="214"/>
      <c r="AG243" s="241">
        <v>146900</v>
      </c>
      <c r="AH243" s="214"/>
      <c r="AI243" s="241">
        <v>146900</v>
      </c>
      <c r="AJ243" s="214"/>
      <c r="AK243" s="241">
        <v>146900</v>
      </c>
      <c r="AL243" s="214"/>
      <c r="AM243" s="214"/>
      <c r="AN243" s="241">
        <v>146900</v>
      </c>
      <c r="AO243" s="260"/>
      <c r="AP243" s="241">
        <v>146900</v>
      </c>
      <c r="AQ243" s="214"/>
      <c r="AR243" s="241">
        <v>146900</v>
      </c>
      <c r="AS243" s="214"/>
      <c r="AT243" s="241">
        <v>146900</v>
      </c>
      <c r="AU243" s="214"/>
      <c r="AV243" s="241">
        <v>146900</v>
      </c>
      <c r="AW243" s="214">
        <v>-91900</v>
      </c>
      <c r="AX243" s="354">
        <v>0</v>
      </c>
      <c r="AY243" s="262">
        <v>0</v>
      </c>
      <c r="AZ243" s="234"/>
      <c r="BB243" s="260">
        <v>0</v>
      </c>
      <c r="BC243" s="245" t="e">
        <f t="shared" si="9"/>
        <v>#DIV/0!</v>
      </c>
    </row>
    <row r="244" spans="1:55" ht="41.25" hidden="1" customHeight="1" x14ac:dyDescent="0.25">
      <c r="A244" s="255"/>
      <c r="B244" s="257" t="s">
        <v>494</v>
      </c>
      <c r="C244" s="257"/>
      <c r="D244" s="258" t="s">
        <v>466</v>
      </c>
      <c r="E244" s="239"/>
      <c r="F244" s="259"/>
      <c r="G244" s="241"/>
      <c r="H244" s="241"/>
      <c r="I244" s="241"/>
      <c r="J244" s="239"/>
      <c r="K244" s="259"/>
      <c r="L244" s="241"/>
      <c r="M244" s="241"/>
      <c r="N244" s="260"/>
      <c r="O244" s="241"/>
      <c r="P244" s="241"/>
      <c r="Q244" s="241"/>
      <c r="R244" s="241"/>
      <c r="S244" s="241"/>
      <c r="T244" s="241"/>
      <c r="U244" s="241"/>
      <c r="V244" s="214"/>
      <c r="W244" s="241"/>
      <c r="X244" s="241"/>
      <c r="Y244" s="241"/>
      <c r="Z244" s="214"/>
      <c r="AA244" s="241"/>
      <c r="AB244" s="214"/>
      <c r="AC244" s="241"/>
      <c r="AD244" s="214"/>
      <c r="AE244" s="241"/>
      <c r="AF244" s="214"/>
      <c r="AG244" s="241"/>
      <c r="AH244" s="214"/>
      <c r="AI244" s="241"/>
      <c r="AJ244" s="214"/>
      <c r="AK244" s="241"/>
      <c r="AL244" s="214">
        <v>10000</v>
      </c>
      <c r="AM244" s="214">
        <v>20000</v>
      </c>
      <c r="AN244" s="241">
        <f>AK244+AL244+AM244</f>
        <v>30000</v>
      </c>
      <c r="AO244" s="260"/>
      <c r="AP244" s="241">
        <v>30000</v>
      </c>
      <c r="AQ244" s="214"/>
      <c r="AR244" s="241">
        <v>30000</v>
      </c>
      <c r="AS244" s="214"/>
      <c r="AT244" s="241">
        <v>30000</v>
      </c>
      <c r="AU244" s="214"/>
      <c r="AV244" s="241">
        <v>30000</v>
      </c>
      <c r="AW244" s="214"/>
      <c r="AX244" s="354">
        <v>0</v>
      </c>
      <c r="AY244" s="262">
        <v>0</v>
      </c>
      <c r="AZ244" s="234"/>
      <c r="BB244" s="260">
        <v>0</v>
      </c>
      <c r="BC244" s="245" t="e">
        <f t="shared" si="9"/>
        <v>#DIV/0!</v>
      </c>
    </row>
    <row r="245" spans="1:55" ht="33.6" customHeight="1" x14ac:dyDescent="0.25">
      <c r="A245" s="246" t="s">
        <v>797</v>
      </c>
      <c r="B245" s="247" t="s">
        <v>62</v>
      </c>
      <c r="C245" s="247" t="s">
        <v>764</v>
      </c>
      <c r="D245" s="248" t="s">
        <v>96</v>
      </c>
      <c r="E245" s="239"/>
      <c r="F245" s="259"/>
      <c r="G245" s="241"/>
      <c r="H245" s="241"/>
      <c r="I245" s="241"/>
      <c r="J245" s="239"/>
      <c r="K245" s="259"/>
      <c r="L245" s="241"/>
      <c r="M245" s="241"/>
      <c r="N245" s="260"/>
      <c r="O245" s="241"/>
      <c r="P245" s="241"/>
      <c r="Q245" s="241">
        <v>452083</v>
      </c>
      <c r="R245" s="241">
        <v>520894</v>
      </c>
      <c r="S245" s="241">
        <v>520894</v>
      </c>
      <c r="T245" s="241">
        <v>669734</v>
      </c>
      <c r="U245" s="241">
        <f>U247</f>
        <v>630254.07999999996</v>
      </c>
      <c r="V245" s="214"/>
      <c r="W245" s="241">
        <f>W247</f>
        <v>630254.07999999996</v>
      </c>
      <c r="X245" s="241">
        <f>X247</f>
        <v>154754.78</v>
      </c>
      <c r="Y245" s="241">
        <f>W245+X245</f>
        <v>785008.86</v>
      </c>
      <c r="Z245" s="214"/>
      <c r="AA245" s="241">
        <f>Y245+Z245</f>
        <v>785008.86</v>
      </c>
      <c r="AB245" s="214"/>
      <c r="AC245" s="241">
        <f>AA245+AB245</f>
        <v>785008.86</v>
      </c>
      <c r="AD245" s="214"/>
      <c r="AE245" s="241">
        <f>AE247</f>
        <v>1013888.26</v>
      </c>
      <c r="AF245" s="214"/>
      <c r="AG245" s="241">
        <f>AG247</f>
        <v>1060600</v>
      </c>
      <c r="AH245" s="214"/>
      <c r="AI245" s="241">
        <f>AI247+AI264</f>
        <v>1260600</v>
      </c>
      <c r="AJ245" s="214"/>
      <c r="AK245" s="241">
        <f>AK247+AK264</f>
        <v>1260600</v>
      </c>
      <c r="AL245" s="214"/>
      <c r="AM245" s="214"/>
      <c r="AN245" s="241">
        <f>AN247+AN264+AN265</f>
        <v>1274600</v>
      </c>
      <c r="AO245" s="260"/>
      <c r="AP245" s="241">
        <f>AP247+AP264+AP265</f>
        <v>1274600</v>
      </c>
      <c r="AQ245" s="214"/>
      <c r="AR245" s="241">
        <f>AR247+AR264+AR265</f>
        <v>1359600</v>
      </c>
      <c r="AS245" s="214"/>
      <c r="AT245" s="241">
        <f>AT247+AT264+AT265+AT281</f>
        <v>1988235</v>
      </c>
      <c r="AU245" s="214"/>
      <c r="AV245" s="241">
        <f>AV247+AV264+AV265+AV281</f>
        <v>1988235</v>
      </c>
      <c r="AW245" s="214"/>
      <c r="AX245" s="356">
        <f>AX246</f>
        <v>1700</v>
      </c>
      <c r="AY245" s="262">
        <f>AY247+AY264</f>
        <v>575.4</v>
      </c>
      <c r="AZ245" s="234"/>
      <c r="BB245" s="252">
        <f>BB246</f>
        <v>1989.9</v>
      </c>
      <c r="BC245" s="245">
        <f t="shared" si="9"/>
        <v>117.0529411764706</v>
      </c>
    </row>
    <row r="246" spans="1:55" ht="35.450000000000003" customHeight="1" x14ac:dyDescent="0.25">
      <c r="A246" s="280" t="s">
        <v>797</v>
      </c>
      <c r="B246" s="257" t="s">
        <v>120</v>
      </c>
      <c r="C246" s="257" t="s">
        <v>764</v>
      </c>
      <c r="D246" s="258" t="s">
        <v>116</v>
      </c>
      <c r="E246" s="239"/>
      <c r="F246" s="259"/>
      <c r="G246" s="241"/>
      <c r="H246" s="241"/>
      <c r="I246" s="241"/>
      <c r="J246" s="239"/>
      <c r="K246" s="259"/>
      <c r="L246" s="241"/>
      <c r="M246" s="241"/>
      <c r="N246" s="260"/>
      <c r="O246" s="241"/>
      <c r="P246" s="241"/>
      <c r="Q246" s="241"/>
      <c r="R246" s="241"/>
      <c r="S246" s="241"/>
      <c r="T246" s="241"/>
      <c r="U246" s="241"/>
      <c r="V246" s="214"/>
      <c r="W246" s="241"/>
      <c r="X246" s="241"/>
      <c r="Y246" s="241"/>
      <c r="Z246" s="214"/>
      <c r="AA246" s="241"/>
      <c r="AB246" s="214"/>
      <c r="AC246" s="241"/>
      <c r="AD246" s="214"/>
      <c r="AE246" s="241"/>
      <c r="AF246" s="214"/>
      <c r="AG246" s="241"/>
      <c r="AH246" s="214"/>
      <c r="AI246" s="241"/>
      <c r="AJ246" s="214"/>
      <c r="AK246" s="241"/>
      <c r="AL246" s="214"/>
      <c r="AM246" s="214"/>
      <c r="AN246" s="241"/>
      <c r="AO246" s="260"/>
      <c r="AP246" s="241"/>
      <c r="AQ246" s="214"/>
      <c r="AR246" s="241"/>
      <c r="AS246" s="214"/>
      <c r="AT246" s="241"/>
      <c r="AU246" s="214"/>
      <c r="AV246" s="241"/>
      <c r="AW246" s="214"/>
      <c r="AX246" s="354">
        <f>AX247</f>
        <v>1700</v>
      </c>
      <c r="AY246" s="262"/>
      <c r="AZ246" s="234"/>
      <c r="BB246" s="260">
        <f>BB247</f>
        <v>1989.9</v>
      </c>
      <c r="BC246" s="245">
        <f t="shared" si="9"/>
        <v>117.0529411764706</v>
      </c>
    </row>
    <row r="247" spans="1:55" ht="32.450000000000003" customHeight="1" x14ac:dyDescent="0.25">
      <c r="A247" s="255" t="s">
        <v>797</v>
      </c>
      <c r="B247" s="257" t="s">
        <v>120</v>
      </c>
      <c r="C247" s="257" t="s">
        <v>771</v>
      </c>
      <c r="D247" s="258" t="s">
        <v>747</v>
      </c>
      <c r="E247" s="239"/>
      <c r="F247" s="259"/>
      <c r="G247" s="241"/>
      <c r="H247" s="241"/>
      <c r="I247" s="241"/>
      <c r="J247" s="239"/>
      <c r="K247" s="259"/>
      <c r="L247" s="241"/>
      <c r="M247" s="241"/>
      <c r="N247" s="260"/>
      <c r="O247" s="241"/>
      <c r="P247" s="241"/>
      <c r="Q247" s="241"/>
      <c r="R247" s="241"/>
      <c r="S247" s="241"/>
      <c r="T247" s="241"/>
      <c r="U247" s="241">
        <v>630254.07999999996</v>
      </c>
      <c r="V247" s="214"/>
      <c r="W247" s="241">
        <v>630254.07999999996</v>
      </c>
      <c r="X247" s="241">
        <v>154754.78</v>
      </c>
      <c r="Y247" s="241">
        <f>W247+X247</f>
        <v>785008.86</v>
      </c>
      <c r="Z247" s="214"/>
      <c r="AA247" s="241">
        <f>Y247+Z247</f>
        <v>785008.86</v>
      </c>
      <c r="AB247" s="214"/>
      <c r="AC247" s="241">
        <f>AA247+AB247</f>
        <v>785008.86</v>
      </c>
      <c r="AD247" s="214">
        <v>95974.89</v>
      </c>
      <c r="AE247" s="241">
        <v>1013888.26</v>
      </c>
      <c r="AF247" s="214"/>
      <c r="AG247" s="241">
        <v>1060600</v>
      </c>
      <c r="AH247" s="214"/>
      <c r="AI247" s="241">
        <f>AH247+AG247</f>
        <v>1060600</v>
      </c>
      <c r="AJ247" s="214"/>
      <c r="AK247" s="241">
        <f>AJ247+AI247</f>
        <v>1060600</v>
      </c>
      <c r="AL247" s="214"/>
      <c r="AM247" s="214"/>
      <c r="AN247" s="241">
        <f>AK247+AL247+AM247</f>
        <v>1060600</v>
      </c>
      <c r="AO247" s="260"/>
      <c r="AP247" s="241">
        <f>AM247+AN247+AO247</f>
        <v>1060600</v>
      </c>
      <c r="AQ247" s="214">
        <v>85000</v>
      </c>
      <c r="AR247" s="241">
        <f>AP247+AQ247</f>
        <v>1145600</v>
      </c>
      <c r="AS247" s="214">
        <v>619555</v>
      </c>
      <c r="AT247" s="241">
        <f>AR247+AS247</f>
        <v>1765155</v>
      </c>
      <c r="AU247" s="214"/>
      <c r="AV247" s="241">
        <f>AT247+AU247</f>
        <v>1765155</v>
      </c>
      <c r="AW247" s="214"/>
      <c r="AX247" s="354">
        <v>1700</v>
      </c>
      <c r="AY247" s="262">
        <v>575.4</v>
      </c>
      <c r="AZ247" s="234"/>
      <c r="BB247" s="260">
        <v>1989.9</v>
      </c>
      <c r="BC247" s="245">
        <f t="shared" si="9"/>
        <v>117.0529411764706</v>
      </c>
    </row>
    <row r="248" spans="1:55" ht="21.6" hidden="1" customHeight="1" x14ac:dyDescent="0.25">
      <c r="A248" s="246" t="s">
        <v>797</v>
      </c>
      <c r="B248" s="247" t="s">
        <v>63</v>
      </c>
      <c r="C248" s="247" t="s">
        <v>764</v>
      </c>
      <c r="D248" s="248" t="s">
        <v>100</v>
      </c>
      <c r="E248" s="239"/>
      <c r="F248" s="259"/>
      <c r="G248" s="241"/>
      <c r="H248" s="241"/>
      <c r="I248" s="241"/>
      <c r="J248" s="239"/>
      <c r="K248" s="259"/>
      <c r="L248" s="241"/>
      <c r="M248" s="241"/>
      <c r="N248" s="260"/>
      <c r="O248" s="241"/>
      <c r="P248" s="241"/>
      <c r="Q248" s="241"/>
      <c r="R248" s="241"/>
      <c r="S248" s="241"/>
      <c r="T248" s="241"/>
      <c r="U248" s="241"/>
      <c r="V248" s="214"/>
      <c r="W248" s="241"/>
      <c r="X248" s="241"/>
      <c r="Y248" s="241"/>
      <c r="Z248" s="214"/>
      <c r="AA248" s="241"/>
      <c r="AB248" s="214"/>
      <c r="AC248" s="241"/>
      <c r="AD248" s="214"/>
      <c r="AE248" s="241"/>
      <c r="AF248" s="214"/>
      <c r="AG248" s="241"/>
      <c r="AH248" s="214"/>
      <c r="AI248" s="241"/>
      <c r="AJ248" s="214"/>
      <c r="AK248" s="241"/>
      <c r="AL248" s="214"/>
      <c r="AM248" s="214"/>
      <c r="AN248" s="241"/>
      <c r="AO248" s="260"/>
      <c r="AP248" s="241"/>
      <c r="AQ248" s="214"/>
      <c r="AR248" s="241"/>
      <c r="AS248" s="214"/>
      <c r="AT248" s="241"/>
      <c r="AU248" s="214"/>
      <c r="AV248" s="241"/>
      <c r="AW248" s="214"/>
      <c r="AX248" s="356">
        <f>AX249</f>
        <v>0</v>
      </c>
      <c r="AY248" s="262"/>
      <c r="AZ248" s="234"/>
      <c r="BB248" s="252">
        <f>BB249</f>
        <v>0</v>
      </c>
      <c r="BC248" s="245" t="e">
        <f t="shared" si="9"/>
        <v>#DIV/0!</v>
      </c>
    </row>
    <row r="249" spans="1:55" ht="31.9" hidden="1" customHeight="1" x14ac:dyDescent="0.25">
      <c r="A249" s="280" t="s">
        <v>797</v>
      </c>
      <c r="B249" s="257" t="s">
        <v>121</v>
      </c>
      <c r="C249" s="257" t="s">
        <v>764</v>
      </c>
      <c r="D249" s="258" t="s">
        <v>116</v>
      </c>
      <c r="E249" s="239"/>
      <c r="F249" s="259"/>
      <c r="G249" s="241"/>
      <c r="H249" s="241"/>
      <c r="I249" s="241"/>
      <c r="J249" s="239"/>
      <c r="K249" s="259"/>
      <c r="L249" s="241"/>
      <c r="M249" s="241"/>
      <c r="N249" s="260"/>
      <c r="O249" s="241"/>
      <c r="P249" s="241"/>
      <c r="Q249" s="241"/>
      <c r="R249" s="241"/>
      <c r="S249" s="241"/>
      <c r="T249" s="241"/>
      <c r="U249" s="241"/>
      <c r="V249" s="214"/>
      <c r="W249" s="241"/>
      <c r="X249" s="241"/>
      <c r="Y249" s="241"/>
      <c r="Z249" s="214"/>
      <c r="AA249" s="241"/>
      <c r="AB249" s="214"/>
      <c r="AC249" s="241"/>
      <c r="AD249" s="214"/>
      <c r="AE249" s="241"/>
      <c r="AF249" s="214"/>
      <c r="AG249" s="241"/>
      <c r="AH249" s="214"/>
      <c r="AI249" s="241"/>
      <c r="AJ249" s="214"/>
      <c r="AK249" s="241"/>
      <c r="AL249" s="214"/>
      <c r="AM249" s="214"/>
      <c r="AN249" s="241"/>
      <c r="AO249" s="260"/>
      <c r="AP249" s="241"/>
      <c r="AQ249" s="214"/>
      <c r="AR249" s="241"/>
      <c r="AS249" s="214"/>
      <c r="AT249" s="241"/>
      <c r="AU249" s="214"/>
      <c r="AV249" s="241"/>
      <c r="AW249" s="214"/>
      <c r="AX249" s="354">
        <f>AX250</f>
        <v>0</v>
      </c>
      <c r="AY249" s="262"/>
      <c r="AZ249" s="234"/>
      <c r="BB249" s="260">
        <f>BB250</f>
        <v>0</v>
      </c>
      <c r="BC249" s="245" t="e">
        <f t="shared" si="9"/>
        <v>#DIV/0!</v>
      </c>
    </row>
    <row r="250" spans="1:55" ht="34.15" hidden="1" customHeight="1" x14ac:dyDescent="0.25">
      <c r="A250" s="255" t="s">
        <v>797</v>
      </c>
      <c r="B250" s="257" t="s">
        <v>121</v>
      </c>
      <c r="C250" s="257" t="s">
        <v>771</v>
      </c>
      <c r="D250" s="258" t="s">
        <v>747</v>
      </c>
      <c r="E250" s="239"/>
      <c r="F250" s="259"/>
      <c r="G250" s="241"/>
      <c r="H250" s="241"/>
      <c r="I250" s="241"/>
      <c r="J250" s="239"/>
      <c r="K250" s="259"/>
      <c r="L250" s="241"/>
      <c r="M250" s="241"/>
      <c r="N250" s="260"/>
      <c r="O250" s="241"/>
      <c r="P250" s="241"/>
      <c r="Q250" s="241"/>
      <c r="R250" s="241"/>
      <c r="S250" s="241"/>
      <c r="T250" s="241"/>
      <c r="U250" s="241"/>
      <c r="V250" s="214"/>
      <c r="W250" s="241"/>
      <c r="X250" s="241"/>
      <c r="Y250" s="241"/>
      <c r="Z250" s="214"/>
      <c r="AA250" s="241"/>
      <c r="AB250" s="214"/>
      <c r="AC250" s="241"/>
      <c r="AD250" s="214"/>
      <c r="AE250" s="241"/>
      <c r="AF250" s="214"/>
      <c r="AG250" s="241"/>
      <c r="AH250" s="214"/>
      <c r="AI250" s="241"/>
      <c r="AJ250" s="214"/>
      <c r="AK250" s="241"/>
      <c r="AL250" s="214"/>
      <c r="AM250" s="214"/>
      <c r="AN250" s="241"/>
      <c r="AO250" s="260"/>
      <c r="AP250" s="241"/>
      <c r="AQ250" s="214"/>
      <c r="AR250" s="241"/>
      <c r="AS250" s="214"/>
      <c r="AT250" s="241"/>
      <c r="AU250" s="214"/>
      <c r="AV250" s="241"/>
      <c r="AW250" s="214"/>
      <c r="AX250" s="354"/>
      <c r="AY250" s="262"/>
      <c r="AZ250" s="234"/>
      <c r="BB250" s="260"/>
      <c r="BC250" s="245" t="e">
        <f t="shared" si="9"/>
        <v>#DIV/0!</v>
      </c>
    </row>
    <row r="251" spans="1:55" ht="0.75" customHeight="1" x14ac:dyDescent="0.25">
      <c r="A251" s="246" t="s">
        <v>797</v>
      </c>
      <c r="B251" s="247" t="s">
        <v>768</v>
      </c>
      <c r="C251" s="247" t="s">
        <v>764</v>
      </c>
      <c r="D251" s="248" t="s">
        <v>691</v>
      </c>
      <c r="E251" s="239"/>
      <c r="F251" s="259"/>
      <c r="G251" s="241"/>
      <c r="H251" s="241"/>
      <c r="I251" s="241"/>
      <c r="J251" s="239"/>
      <c r="K251" s="259"/>
      <c r="L251" s="241"/>
      <c r="M251" s="241"/>
      <c r="N251" s="260"/>
      <c r="O251" s="241"/>
      <c r="P251" s="241"/>
      <c r="Q251" s="241"/>
      <c r="R251" s="241"/>
      <c r="S251" s="241"/>
      <c r="T251" s="241"/>
      <c r="U251" s="241"/>
      <c r="V251" s="214"/>
      <c r="W251" s="241"/>
      <c r="X251" s="241"/>
      <c r="Y251" s="241"/>
      <c r="Z251" s="214"/>
      <c r="AA251" s="241"/>
      <c r="AB251" s="214"/>
      <c r="AC251" s="241"/>
      <c r="AD251" s="214"/>
      <c r="AE251" s="241"/>
      <c r="AF251" s="214"/>
      <c r="AG251" s="241"/>
      <c r="AH251" s="214"/>
      <c r="AI251" s="241"/>
      <c r="AJ251" s="214"/>
      <c r="AK251" s="241"/>
      <c r="AL251" s="214"/>
      <c r="AM251" s="214"/>
      <c r="AN251" s="241"/>
      <c r="AO251" s="260"/>
      <c r="AP251" s="241"/>
      <c r="AQ251" s="214"/>
      <c r="AR251" s="241"/>
      <c r="AS251" s="214"/>
      <c r="AT251" s="241"/>
      <c r="AU251" s="214"/>
      <c r="AV251" s="241"/>
      <c r="AW251" s="214"/>
      <c r="AX251" s="356">
        <f>AX252+AX254</f>
        <v>0</v>
      </c>
      <c r="AY251" s="262"/>
      <c r="AZ251" s="234"/>
      <c r="BB251" s="252">
        <f>BB252+BB254</f>
        <v>356.91521</v>
      </c>
      <c r="BC251" s="245" t="e">
        <f t="shared" si="9"/>
        <v>#DIV/0!</v>
      </c>
    </row>
    <row r="252" spans="1:55" ht="20.25" hidden="1" customHeight="1" x14ac:dyDescent="0.25">
      <c r="A252" s="255" t="s">
        <v>797</v>
      </c>
      <c r="B252" s="257" t="s">
        <v>122</v>
      </c>
      <c r="C252" s="257" t="s">
        <v>764</v>
      </c>
      <c r="D252" s="258" t="s">
        <v>123</v>
      </c>
      <c r="E252" s="239"/>
      <c r="F252" s="259"/>
      <c r="G252" s="241"/>
      <c r="H252" s="241"/>
      <c r="I252" s="241"/>
      <c r="J252" s="239"/>
      <c r="K252" s="259"/>
      <c r="L252" s="241"/>
      <c r="M252" s="241"/>
      <c r="N252" s="260"/>
      <c r="O252" s="241"/>
      <c r="P252" s="241"/>
      <c r="Q252" s="241"/>
      <c r="R252" s="241"/>
      <c r="S252" s="241"/>
      <c r="T252" s="241"/>
      <c r="U252" s="241"/>
      <c r="V252" s="214"/>
      <c r="W252" s="241"/>
      <c r="X252" s="241"/>
      <c r="Y252" s="241"/>
      <c r="Z252" s="214"/>
      <c r="AA252" s="241"/>
      <c r="AB252" s="214"/>
      <c r="AC252" s="241"/>
      <c r="AD252" s="214"/>
      <c r="AE252" s="241"/>
      <c r="AF252" s="214"/>
      <c r="AG252" s="241"/>
      <c r="AH252" s="214"/>
      <c r="AI252" s="241"/>
      <c r="AJ252" s="214"/>
      <c r="AK252" s="241"/>
      <c r="AL252" s="214"/>
      <c r="AM252" s="214"/>
      <c r="AN252" s="241"/>
      <c r="AO252" s="260"/>
      <c r="AP252" s="241"/>
      <c r="AQ252" s="214"/>
      <c r="AR252" s="241"/>
      <c r="AS252" s="214"/>
      <c r="AT252" s="241"/>
      <c r="AU252" s="214"/>
      <c r="AV252" s="241"/>
      <c r="AW252" s="214"/>
      <c r="AX252" s="354">
        <f>AX253</f>
        <v>0</v>
      </c>
      <c r="AY252" s="262"/>
      <c r="AZ252" s="234"/>
      <c r="BB252" s="260">
        <f>BB253</f>
        <v>337.28295000000003</v>
      </c>
      <c r="BC252" s="245" t="e">
        <f t="shared" si="9"/>
        <v>#DIV/0!</v>
      </c>
    </row>
    <row r="253" spans="1:55" ht="64.5" hidden="1" customHeight="1" x14ac:dyDescent="0.25">
      <c r="A253" s="255" t="s">
        <v>797</v>
      </c>
      <c r="B253" s="257" t="s">
        <v>122</v>
      </c>
      <c r="C253" s="257" t="s">
        <v>771</v>
      </c>
      <c r="D253" s="258" t="s">
        <v>155</v>
      </c>
      <c r="E253" s="239"/>
      <c r="F253" s="259"/>
      <c r="G253" s="241"/>
      <c r="H253" s="241"/>
      <c r="I253" s="241"/>
      <c r="J253" s="239"/>
      <c r="K253" s="259"/>
      <c r="L253" s="241"/>
      <c r="M253" s="241"/>
      <c r="N253" s="260"/>
      <c r="O253" s="241"/>
      <c r="P253" s="241"/>
      <c r="Q253" s="241"/>
      <c r="R253" s="241"/>
      <c r="S253" s="241"/>
      <c r="T253" s="241"/>
      <c r="U253" s="241"/>
      <c r="V253" s="214"/>
      <c r="W253" s="241"/>
      <c r="X253" s="241"/>
      <c r="Y253" s="241"/>
      <c r="Z253" s="214"/>
      <c r="AA253" s="241"/>
      <c r="AB253" s="214"/>
      <c r="AC253" s="241"/>
      <c r="AD253" s="214"/>
      <c r="AE253" s="241"/>
      <c r="AF253" s="214"/>
      <c r="AG253" s="241"/>
      <c r="AH253" s="214"/>
      <c r="AI253" s="241"/>
      <c r="AJ253" s="214"/>
      <c r="AK253" s="241"/>
      <c r="AL253" s="214"/>
      <c r="AM253" s="214"/>
      <c r="AN253" s="241"/>
      <c r="AO253" s="260"/>
      <c r="AP253" s="241"/>
      <c r="AQ253" s="214"/>
      <c r="AR253" s="241"/>
      <c r="AS253" s="214"/>
      <c r="AT253" s="241"/>
      <c r="AU253" s="214"/>
      <c r="AV253" s="241"/>
      <c r="AW253" s="214"/>
      <c r="AX253" s="354">
        <v>0</v>
      </c>
      <c r="AY253" s="262"/>
      <c r="AZ253" s="234"/>
      <c r="BB253" s="260">
        <v>337.28295000000003</v>
      </c>
      <c r="BC253" s="245" t="e">
        <f t="shared" si="9"/>
        <v>#DIV/0!</v>
      </c>
    </row>
    <row r="254" spans="1:55" ht="0.75" customHeight="1" x14ac:dyDescent="0.25">
      <c r="A254" s="255" t="s">
        <v>797</v>
      </c>
      <c r="B254" s="257" t="s">
        <v>124</v>
      </c>
      <c r="C254" s="257" t="s">
        <v>764</v>
      </c>
      <c r="D254" s="258" t="s">
        <v>746</v>
      </c>
      <c r="E254" s="239"/>
      <c r="F254" s="259"/>
      <c r="G254" s="241"/>
      <c r="H254" s="241"/>
      <c r="I254" s="241"/>
      <c r="J254" s="239"/>
      <c r="K254" s="259"/>
      <c r="L254" s="241"/>
      <c r="M254" s="241"/>
      <c r="N254" s="260"/>
      <c r="O254" s="241"/>
      <c r="P254" s="241"/>
      <c r="Q254" s="241"/>
      <c r="R254" s="241"/>
      <c r="S254" s="241"/>
      <c r="T254" s="241"/>
      <c r="U254" s="241"/>
      <c r="V254" s="214"/>
      <c r="W254" s="241"/>
      <c r="X254" s="241"/>
      <c r="Y254" s="241"/>
      <c r="Z254" s="214"/>
      <c r="AA254" s="241"/>
      <c r="AB254" s="214"/>
      <c r="AC254" s="241"/>
      <c r="AD254" s="214"/>
      <c r="AE254" s="241"/>
      <c r="AF254" s="214"/>
      <c r="AG254" s="241"/>
      <c r="AH254" s="214"/>
      <c r="AI254" s="241"/>
      <c r="AJ254" s="214"/>
      <c r="AK254" s="241"/>
      <c r="AL254" s="214"/>
      <c r="AM254" s="214"/>
      <c r="AN254" s="241"/>
      <c r="AO254" s="260"/>
      <c r="AP254" s="241"/>
      <c r="AQ254" s="214"/>
      <c r="AR254" s="241"/>
      <c r="AS254" s="214"/>
      <c r="AT254" s="241"/>
      <c r="AU254" s="214"/>
      <c r="AV254" s="241"/>
      <c r="AW254" s="214"/>
      <c r="AX254" s="354">
        <f>AX255</f>
        <v>0</v>
      </c>
      <c r="AY254" s="262"/>
      <c r="AZ254" s="234"/>
      <c r="BB254" s="260">
        <f>BB255</f>
        <v>19.632259999999999</v>
      </c>
      <c r="BC254" s="245" t="e">
        <f t="shared" si="9"/>
        <v>#DIV/0!</v>
      </c>
    </row>
    <row r="255" spans="1:55" ht="16.5" hidden="1" customHeight="1" x14ac:dyDescent="0.25">
      <c r="A255" s="255" t="s">
        <v>797</v>
      </c>
      <c r="B255" s="257" t="s">
        <v>124</v>
      </c>
      <c r="C255" s="257" t="s">
        <v>776</v>
      </c>
      <c r="D255" s="258" t="s">
        <v>740</v>
      </c>
      <c r="E255" s="239"/>
      <c r="F255" s="259"/>
      <c r="G255" s="241"/>
      <c r="H255" s="241"/>
      <c r="I255" s="241"/>
      <c r="J255" s="239"/>
      <c r="K255" s="259"/>
      <c r="L255" s="241"/>
      <c r="M255" s="241"/>
      <c r="N255" s="260"/>
      <c r="O255" s="241"/>
      <c r="P255" s="241"/>
      <c r="Q255" s="241"/>
      <c r="R255" s="241"/>
      <c r="S255" s="241"/>
      <c r="T255" s="241"/>
      <c r="U255" s="241"/>
      <c r="V255" s="214"/>
      <c r="W255" s="241"/>
      <c r="X255" s="241"/>
      <c r="Y255" s="241"/>
      <c r="Z255" s="214"/>
      <c r="AA255" s="241"/>
      <c r="AB255" s="214"/>
      <c r="AC255" s="241"/>
      <c r="AD255" s="214"/>
      <c r="AE255" s="241"/>
      <c r="AF255" s="214"/>
      <c r="AG255" s="241"/>
      <c r="AH255" s="214"/>
      <c r="AI255" s="241"/>
      <c r="AJ255" s="214"/>
      <c r="AK255" s="241"/>
      <c r="AL255" s="214"/>
      <c r="AM255" s="214"/>
      <c r="AN255" s="241"/>
      <c r="AO255" s="260"/>
      <c r="AP255" s="241"/>
      <c r="AQ255" s="214"/>
      <c r="AR255" s="241"/>
      <c r="AS255" s="214"/>
      <c r="AT255" s="241"/>
      <c r="AU255" s="214"/>
      <c r="AV255" s="241"/>
      <c r="AW255" s="214"/>
      <c r="AX255" s="354">
        <v>0</v>
      </c>
      <c r="AY255" s="262"/>
      <c r="AZ255" s="234"/>
      <c r="BB255" s="260">
        <v>19.632259999999999</v>
      </c>
      <c r="BC255" s="245" t="e">
        <f t="shared" si="9"/>
        <v>#DIV/0!</v>
      </c>
    </row>
    <row r="256" spans="1:55" ht="30" customHeight="1" x14ac:dyDescent="0.25">
      <c r="A256" s="236" t="s">
        <v>60</v>
      </c>
      <c r="B256" s="237" t="s">
        <v>837</v>
      </c>
      <c r="C256" s="237" t="s">
        <v>764</v>
      </c>
      <c r="D256" s="287" t="s">
        <v>495</v>
      </c>
      <c r="E256" s="239"/>
      <c r="F256" s="259"/>
      <c r="G256" s="241"/>
      <c r="H256" s="241"/>
      <c r="I256" s="241"/>
      <c r="J256" s="239"/>
      <c r="K256" s="259"/>
      <c r="L256" s="241"/>
      <c r="M256" s="241"/>
      <c r="N256" s="260"/>
      <c r="O256" s="241"/>
      <c r="P256" s="241"/>
      <c r="Q256" s="241"/>
      <c r="R256" s="241"/>
      <c r="S256" s="241"/>
      <c r="T256" s="241"/>
      <c r="U256" s="241"/>
      <c r="V256" s="214"/>
      <c r="W256" s="241"/>
      <c r="X256" s="241"/>
      <c r="Y256" s="241"/>
      <c r="Z256" s="214"/>
      <c r="AA256" s="241"/>
      <c r="AB256" s="214"/>
      <c r="AC256" s="241"/>
      <c r="AD256" s="214"/>
      <c r="AE256" s="241"/>
      <c r="AF256" s="214"/>
      <c r="AG256" s="241"/>
      <c r="AH256" s="214"/>
      <c r="AI256" s="241"/>
      <c r="AJ256" s="214"/>
      <c r="AK256" s="241"/>
      <c r="AL256" s="214"/>
      <c r="AM256" s="214"/>
      <c r="AN256" s="241"/>
      <c r="AO256" s="260"/>
      <c r="AP256" s="241"/>
      <c r="AQ256" s="214"/>
      <c r="AR256" s="241"/>
      <c r="AS256" s="214"/>
      <c r="AT256" s="241"/>
      <c r="AU256" s="214"/>
      <c r="AV256" s="241"/>
      <c r="AW256" s="214"/>
      <c r="AX256" s="355">
        <f>AX264+AX257+AX280+AX272</f>
        <v>5315.7929999999997</v>
      </c>
      <c r="AY256" s="262"/>
      <c r="AZ256" s="234"/>
      <c r="BB256" s="240">
        <f>BB264+BB257+BB280+BB272</f>
        <v>7288</v>
      </c>
      <c r="BC256" s="245">
        <f t="shared" si="9"/>
        <v>137.10089915088869</v>
      </c>
    </row>
    <row r="257" spans="1:55" ht="51.75" hidden="1" customHeight="1" x14ac:dyDescent="0.25">
      <c r="A257" s="255" t="s">
        <v>60</v>
      </c>
      <c r="B257" s="247" t="s">
        <v>807</v>
      </c>
      <c r="C257" s="247" t="s">
        <v>764</v>
      </c>
      <c r="D257" s="271" t="s">
        <v>160</v>
      </c>
      <c r="E257" s="239"/>
      <c r="F257" s="259"/>
      <c r="G257" s="241"/>
      <c r="H257" s="241"/>
      <c r="I257" s="241"/>
      <c r="J257" s="239"/>
      <c r="K257" s="259"/>
      <c r="L257" s="241"/>
      <c r="M257" s="241"/>
      <c r="N257" s="260"/>
      <c r="O257" s="241"/>
      <c r="P257" s="241"/>
      <c r="Q257" s="241"/>
      <c r="R257" s="241"/>
      <c r="S257" s="241"/>
      <c r="T257" s="241"/>
      <c r="U257" s="241"/>
      <c r="V257" s="214"/>
      <c r="W257" s="241"/>
      <c r="X257" s="241"/>
      <c r="Y257" s="241"/>
      <c r="Z257" s="214"/>
      <c r="AA257" s="241"/>
      <c r="AB257" s="214"/>
      <c r="AC257" s="241"/>
      <c r="AD257" s="214"/>
      <c r="AE257" s="241"/>
      <c r="AF257" s="214"/>
      <c r="AG257" s="241"/>
      <c r="AH257" s="214">
        <v>200000</v>
      </c>
      <c r="AI257" s="241">
        <f>AH257</f>
        <v>200000</v>
      </c>
      <c r="AJ257" s="214"/>
      <c r="AK257" s="241">
        <f>AI257</f>
        <v>200000</v>
      </c>
      <c r="AL257" s="214"/>
      <c r="AM257" s="214"/>
      <c r="AN257" s="241">
        <f>AK257+AL257+AM257</f>
        <v>200000</v>
      </c>
      <c r="AO257" s="260"/>
      <c r="AP257" s="241">
        <f>AM257+AN257+AO257</f>
        <v>200000</v>
      </c>
      <c r="AQ257" s="214"/>
      <c r="AR257" s="241">
        <f>AO257+AP257+AQ257</f>
        <v>200000</v>
      </c>
      <c r="AS257" s="214"/>
      <c r="AT257" s="241">
        <f>AQ257+AR257+AS257</f>
        <v>200000</v>
      </c>
      <c r="AU257" s="214"/>
      <c r="AV257" s="241">
        <f>AS257+AT257+AU257</f>
        <v>200000</v>
      </c>
      <c r="AW257" s="214"/>
      <c r="AX257" s="253">
        <f>AX258</f>
        <v>0</v>
      </c>
      <c r="AY257" s="262"/>
      <c r="AZ257" s="234"/>
      <c r="BB257" s="252">
        <f>BB258</f>
        <v>728</v>
      </c>
      <c r="BC257" s="245" t="e">
        <f t="shared" si="9"/>
        <v>#DIV/0!</v>
      </c>
    </row>
    <row r="258" spans="1:55" ht="30.75" hidden="1" customHeight="1" x14ac:dyDescent="0.25">
      <c r="A258" s="255" t="s">
        <v>60</v>
      </c>
      <c r="B258" s="247" t="s">
        <v>808</v>
      </c>
      <c r="C258" s="247" t="s">
        <v>764</v>
      </c>
      <c r="D258" s="258" t="s">
        <v>96</v>
      </c>
      <c r="E258" s="239"/>
      <c r="F258" s="259"/>
      <c r="G258" s="241"/>
      <c r="H258" s="241"/>
      <c r="I258" s="241"/>
      <c r="J258" s="239"/>
      <c r="K258" s="259"/>
      <c r="L258" s="241"/>
      <c r="M258" s="241"/>
      <c r="N258" s="260"/>
      <c r="O258" s="241"/>
      <c r="P258" s="241"/>
      <c r="Q258" s="241"/>
      <c r="R258" s="241"/>
      <c r="S258" s="241"/>
      <c r="T258" s="241"/>
      <c r="U258" s="241"/>
      <c r="V258" s="214"/>
      <c r="W258" s="241"/>
      <c r="X258" s="241"/>
      <c r="Y258" s="241"/>
      <c r="Z258" s="214"/>
      <c r="AA258" s="241"/>
      <c r="AB258" s="214"/>
      <c r="AC258" s="241"/>
      <c r="AD258" s="214"/>
      <c r="AE258" s="241"/>
      <c r="AF258" s="214"/>
      <c r="AG258" s="241"/>
      <c r="AH258" s="214"/>
      <c r="AI258" s="241"/>
      <c r="AJ258" s="214"/>
      <c r="AK258" s="241"/>
      <c r="AL258" s="214">
        <v>14000</v>
      </c>
      <c r="AM258" s="214"/>
      <c r="AN258" s="241">
        <f>AK258+AL258+AM258</f>
        <v>14000</v>
      </c>
      <c r="AO258" s="260"/>
      <c r="AP258" s="241">
        <f>AM258+AN258+AO258</f>
        <v>14000</v>
      </c>
      <c r="AQ258" s="214"/>
      <c r="AR258" s="241">
        <f>AO258+AP258+AQ258</f>
        <v>14000</v>
      </c>
      <c r="AS258" s="214">
        <v>9080</v>
      </c>
      <c r="AT258" s="241">
        <f>AQ258+AR258+AS258</f>
        <v>23080</v>
      </c>
      <c r="AU258" s="214"/>
      <c r="AV258" s="241">
        <f>AT258</f>
        <v>23080</v>
      </c>
      <c r="AW258" s="214"/>
      <c r="AX258" s="261">
        <f>AX261+AX259</f>
        <v>0</v>
      </c>
      <c r="AY258" s="262"/>
      <c r="AZ258" s="234"/>
      <c r="BB258" s="260">
        <f>BB261+BB259</f>
        <v>728</v>
      </c>
      <c r="BC258" s="245" t="e">
        <f t="shared" si="9"/>
        <v>#DIV/0!</v>
      </c>
    </row>
    <row r="259" spans="1:55" ht="16.5" hidden="1" customHeight="1" x14ac:dyDescent="0.25">
      <c r="A259" s="255" t="s">
        <v>60</v>
      </c>
      <c r="B259" s="247" t="s">
        <v>156</v>
      </c>
      <c r="C259" s="247" t="s">
        <v>764</v>
      </c>
      <c r="D259" s="248" t="s">
        <v>56</v>
      </c>
      <c r="E259" s="239"/>
      <c r="F259" s="259"/>
      <c r="G259" s="241"/>
      <c r="H259" s="241"/>
      <c r="I259" s="241"/>
      <c r="J259" s="239"/>
      <c r="K259" s="259"/>
      <c r="L259" s="241"/>
      <c r="M259" s="241"/>
      <c r="N259" s="260"/>
      <c r="O259" s="241"/>
      <c r="P259" s="241"/>
      <c r="Q259" s="241"/>
      <c r="R259" s="241"/>
      <c r="S259" s="241"/>
      <c r="T259" s="241"/>
      <c r="U259" s="241"/>
      <c r="V259" s="214"/>
      <c r="W259" s="241"/>
      <c r="X259" s="241"/>
      <c r="Y259" s="241"/>
      <c r="Z259" s="214"/>
      <c r="AA259" s="241"/>
      <c r="AB259" s="214"/>
      <c r="AC259" s="241"/>
      <c r="AD259" s="214"/>
      <c r="AE259" s="241"/>
      <c r="AF259" s="214"/>
      <c r="AG259" s="241"/>
      <c r="AH259" s="214"/>
      <c r="AI259" s="241"/>
      <c r="AJ259" s="214"/>
      <c r="AK259" s="241"/>
      <c r="AL259" s="214"/>
      <c r="AM259" s="214"/>
      <c r="AN259" s="241"/>
      <c r="AO259" s="260"/>
      <c r="AP259" s="241"/>
      <c r="AQ259" s="214"/>
      <c r="AR259" s="241"/>
      <c r="AS259" s="214"/>
      <c r="AT259" s="241"/>
      <c r="AU259" s="214"/>
      <c r="AV259" s="241"/>
      <c r="AW259" s="214"/>
      <c r="AX259" s="253">
        <f>AX260</f>
        <v>0</v>
      </c>
      <c r="AY259" s="262"/>
      <c r="AZ259" s="234"/>
      <c r="BB259" s="252">
        <f>BB260</f>
        <v>10</v>
      </c>
      <c r="BC259" s="245" t="e">
        <f t="shared" si="9"/>
        <v>#DIV/0!</v>
      </c>
    </row>
    <row r="260" spans="1:55" ht="48.75" hidden="1" customHeight="1" x14ac:dyDescent="0.25">
      <c r="A260" s="255" t="s">
        <v>60</v>
      </c>
      <c r="B260" s="257" t="s">
        <v>156</v>
      </c>
      <c r="C260" s="257" t="s">
        <v>771</v>
      </c>
      <c r="D260" s="263" t="s">
        <v>158</v>
      </c>
      <c r="E260" s="239"/>
      <c r="F260" s="259"/>
      <c r="G260" s="241"/>
      <c r="H260" s="241"/>
      <c r="I260" s="241"/>
      <c r="J260" s="239"/>
      <c r="K260" s="259"/>
      <c r="L260" s="241"/>
      <c r="M260" s="241"/>
      <c r="N260" s="260"/>
      <c r="O260" s="241"/>
      <c r="P260" s="241"/>
      <c r="Q260" s="241"/>
      <c r="R260" s="241"/>
      <c r="S260" s="241"/>
      <c r="T260" s="241"/>
      <c r="U260" s="241"/>
      <c r="V260" s="214"/>
      <c r="W260" s="241"/>
      <c r="X260" s="241"/>
      <c r="Y260" s="241"/>
      <c r="Z260" s="214"/>
      <c r="AA260" s="241"/>
      <c r="AB260" s="214"/>
      <c r="AC260" s="241"/>
      <c r="AD260" s="214"/>
      <c r="AE260" s="241"/>
      <c r="AF260" s="214"/>
      <c r="AG260" s="241"/>
      <c r="AH260" s="214"/>
      <c r="AI260" s="241"/>
      <c r="AJ260" s="214"/>
      <c r="AK260" s="241"/>
      <c r="AL260" s="214"/>
      <c r="AM260" s="214"/>
      <c r="AN260" s="241"/>
      <c r="AO260" s="260"/>
      <c r="AP260" s="241"/>
      <c r="AQ260" s="214"/>
      <c r="AR260" s="241"/>
      <c r="AS260" s="214"/>
      <c r="AT260" s="241"/>
      <c r="AU260" s="214"/>
      <c r="AV260" s="241"/>
      <c r="AW260" s="214"/>
      <c r="AX260" s="261">
        <v>0</v>
      </c>
      <c r="AY260" s="262"/>
      <c r="AZ260" s="234"/>
      <c r="BB260" s="260">
        <v>10</v>
      </c>
      <c r="BC260" s="245" t="e">
        <f t="shared" si="9"/>
        <v>#DIV/0!</v>
      </c>
    </row>
    <row r="261" spans="1:55" ht="30" hidden="1" customHeight="1" x14ac:dyDescent="0.25">
      <c r="A261" s="255" t="s">
        <v>60</v>
      </c>
      <c r="B261" s="247" t="s">
        <v>809</v>
      </c>
      <c r="C261" s="247" t="s">
        <v>764</v>
      </c>
      <c r="D261" s="258" t="s">
        <v>125</v>
      </c>
      <c r="E261" s="239"/>
      <c r="F261" s="259"/>
      <c r="G261" s="241"/>
      <c r="H261" s="241"/>
      <c r="I261" s="241"/>
      <c r="J261" s="239"/>
      <c r="K261" s="259"/>
      <c r="L261" s="241"/>
      <c r="M261" s="241"/>
      <c r="N261" s="260"/>
      <c r="O261" s="241"/>
      <c r="P261" s="241"/>
      <c r="Q261" s="241"/>
      <c r="R261" s="241"/>
      <c r="S261" s="241"/>
      <c r="T261" s="241"/>
      <c r="U261" s="241"/>
      <c r="V261" s="214"/>
      <c r="W261" s="241"/>
      <c r="X261" s="241"/>
      <c r="Y261" s="241"/>
      <c r="Z261" s="214"/>
      <c r="AA261" s="241"/>
      <c r="AB261" s="214"/>
      <c r="AC261" s="241"/>
      <c r="AD261" s="214"/>
      <c r="AE261" s="241"/>
      <c r="AF261" s="214"/>
      <c r="AG261" s="241"/>
      <c r="AH261" s="214"/>
      <c r="AI261" s="241"/>
      <c r="AJ261" s="214"/>
      <c r="AK261" s="241"/>
      <c r="AL261" s="214"/>
      <c r="AM261" s="214"/>
      <c r="AN261" s="241"/>
      <c r="AO261" s="260"/>
      <c r="AP261" s="241"/>
      <c r="AQ261" s="214"/>
      <c r="AR261" s="241"/>
      <c r="AS261" s="214"/>
      <c r="AT261" s="241"/>
      <c r="AU261" s="214"/>
      <c r="AV261" s="241"/>
      <c r="AW261" s="214"/>
      <c r="AX261" s="261">
        <f>AX262+AX263</f>
        <v>0</v>
      </c>
      <c r="AY261" s="262"/>
      <c r="AZ261" s="234"/>
      <c r="BB261" s="260">
        <f>BB262+BB263</f>
        <v>718</v>
      </c>
      <c r="BC261" s="245" t="e">
        <f t="shared" si="9"/>
        <v>#DIV/0!</v>
      </c>
    </row>
    <row r="262" spans="1:55" ht="0.75" hidden="1" customHeight="1" x14ac:dyDescent="0.25">
      <c r="A262" s="255" t="s">
        <v>60</v>
      </c>
      <c r="B262" s="247" t="s">
        <v>809</v>
      </c>
      <c r="C262" s="247" t="s">
        <v>771</v>
      </c>
      <c r="D262" s="258" t="s">
        <v>761</v>
      </c>
      <c r="E262" s="239"/>
      <c r="F262" s="259"/>
      <c r="G262" s="241"/>
      <c r="H262" s="241"/>
      <c r="I262" s="241"/>
      <c r="J262" s="239"/>
      <c r="K262" s="259"/>
      <c r="L262" s="241"/>
      <c r="M262" s="241"/>
      <c r="N262" s="260"/>
      <c r="O262" s="241"/>
      <c r="P262" s="241"/>
      <c r="Q262" s="241"/>
      <c r="R262" s="241"/>
      <c r="S262" s="241"/>
      <c r="T262" s="241"/>
      <c r="U262" s="241"/>
      <c r="V262" s="214"/>
      <c r="W262" s="241"/>
      <c r="X262" s="241"/>
      <c r="Y262" s="241"/>
      <c r="Z262" s="214"/>
      <c r="AA262" s="241"/>
      <c r="AB262" s="214"/>
      <c r="AC262" s="241"/>
      <c r="AD262" s="214"/>
      <c r="AE262" s="241"/>
      <c r="AF262" s="214"/>
      <c r="AG262" s="241"/>
      <c r="AH262" s="214"/>
      <c r="AI262" s="241"/>
      <c r="AJ262" s="214"/>
      <c r="AK262" s="241"/>
      <c r="AL262" s="214"/>
      <c r="AM262" s="214"/>
      <c r="AN262" s="241"/>
      <c r="AO262" s="260"/>
      <c r="AP262" s="241"/>
      <c r="AQ262" s="214"/>
      <c r="AR262" s="241"/>
      <c r="AS262" s="214">
        <v>34000</v>
      </c>
      <c r="AT262" s="241">
        <f>AS262</f>
        <v>34000</v>
      </c>
      <c r="AU262" s="214"/>
      <c r="AV262" s="241">
        <f>AT262</f>
        <v>34000</v>
      </c>
      <c r="AW262" s="214"/>
      <c r="AX262" s="261">
        <v>0</v>
      </c>
      <c r="AY262" s="262"/>
      <c r="AZ262" s="234"/>
      <c r="BB262" s="260">
        <v>168</v>
      </c>
      <c r="BC262" s="245" t="e">
        <f t="shared" si="9"/>
        <v>#DIV/0!</v>
      </c>
    </row>
    <row r="263" spans="1:55" ht="0.75" hidden="1" customHeight="1" x14ac:dyDescent="0.25">
      <c r="A263" s="255" t="s">
        <v>60</v>
      </c>
      <c r="B263" s="247" t="s">
        <v>811</v>
      </c>
      <c r="C263" s="247" t="s">
        <v>771</v>
      </c>
      <c r="D263" s="258" t="s">
        <v>157</v>
      </c>
      <c r="E263" s="239"/>
      <c r="F263" s="259"/>
      <c r="G263" s="241"/>
      <c r="H263" s="241"/>
      <c r="I263" s="241"/>
      <c r="J263" s="239"/>
      <c r="K263" s="259"/>
      <c r="L263" s="241"/>
      <c r="M263" s="241"/>
      <c r="N263" s="260"/>
      <c r="O263" s="241"/>
      <c r="P263" s="241"/>
      <c r="Q263" s="241"/>
      <c r="R263" s="241"/>
      <c r="S263" s="241"/>
      <c r="T263" s="241"/>
      <c r="U263" s="241"/>
      <c r="V263" s="214"/>
      <c r="W263" s="241"/>
      <c r="X263" s="241"/>
      <c r="Y263" s="241"/>
      <c r="Z263" s="214"/>
      <c r="AA263" s="241"/>
      <c r="AB263" s="214"/>
      <c r="AC263" s="241"/>
      <c r="AD263" s="214"/>
      <c r="AE263" s="241"/>
      <c r="AF263" s="214"/>
      <c r="AG263" s="241"/>
      <c r="AH263" s="214"/>
      <c r="AI263" s="241"/>
      <c r="AJ263" s="214"/>
      <c r="AK263" s="241"/>
      <c r="AL263" s="214"/>
      <c r="AM263" s="214"/>
      <c r="AN263" s="241"/>
      <c r="AO263" s="260"/>
      <c r="AP263" s="241"/>
      <c r="AQ263" s="214"/>
      <c r="AR263" s="241"/>
      <c r="AS263" s="214"/>
      <c r="AT263" s="241"/>
      <c r="AU263" s="214"/>
      <c r="AV263" s="241"/>
      <c r="AW263" s="214"/>
      <c r="AX263" s="261">
        <v>0</v>
      </c>
      <c r="AY263" s="262"/>
      <c r="AZ263" s="234"/>
      <c r="BB263" s="260">
        <v>550</v>
      </c>
      <c r="BC263" s="245" t="e">
        <f t="shared" si="9"/>
        <v>#DIV/0!</v>
      </c>
    </row>
    <row r="264" spans="1:55" ht="0.75" hidden="1" customHeight="1" x14ac:dyDescent="0.25">
      <c r="A264" s="255" t="s">
        <v>60</v>
      </c>
      <c r="B264" s="247" t="s">
        <v>150</v>
      </c>
      <c r="C264" s="247" t="s">
        <v>764</v>
      </c>
      <c r="D264" s="271" t="s">
        <v>126</v>
      </c>
      <c r="E264" s="239"/>
      <c r="F264" s="259"/>
      <c r="G264" s="241"/>
      <c r="H264" s="241"/>
      <c r="I264" s="241"/>
      <c r="J264" s="239"/>
      <c r="K264" s="259"/>
      <c r="L264" s="241"/>
      <c r="M264" s="241"/>
      <c r="N264" s="260"/>
      <c r="O264" s="241"/>
      <c r="P264" s="241"/>
      <c r="Q264" s="241"/>
      <c r="R264" s="241"/>
      <c r="S264" s="241"/>
      <c r="T264" s="241"/>
      <c r="U264" s="241"/>
      <c r="V264" s="214"/>
      <c r="W264" s="241"/>
      <c r="X264" s="241"/>
      <c r="Y264" s="241"/>
      <c r="Z264" s="214"/>
      <c r="AA264" s="241"/>
      <c r="AB264" s="214"/>
      <c r="AC264" s="241"/>
      <c r="AD264" s="214"/>
      <c r="AE264" s="241"/>
      <c r="AF264" s="214"/>
      <c r="AG264" s="241"/>
      <c r="AH264" s="214">
        <v>200000</v>
      </c>
      <c r="AI264" s="241">
        <f>AH264</f>
        <v>200000</v>
      </c>
      <c r="AJ264" s="214"/>
      <c r="AK264" s="241">
        <f>AI264</f>
        <v>200000</v>
      </c>
      <c r="AL264" s="214"/>
      <c r="AM264" s="214"/>
      <c r="AN264" s="241">
        <f>AK264+AL264+AM264</f>
        <v>200000</v>
      </c>
      <c r="AO264" s="260"/>
      <c r="AP264" s="241">
        <f>AM264+AN264+AO264</f>
        <v>200000</v>
      </c>
      <c r="AQ264" s="214"/>
      <c r="AR264" s="241">
        <f>AO264+AP264+AQ264</f>
        <v>200000</v>
      </c>
      <c r="AS264" s="214"/>
      <c r="AT264" s="241">
        <f>AQ264+AR264+AS264</f>
        <v>200000</v>
      </c>
      <c r="AU264" s="214"/>
      <c r="AV264" s="241">
        <f>AS264+AT264+AU264</f>
        <v>200000</v>
      </c>
      <c r="AW264" s="214"/>
      <c r="AX264" s="253">
        <f>AX265</f>
        <v>1179.7929999999999</v>
      </c>
      <c r="AY264" s="262">
        <v>0</v>
      </c>
      <c r="AZ264" s="234"/>
      <c r="BB264" s="252">
        <f>BB265</f>
        <v>6560</v>
      </c>
      <c r="BC264" s="245">
        <f t="shared" si="9"/>
        <v>556.02974420088958</v>
      </c>
    </row>
    <row r="265" spans="1:55" ht="27" customHeight="1" x14ac:dyDescent="0.25">
      <c r="A265" s="255" t="s">
        <v>60</v>
      </c>
      <c r="B265" s="247" t="s">
        <v>151</v>
      </c>
      <c r="C265" s="247" t="s">
        <v>764</v>
      </c>
      <c r="D265" s="258" t="s">
        <v>96</v>
      </c>
      <c r="E265" s="239"/>
      <c r="F265" s="259"/>
      <c r="G265" s="241"/>
      <c r="H265" s="241"/>
      <c r="I265" s="241"/>
      <c r="J265" s="239"/>
      <c r="K265" s="259"/>
      <c r="L265" s="241"/>
      <c r="M265" s="241"/>
      <c r="N265" s="260"/>
      <c r="O265" s="241"/>
      <c r="P265" s="241"/>
      <c r="Q265" s="241"/>
      <c r="R265" s="241"/>
      <c r="S265" s="241"/>
      <c r="T265" s="241"/>
      <c r="U265" s="241"/>
      <c r="V265" s="214"/>
      <c r="W265" s="241"/>
      <c r="X265" s="241"/>
      <c r="Y265" s="241"/>
      <c r="Z265" s="214"/>
      <c r="AA265" s="241"/>
      <c r="AB265" s="214"/>
      <c r="AC265" s="241"/>
      <c r="AD265" s="214"/>
      <c r="AE265" s="241"/>
      <c r="AF265" s="214"/>
      <c r="AG265" s="241"/>
      <c r="AH265" s="214"/>
      <c r="AI265" s="241"/>
      <c r="AJ265" s="214"/>
      <c r="AK265" s="241"/>
      <c r="AL265" s="214">
        <v>14000</v>
      </c>
      <c r="AM265" s="214"/>
      <c r="AN265" s="241">
        <f>AK265+AL265+AM265</f>
        <v>14000</v>
      </c>
      <c r="AO265" s="260"/>
      <c r="AP265" s="241">
        <f>AM265+AN265+AO265</f>
        <v>14000</v>
      </c>
      <c r="AQ265" s="214"/>
      <c r="AR265" s="241">
        <f>AO265+AP265+AQ265</f>
        <v>14000</v>
      </c>
      <c r="AS265" s="214">
        <v>9080</v>
      </c>
      <c r="AT265" s="241">
        <f>AQ265+AR265+AS265</f>
        <v>23080</v>
      </c>
      <c r="AU265" s="214"/>
      <c r="AV265" s="241">
        <f>AT265</f>
        <v>23080</v>
      </c>
      <c r="AW265" s="214"/>
      <c r="AX265" s="261">
        <f>AX269+AX266</f>
        <v>1179.7929999999999</v>
      </c>
      <c r="AY265" s="262">
        <f>AY281</f>
        <v>250</v>
      </c>
      <c r="AZ265" s="234"/>
      <c r="BB265" s="260">
        <f>BB269+BB266</f>
        <v>6560</v>
      </c>
      <c r="BC265" s="245">
        <f t="shared" si="9"/>
        <v>556.02974420088958</v>
      </c>
    </row>
    <row r="266" spans="1:55" ht="33" customHeight="1" x14ac:dyDescent="0.25">
      <c r="A266" s="255" t="s">
        <v>60</v>
      </c>
      <c r="B266" s="247" t="s">
        <v>152</v>
      </c>
      <c r="C266" s="247" t="s">
        <v>764</v>
      </c>
      <c r="D266" s="248" t="s">
        <v>56</v>
      </c>
      <c r="E266" s="239"/>
      <c r="F266" s="259"/>
      <c r="G266" s="241"/>
      <c r="H266" s="241"/>
      <c r="I266" s="241"/>
      <c r="J266" s="239"/>
      <c r="K266" s="259"/>
      <c r="L266" s="241"/>
      <c r="M266" s="241"/>
      <c r="N266" s="260"/>
      <c r="O266" s="241"/>
      <c r="P266" s="241"/>
      <c r="Q266" s="241"/>
      <c r="R266" s="241"/>
      <c r="S266" s="241"/>
      <c r="T266" s="241"/>
      <c r="U266" s="241"/>
      <c r="V266" s="214"/>
      <c r="W266" s="241"/>
      <c r="X266" s="241"/>
      <c r="Y266" s="241"/>
      <c r="Z266" s="214"/>
      <c r="AA266" s="241"/>
      <c r="AB266" s="214"/>
      <c r="AC266" s="241"/>
      <c r="AD266" s="214"/>
      <c r="AE266" s="241"/>
      <c r="AF266" s="214"/>
      <c r="AG266" s="241"/>
      <c r="AH266" s="214"/>
      <c r="AI266" s="241"/>
      <c r="AJ266" s="214"/>
      <c r="AK266" s="241"/>
      <c r="AL266" s="214"/>
      <c r="AM266" s="214"/>
      <c r="AN266" s="241"/>
      <c r="AO266" s="260"/>
      <c r="AP266" s="241"/>
      <c r="AQ266" s="214"/>
      <c r="AR266" s="241"/>
      <c r="AS266" s="214"/>
      <c r="AT266" s="241"/>
      <c r="AU266" s="214"/>
      <c r="AV266" s="241"/>
      <c r="AW266" s="214"/>
      <c r="AX266" s="253">
        <f>AX267+AX268</f>
        <v>39.78</v>
      </c>
      <c r="AY266" s="262"/>
      <c r="AZ266" s="234"/>
      <c r="BB266" s="252">
        <f>BB267+BB268</f>
        <v>360</v>
      </c>
      <c r="BC266" s="245">
        <f t="shared" si="9"/>
        <v>904.97737556561083</v>
      </c>
    </row>
    <row r="267" spans="1:55" ht="32.25" customHeight="1" x14ac:dyDescent="0.25">
      <c r="A267" s="255" t="s">
        <v>60</v>
      </c>
      <c r="B267" s="257" t="s">
        <v>152</v>
      </c>
      <c r="C267" s="257" t="s">
        <v>771</v>
      </c>
      <c r="D267" s="263" t="s">
        <v>149</v>
      </c>
      <c r="E267" s="239"/>
      <c r="F267" s="259"/>
      <c r="G267" s="241"/>
      <c r="H267" s="241"/>
      <c r="I267" s="241"/>
      <c r="J267" s="239"/>
      <c r="K267" s="259"/>
      <c r="L267" s="241"/>
      <c r="M267" s="241"/>
      <c r="N267" s="260"/>
      <c r="O267" s="241"/>
      <c r="P267" s="241"/>
      <c r="Q267" s="241"/>
      <c r="R267" s="241"/>
      <c r="S267" s="241"/>
      <c r="T267" s="241"/>
      <c r="U267" s="241"/>
      <c r="V267" s="214"/>
      <c r="W267" s="241"/>
      <c r="X267" s="241"/>
      <c r="Y267" s="241"/>
      <c r="Z267" s="214"/>
      <c r="AA267" s="241"/>
      <c r="AB267" s="214"/>
      <c r="AC267" s="241"/>
      <c r="AD267" s="214"/>
      <c r="AE267" s="241"/>
      <c r="AF267" s="214"/>
      <c r="AG267" s="241"/>
      <c r="AH267" s="214"/>
      <c r="AI267" s="241"/>
      <c r="AJ267" s="214"/>
      <c r="AK267" s="241"/>
      <c r="AL267" s="214"/>
      <c r="AM267" s="214"/>
      <c r="AN267" s="241"/>
      <c r="AO267" s="260"/>
      <c r="AP267" s="241"/>
      <c r="AQ267" s="214"/>
      <c r="AR267" s="241"/>
      <c r="AS267" s="214"/>
      <c r="AT267" s="241"/>
      <c r="AU267" s="214"/>
      <c r="AV267" s="241"/>
      <c r="AW267" s="214"/>
      <c r="AX267" s="261">
        <v>15</v>
      </c>
      <c r="AY267" s="262"/>
      <c r="AZ267" s="234"/>
      <c r="BB267" s="260">
        <v>320</v>
      </c>
      <c r="BC267" s="245">
        <f t="shared" si="9"/>
        <v>2133.333333333333</v>
      </c>
    </row>
    <row r="268" spans="1:55" ht="32.25" customHeight="1" x14ac:dyDescent="0.25">
      <c r="A268" s="255" t="s">
        <v>60</v>
      </c>
      <c r="B268" s="257" t="s">
        <v>152</v>
      </c>
      <c r="C268" s="257" t="s">
        <v>13</v>
      </c>
      <c r="D268" s="263" t="s">
        <v>175</v>
      </c>
      <c r="E268" s="239"/>
      <c r="F268" s="259"/>
      <c r="G268" s="241"/>
      <c r="H268" s="241"/>
      <c r="I268" s="241"/>
      <c r="J268" s="239"/>
      <c r="K268" s="259"/>
      <c r="L268" s="241"/>
      <c r="M268" s="241"/>
      <c r="N268" s="260"/>
      <c r="O268" s="241"/>
      <c r="P268" s="241"/>
      <c r="Q268" s="241"/>
      <c r="R268" s="241"/>
      <c r="S268" s="241"/>
      <c r="T268" s="241"/>
      <c r="U268" s="241"/>
      <c r="V268" s="214"/>
      <c r="W268" s="241"/>
      <c r="X268" s="241"/>
      <c r="Y268" s="241"/>
      <c r="Z268" s="214"/>
      <c r="AA268" s="241"/>
      <c r="AB268" s="214"/>
      <c r="AC268" s="241"/>
      <c r="AD268" s="214"/>
      <c r="AE268" s="241"/>
      <c r="AF268" s="214"/>
      <c r="AG268" s="241"/>
      <c r="AH268" s="214"/>
      <c r="AI268" s="241"/>
      <c r="AJ268" s="214"/>
      <c r="AK268" s="241"/>
      <c r="AL268" s="214"/>
      <c r="AM268" s="214"/>
      <c r="AN268" s="241"/>
      <c r="AO268" s="260"/>
      <c r="AP268" s="241"/>
      <c r="AQ268" s="214"/>
      <c r="AR268" s="241"/>
      <c r="AS268" s="214"/>
      <c r="AT268" s="241"/>
      <c r="AU268" s="214"/>
      <c r="AV268" s="241"/>
      <c r="AW268" s="214"/>
      <c r="AX268" s="261">
        <v>24.78</v>
      </c>
      <c r="AY268" s="262"/>
      <c r="AZ268" s="234"/>
      <c r="BB268" s="260">
        <v>40</v>
      </c>
      <c r="BC268" s="245">
        <f t="shared" si="9"/>
        <v>161.42050040355124</v>
      </c>
    </row>
    <row r="269" spans="1:55" ht="31.5" customHeight="1" x14ac:dyDescent="0.25">
      <c r="A269" s="255" t="s">
        <v>60</v>
      </c>
      <c r="B269" s="247" t="s">
        <v>153</v>
      </c>
      <c r="C269" s="247" t="s">
        <v>764</v>
      </c>
      <c r="D269" s="258" t="s">
        <v>125</v>
      </c>
      <c r="E269" s="239"/>
      <c r="F269" s="259"/>
      <c r="G269" s="241"/>
      <c r="H269" s="241"/>
      <c r="I269" s="241"/>
      <c r="J269" s="239"/>
      <c r="K269" s="259"/>
      <c r="L269" s="241"/>
      <c r="M269" s="241"/>
      <c r="N269" s="260"/>
      <c r="O269" s="241"/>
      <c r="P269" s="241"/>
      <c r="Q269" s="241"/>
      <c r="R269" s="241"/>
      <c r="S269" s="241"/>
      <c r="T269" s="241"/>
      <c r="U269" s="241"/>
      <c r="V269" s="214"/>
      <c r="W269" s="241"/>
      <c r="X269" s="241"/>
      <c r="Y269" s="241"/>
      <c r="Z269" s="214"/>
      <c r="AA269" s="241"/>
      <c r="AB269" s="214"/>
      <c r="AC269" s="241"/>
      <c r="AD269" s="214"/>
      <c r="AE269" s="241"/>
      <c r="AF269" s="214"/>
      <c r="AG269" s="241"/>
      <c r="AH269" s="214"/>
      <c r="AI269" s="241"/>
      <c r="AJ269" s="214"/>
      <c r="AK269" s="241"/>
      <c r="AL269" s="214"/>
      <c r="AM269" s="214"/>
      <c r="AN269" s="241"/>
      <c r="AO269" s="260"/>
      <c r="AP269" s="241"/>
      <c r="AQ269" s="214"/>
      <c r="AR269" s="241"/>
      <c r="AS269" s="214"/>
      <c r="AT269" s="241"/>
      <c r="AU269" s="214"/>
      <c r="AV269" s="241"/>
      <c r="AW269" s="214"/>
      <c r="AX269" s="261">
        <f>AX270+AX271</f>
        <v>1140.0129999999999</v>
      </c>
      <c r="AY269" s="262"/>
      <c r="AZ269" s="234"/>
      <c r="BB269" s="260">
        <f>BB270+BB271</f>
        <v>6200</v>
      </c>
      <c r="BC269" s="245">
        <f t="shared" si="9"/>
        <v>543.85344728525024</v>
      </c>
    </row>
    <row r="270" spans="1:55" ht="33" customHeight="1" x14ac:dyDescent="0.25">
      <c r="A270" s="255" t="s">
        <v>60</v>
      </c>
      <c r="B270" s="247" t="s">
        <v>153</v>
      </c>
      <c r="C270" s="247" t="s">
        <v>771</v>
      </c>
      <c r="D270" s="258" t="s">
        <v>761</v>
      </c>
      <c r="E270" s="239"/>
      <c r="F270" s="259"/>
      <c r="G270" s="241"/>
      <c r="H270" s="241"/>
      <c r="I270" s="241"/>
      <c r="J270" s="239"/>
      <c r="K270" s="259"/>
      <c r="L270" s="241"/>
      <c r="M270" s="241"/>
      <c r="N270" s="260"/>
      <c r="O270" s="241"/>
      <c r="P270" s="241"/>
      <c r="Q270" s="241"/>
      <c r="R270" s="241"/>
      <c r="S270" s="241"/>
      <c r="T270" s="241"/>
      <c r="U270" s="241"/>
      <c r="V270" s="214"/>
      <c r="W270" s="241"/>
      <c r="X270" s="241"/>
      <c r="Y270" s="241"/>
      <c r="Z270" s="214"/>
      <c r="AA270" s="241"/>
      <c r="AB270" s="214"/>
      <c r="AC270" s="241"/>
      <c r="AD270" s="214"/>
      <c r="AE270" s="241"/>
      <c r="AF270" s="214"/>
      <c r="AG270" s="241"/>
      <c r="AH270" s="214"/>
      <c r="AI270" s="241"/>
      <c r="AJ270" s="214"/>
      <c r="AK270" s="241"/>
      <c r="AL270" s="214"/>
      <c r="AM270" s="214"/>
      <c r="AN270" s="241"/>
      <c r="AO270" s="260"/>
      <c r="AP270" s="241"/>
      <c r="AQ270" s="214"/>
      <c r="AR270" s="241"/>
      <c r="AS270" s="214">
        <v>34000</v>
      </c>
      <c r="AT270" s="241">
        <f>AS270</f>
        <v>34000</v>
      </c>
      <c r="AU270" s="214"/>
      <c r="AV270" s="241">
        <f>AT270</f>
        <v>34000</v>
      </c>
      <c r="AW270" s="214"/>
      <c r="AX270" s="261">
        <v>0</v>
      </c>
      <c r="AY270" s="262"/>
      <c r="AZ270" s="234"/>
      <c r="BB270" s="260">
        <v>6000</v>
      </c>
      <c r="BC270" s="245" t="e">
        <f t="shared" si="9"/>
        <v>#DIV/0!</v>
      </c>
    </row>
    <row r="271" spans="1:55" ht="30.75" customHeight="1" x14ac:dyDescent="0.25">
      <c r="A271" s="255" t="s">
        <v>60</v>
      </c>
      <c r="B271" s="247" t="s">
        <v>154</v>
      </c>
      <c r="C271" s="247" t="s">
        <v>771</v>
      </c>
      <c r="D271" s="258" t="s">
        <v>810</v>
      </c>
      <c r="E271" s="239"/>
      <c r="F271" s="259"/>
      <c r="G271" s="241"/>
      <c r="H271" s="241"/>
      <c r="I271" s="241"/>
      <c r="J271" s="239"/>
      <c r="K271" s="259"/>
      <c r="L271" s="241"/>
      <c r="M271" s="241"/>
      <c r="N271" s="260"/>
      <c r="O271" s="241"/>
      <c r="P271" s="241"/>
      <c r="Q271" s="241"/>
      <c r="R271" s="241"/>
      <c r="S271" s="241"/>
      <c r="T271" s="241"/>
      <c r="U271" s="241"/>
      <c r="V271" s="214"/>
      <c r="W271" s="241"/>
      <c r="X271" s="241"/>
      <c r="Y271" s="241"/>
      <c r="Z271" s="214"/>
      <c r="AA271" s="241"/>
      <c r="AB271" s="214"/>
      <c r="AC271" s="241"/>
      <c r="AD271" s="214"/>
      <c r="AE271" s="241"/>
      <c r="AF271" s="214"/>
      <c r="AG271" s="241"/>
      <c r="AH271" s="214"/>
      <c r="AI271" s="241"/>
      <c r="AJ271" s="214"/>
      <c r="AK271" s="241"/>
      <c r="AL271" s="214"/>
      <c r="AM271" s="214"/>
      <c r="AN271" s="241"/>
      <c r="AO271" s="260"/>
      <c r="AP271" s="241"/>
      <c r="AQ271" s="214"/>
      <c r="AR271" s="241"/>
      <c r="AS271" s="214"/>
      <c r="AT271" s="241"/>
      <c r="AU271" s="214"/>
      <c r="AV271" s="241"/>
      <c r="AW271" s="214"/>
      <c r="AX271" s="261">
        <f>266.807+873.206</f>
        <v>1140.0129999999999</v>
      </c>
      <c r="AY271" s="262"/>
      <c r="AZ271" s="234"/>
      <c r="BB271" s="260">
        <v>200</v>
      </c>
      <c r="BC271" s="245">
        <f t="shared" si="9"/>
        <v>17.543659589846783</v>
      </c>
    </row>
    <row r="272" spans="1:55" ht="63" customHeight="1" x14ac:dyDescent="0.25">
      <c r="A272" s="255" t="s">
        <v>60</v>
      </c>
      <c r="B272" s="247" t="s">
        <v>346</v>
      </c>
      <c r="C272" s="247" t="s">
        <v>764</v>
      </c>
      <c r="D272" s="271" t="s">
        <v>351</v>
      </c>
      <c r="E272" s="239"/>
      <c r="F272" s="259"/>
      <c r="G272" s="241"/>
      <c r="H272" s="241"/>
      <c r="I272" s="241"/>
      <c r="J272" s="239"/>
      <c r="K272" s="259"/>
      <c r="L272" s="241"/>
      <c r="M272" s="241"/>
      <c r="N272" s="260"/>
      <c r="O272" s="241"/>
      <c r="P272" s="241"/>
      <c r="Q272" s="241"/>
      <c r="R272" s="241"/>
      <c r="S272" s="241"/>
      <c r="T272" s="241"/>
      <c r="U272" s="241"/>
      <c r="V272" s="214"/>
      <c r="W272" s="241"/>
      <c r="X272" s="241"/>
      <c r="Y272" s="241"/>
      <c r="Z272" s="214"/>
      <c r="AA272" s="241"/>
      <c r="AB272" s="214"/>
      <c r="AC272" s="241"/>
      <c r="AD272" s="214"/>
      <c r="AE272" s="241"/>
      <c r="AF272" s="214"/>
      <c r="AG272" s="241"/>
      <c r="AH272" s="214"/>
      <c r="AI272" s="241"/>
      <c r="AJ272" s="214"/>
      <c r="AK272" s="241"/>
      <c r="AL272" s="214"/>
      <c r="AM272" s="214"/>
      <c r="AN272" s="241"/>
      <c r="AO272" s="260"/>
      <c r="AP272" s="241"/>
      <c r="AQ272" s="214"/>
      <c r="AR272" s="241"/>
      <c r="AS272" s="214"/>
      <c r="AT272" s="241"/>
      <c r="AU272" s="214"/>
      <c r="AV272" s="241"/>
      <c r="AW272" s="214"/>
      <c r="AX272" s="261">
        <f>AX273</f>
        <v>4117</v>
      </c>
      <c r="AY272" s="262"/>
      <c r="AZ272" s="234"/>
      <c r="BB272" s="260">
        <f>BB273</f>
        <v>0</v>
      </c>
      <c r="BC272" s="245"/>
    </row>
    <row r="273" spans="1:55" ht="31.15" customHeight="1" x14ac:dyDescent="0.25">
      <c r="A273" s="255" t="s">
        <v>60</v>
      </c>
      <c r="B273" s="247" t="s">
        <v>347</v>
      </c>
      <c r="C273" s="247" t="s">
        <v>764</v>
      </c>
      <c r="D273" s="258" t="s">
        <v>96</v>
      </c>
      <c r="E273" s="239"/>
      <c r="F273" s="259"/>
      <c r="G273" s="241"/>
      <c r="H273" s="241"/>
      <c r="I273" s="241"/>
      <c r="J273" s="239"/>
      <c r="K273" s="259"/>
      <c r="L273" s="241"/>
      <c r="M273" s="241"/>
      <c r="N273" s="260"/>
      <c r="O273" s="241"/>
      <c r="P273" s="241"/>
      <c r="Q273" s="241"/>
      <c r="R273" s="241"/>
      <c r="S273" s="241"/>
      <c r="T273" s="241"/>
      <c r="U273" s="241"/>
      <c r="V273" s="214"/>
      <c r="W273" s="241"/>
      <c r="X273" s="241"/>
      <c r="Y273" s="241"/>
      <c r="Z273" s="214"/>
      <c r="AA273" s="241"/>
      <c r="AB273" s="214"/>
      <c r="AC273" s="241"/>
      <c r="AD273" s="214"/>
      <c r="AE273" s="241"/>
      <c r="AF273" s="214"/>
      <c r="AG273" s="241"/>
      <c r="AH273" s="214"/>
      <c r="AI273" s="241"/>
      <c r="AJ273" s="214"/>
      <c r="AK273" s="241"/>
      <c r="AL273" s="214"/>
      <c r="AM273" s="214"/>
      <c r="AN273" s="241"/>
      <c r="AO273" s="260"/>
      <c r="AP273" s="241"/>
      <c r="AQ273" s="214"/>
      <c r="AR273" s="241"/>
      <c r="AS273" s="214"/>
      <c r="AT273" s="241"/>
      <c r="AU273" s="214"/>
      <c r="AV273" s="241"/>
      <c r="AW273" s="214"/>
      <c r="AX273" s="261">
        <f>AX274+AX277</f>
        <v>4117</v>
      </c>
      <c r="AY273" s="262"/>
      <c r="AZ273" s="234"/>
      <c r="BB273" s="260">
        <f>BB274+BB277</f>
        <v>0</v>
      </c>
      <c r="BC273" s="245"/>
    </row>
    <row r="274" spans="1:55" ht="31.15" customHeight="1" x14ac:dyDescent="0.25">
      <c r="A274" s="255" t="s">
        <v>60</v>
      </c>
      <c r="B274" s="247" t="s">
        <v>348</v>
      </c>
      <c r="C274" s="247" t="s">
        <v>764</v>
      </c>
      <c r="D274" s="248" t="s">
        <v>56</v>
      </c>
      <c r="E274" s="239"/>
      <c r="F274" s="259"/>
      <c r="G274" s="241"/>
      <c r="H274" s="241"/>
      <c r="I274" s="241"/>
      <c r="J274" s="239"/>
      <c r="K274" s="259"/>
      <c r="L274" s="241"/>
      <c r="M274" s="241"/>
      <c r="N274" s="260"/>
      <c r="O274" s="241"/>
      <c r="P274" s="241"/>
      <c r="Q274" s="241"/>
      <c r="R274" s="241"/>
      <c r="S274" s="241"/>
      <c r="T274" s="241"/>
      <c r="U274" s="241"/>
      <c r="V274" s="214"/>
      <c r="W274" s="241"/>
      <c r="X274" s="241"/>
      <c r="Y274" s="241"/>
      <c r="Z274" s="214"/>
      <c r="AA274" s="241"/>
      <c r="AB274" s="214"/>
      <c r="AC274" s="241"/>
      <c r="AD274" s="214"/>
      <c r="AE274" s="241"/>
      <c r="AF274" s="214"/>
      <c r="AG274" s="241"/>
      <c r="AH274" s="214"/>
      <c r="AI274" s="241"/>
      <c r="AJ274" s="214"/>
      <c r="AK274" s="241"/>
      <c r="AL274" s="214"/>
      <c r="AM274" s="214"/>
      <c r="AN274" s="241"/>
      <c r="AO274" s="260"/>
      <c r="AP274" s="241"/>
      <c r="AQ274" s="214"/>
      <c r="AR274" s="241"/>
      <c r="AS274" s="214"/>
      <c r="AT274" s="241"/>
      <c r="AU274" s="214"/>
      <c r="AV274" s="241"/>
      <c r="AW274" s="214"/>
      <c r="AX274" s="261">
        <f>AX275+AX276</f>
        <v>400</v>
      </c>
      <c r="AY274" s="262"/>
      <c r="AZ274" s="234"/>
      <c r="BB274" s="260">
        <f>BB275+BB276</f>
        <v>0</v>
      </c>
      <c r="BC274" s="245"/>
    </row>
    <row r="275" spans="1:55" ht="31.15" customHeight="1" x14ac:dyDescent="0.25">
      <c r="A275" s="255" t="s">
        <v>60</v>
      </c>
      <c r="B275" s="257" t="s">
        <v>348</v>
      </c>
      <c r="C275" s="257" t="s">
        <v>771</v>
      </c>
      <c r="D275" s="263" t="s">
        <v>149</v>
      </c>
      <c r="E275" s="239"/>
      <c r="F275" s="259"/>
      <c r="G275" s="241"/>
      <c r="H275" s="241"/>
      <c r="I275" s="241"/>
      <c r="J275" s="239"/>
      <c r="K275" s="259"/>
      <c r="L275" s="241"/>
      <c r="M275" s="241"/>
      <c r="N275" s="260"/>
      <c r="O275" s="241"/>
      <c r="P275" s="241"/>
      <c r="Q275" s="241"/>
      <c r="R275" s="241"/>
      <c r="S275" s="241"/>
      <c r="T275" s="241"/>
      <c r="U275" s="241"/>
      <c r="V275" s="214"/>
      <c r="W275" s="241"/>
      <c r="X275" s="241"/>
      <c r="Y275" s="241"/>
      <c r="Z275" s="214"/>
      <c r="AA275" s="241"/>
      <c r="AB275" s="214"/>
      <c r="AC275" s="241"/>
      <c r="AD275" s="214"/>
      <c r="AE275" s="241"/>
      <c r="AF275" s="214"/>
      <c r="AG275" s="241"/>
      <c r="AH275" s="214"/>
      <c r="AI275" s="241"/>
      <c r="AJ275" s="214"/>
      <c r="AK275" s="241"/>
      <c r="AL275" s="214"/>
      <c r="AM275" s="214"/>
      <c r="AN275" s="241"/>
      <c r="AO275" s="260"/>
      <c r="AP275" s="241"/>
      <c r="AQ275" s="214"/>
      <c r="AR275" s="241"/>
      <c r="AS275" s="214"/>
      <c r="AT275" s="241"/>
      <c r="AU275" s="214"/>
      <c r="AV275" s="241"/>
      <c r="AW275" s="214"/>
      <c r="AX275" s="354">
        <v>400</v>
      </c>
      <c r="AY275" s="262"/>
      <c r="AZ275" s="234"/>
      <c r="BB275" s="260">
        <v>0</v>
      </c>
      <c r="BC275" s="245"/>
    </row>
    <row r="276" spans="1:55" ht="1.5" customHeight="1" x14ac:dyDescent="0.25">
      <c r="A276" s="255" t="s">
        <v>60</v>
      </c>
      <c r="B276" s="257" t="s">
        <v>348</v>
      </c>
      <c r="C276" s="257" t="s">
        <v>13</v>
      </c>
      <c r="D276" s="263" t="s">
        <v>175</v>
      </c>
      <c r="E276" s="239"/>
      <c r="F276" s="259"/>
      <c r="G276" s="241"/>
      <c r="H276" s="241"/>
      <c r="I276" s="241"/>
      <c r="J276" s="239"/>
      <c r="K276" s="259"/>
      <c r="L276" s="241"/>
      <c r="M276" s="241"/>
      <c r="N276" s="260"/>
      <c r="O276" s="241"/>
      <c r="P276" s="241"/>
      <c r="Q276" s="241"/>
      <c r="R276" s="241"/>
      <c r="S276" s="241"/>
      <c r="T276" s="241"/>
      <c r="U276" s="241"/>
      <c r="V276" s="214"/>
      <c r="W276" s="241"/>
      <c r="X276" s="241"/>
      <c r="Y276" s="241"/>
      <c r="Z276" s="214"/>
      <c r="AA276" s="241"/>
      <c r="AB276" s="214"/>
      <c r="AC276" s="241"/>
      <c r="AD276" s="214"/>
      <c r="AE276" s="241"/>
      <c r="AF276" s="214"/>
      <c r="AG276" s="241"/>
      <c r="AH276" s="214"/>
      <c r="AI276" s="241"/>
      <c r="AJ276" s="214"/>
      <c r="AK276" s="241"/>
      <c r="AL276" s="214"/>
      <c r="AM276" s="214"/>
      <c r="AN276" s="241"/>
      <c r="AO276" s="260"/>
      <c r="AP276" s="241"/>
      <c r="AQ276" s="214"/>
      <c r="AR276" s="241"/>
      <c r="AS276" s="214"/>
      <c r="AT276" s="241"/>
      <c r="AU276" s="214"/>
      <c r="AV276" s="241"/>
      <c r="AW276" s="214"/>
      <c r="AX276" s="354">
        <v>0</v>
      </c>
      <c r="AY276" s="262"/>
      <c r="AZ276" s="234"/>
      <c r="BB276" s="260">
        <v>0</v>
      </c>
      <c r="BC276" s="245"/>
    </row>
    <row r="277" spans="1:55" ht="31.15" customHeight="1" x14ac:dyDescent="0.25">
      <c r="A277" s="255" t="s">
        <v>60</v>
      </c>
      <c r="B277" s="247" t="s">
        <v>349</v>
      </c>
      <c r="C277" s="247" t="s">
        <v>764</v>
      </c>
      <c r="D277" s="258" t="s">
        <v>125</v>
      </c>
      <c r="E277" s="239"/>
      <c r="F277" s="259"/>
      <c r="G277" s="241"/>
      <c r="H277" s="241"/>
      <c r="I277" s="241"/>
      <c r="J277" s="239"/>
      <c r="K277" s="259"/>
      <c r="L277" s="241"/>
      <c r="M277" s="241"/>
      <c r="N277" s="260"/>
      <c r="O277" s="241"/>
      <c r="P277" s="241"/>
      <c r="Q277" s="241"/>
      <c r="R277" s="241"/>
      <c r="S277" s="241"/>
      <c r="T277" s="241"/>
      <c r="U277" s="241"/>
      <c r="V277" s="214"/>
      <c r="W277" s="241"/>
      <c r="X277" s="241"/>
      <c r="Y277" s="241"/>
      <c r="Z277" s="214"/>
      <c r="AA277" s="241"/>
      <c r="AB277" s="214"/>
      <c r="AC277" s="241"/>
      <c r="AD277" s="214"/>
      <c r="AE277" s="241"/>
      <c r="AF277" s="214"/>
      <c r="AG277" s="241"/>
      <c r="AH277" s="214"/>
      <c r="AI277" s="241"/>
      <c r="AJ277" s="214"/>
      <c r="AK277" s="241"/>
      <c r="AL277" s="214"/>
      <c r="AM277" s="214"/>
      <c r="AN277" s="241"/>
      <c r="AO277" s="260"/>
      <c r="AP277" s="241"/>
      <c r="AQ277" s="214"/>
      <c r="AR277" s="241"/>
      <c r="AS277" s="214"/>
      <c r="AT277" s="241"/>
      <c r="AU277" s="214"/>
      <c r="AV277" s="241"/>
      <c r="AW277" s="214"/>
      <c r="AX277" s="354">
        <f>AX278+AX279</f>
        <v>3717</v>
      </c>
      <c r="AY277" s="262"/>
      <c r="AZ277" s="234"/>
      <c r="BB277" s="260">
        <f>BB278+BB279</f>
        <v>0</v>
      </c>
      <c r="BC277" s="245"/>
    </row>
    <row r="278" spans="1:55" ht="31.15" customHeight="1" x14ac:dyDescent="0.25">
      <c r="A278" s="255" t="s">
        <v>60</v>
      </c>
      <c r="B278" s="247" t="s">
        <v>349</v>
      </c>
      <c r="C278" s="247" t="s">
        <v>771</v>
      </c>
      <c r="D278" s="258" t="s">
        <v>761</v>
      </c>
      <c r="E278" s="239"/>
      <c r="F278" s="259"/>
      <c r="G278" s="241"/>
      <c r="H278" s="241"/>
      <c r="I278" s="241"/>
      <c r="J278" s="239"/>
      <c r="K278" s="259"/>
      <c r="L278" s="241"/>
      <c r="M278" s="241"/>
      <c r="N278" s="260"/>
      <c r="O278" s="241"/>
      <c r="P278" s="241"/>
      <c r="Q278" s="241"/>
      <c r="R278" s="241"/>
      <c r="S278" s="241"/>
      <c r="T278" s="241"/>
      <c r="U278" s="241"/>
      <c r="V278" s="214"/>
      <c r="W278" s="241"/>
      <c r="X278" s="241"/>
      <c r="Y278" s="241"/>
      <c r="Z278" s="214"/>
      <c r="AA278" s="241"/>
      <c r="AB278" s="214"/>
      <c r="AC278" s="241"/>
      <c r="AD278" s="214"/>
      <c r="AE278" s="241"/>
      <c r="AF278" s="214"/>
      <c r="AG278" s="241"/>
      <c r="AH278" s="214"/>
      <c r="AI278" s="241"/>
      <c r="AJ278" s="214"/>
      <c r="AK278" s="241"/>
      <c r="AL278" s="214"/>
      <c r="AM278" s="214"/>
      <c r="AN278" s="241"/>
      <c r="AO278" s="260"/>
      <c r="AP278" s="241"/>
      <c r="AQ278" s="214"/>
      <c r="AR278" s="241"/>
      <c r="AS278" s="214"/>
      <c r="AT278" s="241"/>
      <c r="AU278" s="214"/>
      <c r="AV278" s="241"/>
      <c r="AW278" s="214"/>
      <c r="AX278" s="354">
        <f>1500+1750</f>
        <v>3250</v>
      </c>
      <c r="AY278" s="262"/>
      <c r="AZ278" s="234"/>
      <c r="BB278" s="260">
        <v>0</v>
      </c>
      <c r="BC278" s="245"/>
    </row>
    <row r="279" spans="1:55" ht="31.15" customHeight="1" x14ac:dyDescent="0.25">
      <c r="A279" s="255" t="s">
        <v>60</v>
      </c>
      <c r="B279" s="247" t="s">
        <v>350</v>
      </c>
      <c r="C279" s="247" t="s">
        <v>771</v>
      </c>
      <c r="D279" s="258" t="s">
        <v>810</v>
      </c>
      <c r="E279" s="239"/>
      <c r="F279" s="259"/>
      <c r="G279" s="241"/>
      <c r="H279" s="241"/>
      <c r="I279" s="241"/>
      <c r="J279" s="239"/>
      <c r="K279" s="259"/>
      <c r="L279" s="241"/>
      <c r="M279" s="241"/>
      <c r="N279" s="260"/>
      <c r="O279" s="241"/>
      <c r="P279" s="241"/>
      <c r="Q279" s="241"/>
      <c r="R279" s="241"/>
      <c r="S279" s="241"/>
      <c r="T279" s="241"/>
      <c r="U279" s="241"/>
      <c r="V279" s="214"/>
      <c r="W279" s="241"/>
      <c r="X279" s="241"/>
      <c r="Y279" s="241"/>
      <c r="Z279" s="214"/>
      <c r="AA279" s="241"/>
      <c r="AB279" s="214"/>
      <c r="AC279" s="241"/>
      <c r="AD279" s="214"/>
      <c r="AE279" s="241"/>
      <c r="AF279" s="214"/>
      <c r="AG279" s="241"/>
      <c r="AH279" s="214"/>
      <c r="AI279" s="241"/>
      <c r="AJ279" s="214"/>
      <c r="AK279" s="241"/>
      <c r="AL279" s="214"/>
      <c r="AM279" s="214"/>
      <c r="AN279" s="241"/>
      <c r="AO279" s="260"/>
      <c r="AP279" s="241"/>
      <c r="AQ279" s="214"/>
      <c r="AR279" s="241"/>
      <c r="AS279" s="214"/>
      <c r="AT279" s="241"/>
      <c r="AU279" s="214"/>
      <c r="AV279" s="241"/>
      <c r="AW279" s="214"/>
      <c r="AX279" s="354">
        <f>375+92</f>
        <v>467</v>
      </c>
      <c r="AY279" s="262"/>
      <c r="AZ279" s="234"/>
      <c r="BB279" s="260">
        <v>0</v>
      </c>
      <c r="BC279" s="245"/>
    </row>
    <row r="280" spans="1:55" ht="27.75" customHeight="1" x14ac:dyDescent="0.25">
      <c r="A280" s="311" t="s">
        <v>60</v>
      </c>
      <c r="B280" s="247" t="s">
        <v>768</v>
      </c>
      <c r="C280" s="247" t="s">
        <v>764</v>
      </c>
      <c r="D280" s="248" t="s">
        <v>691</v>
      </c>
      <c r="E280" s="249"/>
      <c r="F280" s="250"/>
      <c r="G280" s="251"/>
      <c r="H280" s="251"/>
      <c r="I280" s="251"/>
      <c r="J280" s="249"/>
      <c r="K280" s="250"/>
      <c r="L280" s="251"/>
      <c r="M280" s="251"/>
      <c r="N280" s="252"/>
      <c r="O280" s="251"/>
      <c r="P280" s="251"/>
      <c r="Q280" s="251"/>
      <c r="R280" s="251"/>
      <c r="S280" s="251"/>
      <c r="T280" s="251"/>
      <c r="U280" s="251"/>
      <c r="V280" s="305"/>
      <c r="W280" s="251"/>
      <c r="X280" s="251"/>
      <c r="Y280" s="251"/>
      <c r="Z280" s="305"/>
      <c r="AA280" s="251"/>
      <c r="AB280" s="305"/>
      <c r="AC280" s="251"/>
      <c r="AD280" s="305"/>
      <c r="AE280" s="251"/>
      <c r="AF280" s="305"/>
      <c r="AG280" s="251"/>
      <c r="AH280" s="305"/>
      <c r="AI280" s="251"/>
      <c r="AJ280" s="305"/>
      <c r="AK280" s="251"/>
      <c r="AL280" s="305"/>
      <c r="AM280" s="305"/>
      <c r="AN280" s="251"/>
      <c r="AO280" s="252"/>
      <c r="AP280" s="251"/>
      <c r="AQ280" s="305"/>
      <c r="AR280" s="251"/>
      <c r="AS280" s="305">
        <v>34000</v>
      </c>
      <c r="AT280" s="251">
        <f>AS280</f>
        <v>34000</v>
      </c>
      <c r="AU280" s="305"/>
      <c r="AV280" s="251">
        <f>AT280</f>
        <v>34000</v>
      </c>
      <c r="AW280" s="305"/>
      <c r="AX280" s="253">
        <f>AX281</f>
        <v>19</v>
      </c>
      <c r="AY280" s="262"/>
      <c r="AZ280" s="234"/>
      <c r="BB280" s="252">
        <f>BB281</f>
        <v>0</v>
      </c>
      <c r="BC280" s="245">
        <f t="shared" si="9"/>
        <v>0</v>
      </c>
    </row>
    <row r="281" spans="1:55" ht="30" customHeight="1" x14ac:dyDescent="0.25">
      <c r="A281" s="280" t="s">
        <v>60</v>
      </c>
      <c r="B281" s="257" t="s">
        <v>115</v>
      </c>
      <c r="C281" s="257" t="s">
        <v>764</v>
      </c>
      <c r="D281" s="258" t="s">
        <v>116</v>
      </c>
      <c r="E281" s="249"/>
      <c r="F281" s="250"/>
      <c r="G281" s="251"/>
      <c r="H281" s="251"/>
      <c r="I281" s="251"/>
      <c r="J281" s="249"/>
      <c r="K281" s="250"/>
      <c r="L281" s="251"/>
      <c r="M281" s="251"/>
      <c r="N281" s="252"/>
      <c r="O281" s="251"/>
      <c r="P281" s="251"/>
      <c r="Q281" s="251"/>
      <c r="R281" s="251"/>
      <c r="S281" s="251"/>
      <c r="T281" s="251"/>
      <c r="U281" s="251"/>
      <c r="V281" s="305"/>
      <c r="W281" s="251"/>
      <c r="X281" s="251"/>
      <c r="Y281" s="251"/>
      <c r="Z281" s="305"/>
      <c r="AA281" s="251"/>
      <c r="AB281" s="305"/>
      <c r="AC281" s="251"/>
      <c r="AD281" s="305"/>
      <c r="AE281" s="251"/>
      <c r="AF281" s="305"/>
      <c r="AG281" s="251"/>
      <c r="AH281" s="305"/>
      <c r="AI281" s="251"/>
      <c r="AJ281" s="305"/>
      <c r="AK281" s="251"/>
      <c r="AL281" s="305"/>
      <c r="AM281" s="305"/>
      <c r="AN281" s="251"/>
      <c r="AO281" s="252"/>
      <c r="AP281" s="251"/>
      <c r="AQ281" s="305"/>
      <c r="AR281" s="251"/>
      <c r="AS281" s="305"/>
      <c r="AT281" s="251"/>
      <c r="AU281" s="305"/>
      <c r="AV281" s="251"/>
      <c r="AW281" s="305"/>
      <c r="AX281" s="253">
        <f>AX282</f>
        <v>19</v>
      </c>
      <c r="AY281" s="262">
        <v>250</v>
      </c>
      <c r="AZ281" s="234"/>
      <c r="BB281" s="252">
        <f>BB282</f>
        <v>0</v>
      </c>
      <c r="BC281" s="245">
        <f t="shared" si="9"/>
        <v>0</v>
      </c>
    </row>
    <row r="282" spans="1:55" ht="50.25" customHeight="1" x14ac:dyDescent="0.25">
      <c r="A282" s="280" t="s">
        <v>60</v>
      </c>
      <c r="B282" s="257" t="s">
        <v>115</v>
      </c>
      <c r="C282" s="257" t="s">
        <v>771</v>
      </c>
      <c r="D282" s="258" t="s">
        <v>159</v>
      </c>
      <c r="E282" s="239"/>
      <c r="F282" s="259"/>
      <c r="G282" s="241"/>
      <c r="H282" s="241"/>
      <c r="I282" s="241"/>
      <c r="J282" s="239"/>
      <c r="K282" s="259"/>
      <c r="L282" s="241"/>
      <c r="M282" s="241"/>
      <c r="N282" s="260"/>
      <c r="O282" s="241"/>
      <c r="P282" s="241"/>
      <c r="Q282" s="241"/>
      <c r="R282" s="241"/>
      <c r="S282" s="241"/>
      <c r="T282" s="241"/>
      <c r="U282" s="241"/>
      <c r="V282" s="214"/>
      <c r="W282" s="241"/>
      <c r="X282" s="241"/>
      <c r="Y282" s="241"/>
      <c r="Z282" s="214"/>
      <c r="AA282" s="241"/>
      <c r="AB282" s="214"/>
      <c r="AC282" s="241"/>
      <c r="AD282" s="214"/>
      <c r="AE282" s="241"/>
      <c r="AF282" s="214"/>
      <c r="AG282" s="241"/>
      <c r="AH282" s="214"/>
      <c r="AI282" s="241"/>
      <c r="AJ282" s="214"/>
      <c r="AK282" s="241"/>
      <c r="AL282" s="214"/>
      <c r="AM282" s="214"/>
      <c r="AN282" s="241"/>
      <c r="AO282" s="260"/>
      <c r="AP282" s="241"/>
      <c r="AQ282" s="214"/>
      <c r="AR282" s="241"/>
      <c r="AS282" s="214"/>
      <c r="AT282" s="241"/>
      <c r="AU282" s="214"/>
      <c r="AV282" s="241"/>
      <c r="AW282" s="214"/>
      <c r="AX282" s="261">
        <v>19</v>
      </c>
      <c r="AY282" s="262"/>
      <c r="AZ282" s="234"/>
      <c r="BB282" s="260">
        <v>0</v>
      </c>
      <c r="BC282" s="245">
        <f t="shared" si="9"/>
        <v>0</v>
      </c>
    </row>
    <row r="283" spans="1:55" ht="15.75" x14ac:dyDescent="0.25">
      <c r="A283" s="236" t="s">
        <v>812</v>
      </c>
      <c r="B283" s="237" t="s">
        <v>766</v>
      </c>
      <c r="C283" s="237" t="s">
        <v>764</v>
      </c>
      <c r="D283" s="238" t="s">
        <v>496</v>
      </c>
      <c r="E283" s="239" t="e">
        <f>F283+G283+H283+I283</f>
        <v>#REF!</v>
      </c>
      <c r="F283" s="239" t="e">
        <f>F284+F311+#REF!+#REF!</f>
        <v>#REF!</v>
      </c>
      <c r="G283" s="239" t="e">
        <f>G284+G311+#REF!+#REF!</f>
        <v>#REF!</v>
      </c>
      <c r="H283" s="239" t="e">
        <f>H284+H311+#REF!+#REF!</f>
        <v>#REF!</v>
      </c>
      <c r="I283" s="239" t="e">
        <f>I284+I311+#REF!+#REF!</f>
        <v>#REF!</v>
      </c>
      <c r="J283" s="239" t="e">
        <f>K283+L283+M283+N283</f>
        <v>#REF!</v>
      </c>
      <c r="K283" s="239" t="e">
        <f>K284+K311+#REF!+#REF!</f>
        <v>#REF!</v>
      </c>
      <c r="L283" s="239" t="e">
        <f>L284+L311+#REF!+#REF!</f>
        <v>#REF!</v>
      </c>
      <c r="M283" s="239" t="e">
        <f>M284+M311+#REF!+#REF!</f>
        <v>#REF!</v>
      </c>
      <c r="N283" s="240" t="e">
        <f>N284+N311+#REF!+#REF!</f>
        <v>#REF!</v>
      </c>
      <c r="O283" s="239">
        <v>17904955.079999998</v>
      </c>
      <c r="P283" s="241">
        <v>1573299.64</v>
      </c>
      <c r="Q283" s="239" t="e">
        <f>Q284+Q311+#REF!+Q378</f>
        <v>#REF!</v>
      </c>
      <c r="R283" s="239" t="e">
        <f>R284+R311+#REF!+R378</f>
        <v>#REF!</v>
      </c>
      <c r="S283" s="239" t="e">
        <f>S284+S311+#REF!+S378</f>
        <v>#REF!</v>
      </c>
      <c r="T283" s="239" t="e">
        <f>T284+T311+#REF!+T378</f>
        <v>#REF!</v>
      </c>
      <c r="U283" s="239" t="e">
        <f>U284+U311+U378</f>
        <v>#REF!</v>
      </c>
      <c r="V283" s="214"/>
      <c r="W283" s="239" t="e">
        <f>W284+W311+W378+W392</f>
        <v>#REF!</v>
      </c>
      <c r="X283" s="239" t="e">
        <f>X284+X311+X378+X392</f>
        <v>#REF!</v>
      </c>
      <c r="Y283" s="239" t="e">
        <f>W283+X283</f>
        <v>#REF!</v>
      </c>
      <c r="Z283" s="214"/>
      <c r="AA283" s="239" t="e">
        <f>AA284+AA311+AA378+AA392</f>
        <v>#REF!</v>
      </c>
      <c r="AB283" s="214"/>
      <c r="AC283" s="239" t="e">
        <f>AC284+AC311+AC378+AC392</f>
        <v>#REF!</v>
      </c>
      <c r="AD283" s="214"/>
      <c r="AE283" s="239" t="e">
        <f>AE284+AE311+AE378+AE392</f>
        <v>#REF!</v>
      </c>
      <c r="AF283" s="214"/>
      <c r="AG283" s="239">
        <f>AG284+AG311+AG378+AG392</f>
        <v>24379425</v>
      </c>
      <c r="AH283" s="214"/>
      <c r="AI283" s="239">
        <f>AI284+AI311+AI378+AI392</f>
        <v>24712032.539999999</v>
      </c>
      <c r="AJ283" s="214"/>
      <c r="AK283" s="239">
        <f>AK284+AK311+AK378+AK392</f>
        <v>24712032.539999999</v>
      </c>
      <c r="AL283" s="214"/>
      <c r="AM283" s="214"/>
      <c r="AN283" s="239">
        <f>AN284+AN311+AN378+AN392</f>
        <v>25751132.539999999</v>
      </c>
      <c r="AO283" s="240"/>
      <c r="AP283" s="239">
        <f>AP284+AP311+AP378+AP392</f>
        <v>26130032.539999999</v>
      </c>
      <c r="AQ283" s="214"/>
      <c r="AR283" s="239">
        <f>AR284+AR311+AR378+AR392</f>
        <v>26745521.540000003</v>
      </c>
      <c r="AS283" s="214"/>
      <c r="AT283" s="239">
        <f>AT284+AT311+AT378+AT392</f>
        <v>27493845.479999997</v>
      </c>
      <c r="AU283" s="214"/>
      <c r="AV283" s="239">
        <f>AV284+AV311+AV378+AV392</f>
        <v>27450000.829999998</v>
      </c>
      <c r="AW283" s="214"/>
      <c r="AX283" s="242">
        <f>AX284+AX311+AX346+AX355</f>
        <v>51085.362999999998</v>
      </c>
      <c r="AY283" s="243">
        <f>AY284+AY311+AY378</f>
        <v>33624.909999999996</v>
      </c>
      <c r="AZ283" s="234"/>
      <c r="BB283" s="240">
        <f>BB284+BB311+BB346+BB355</f>
        <v>38847.018419999993</v>
      </c>
      <c r="BC283" s="245">
        <f t="shared" si="9"/>
        <v>76.043344196262225</v>
      </c>
    </row>
    <row r="284" spans="1:55" ht="14.45" customHeight="1" x14ac:dyDescent="0.25">
      <c r="A284" s="236" t="s">
        <v>813</v>
      </c>
      <c r="B284" s="237" t="s">
        <v>766</v>
      </c>
      <c r="C284" s="237" t="s">
        <v>764</v>
      </c>
      <c r="D284" s="238" t="s">
        <v>497</v>
      </c>
      <c r="E284" s="239">
        <f>F284+G284+H284+I284</f>
        <v>5487000</v>
      </c>
      <c r="F284" s="239">
        <f>F285</f>
        <v>1094000</v>
      </c>
      <c r="G284" s="239">
        <f>G285</f>
        <v>1503000</v>
      </c>
      <c r="H284" s="239">
        <f>H285</f>
        <v>1267000</v>
      </c>
      <c r="I284" s="239">
        <f>I285</f>
        <v>1623000</v>
      </c>
      <c r="J284" s="239">
        <f>K284+L284+M284+N284</f>
        <v>-71000</v>
      </c>
      <c r="K284" s="239">
        <f>K285</f>
        <v>0</v>
      </c>
      <c r="L284" s="239">
        <f>L285</f>
        <v>0</v>
      </c>
      <c r="M284" s="239">
        <f>M285</f>
        <v>0</v>
      </c>
      <c r="N284" s="240">
        <f>N285</f>
        <v>-71000</v>
      </c>
      <c r="O284" s="239">
        <v>5565892.7400000002</v>
      </c>
      <c r="P284" s="241">
        <v>1284.8399999999999</v>
      </c>
      <c r="Q284" s="239">
        <f>Q285</f>
        <v>5828876.6199999992</v>
      </c>
      <c r="R284" s="239">
        <f>R285</f>
        <v>5879536.6999999993</v>
      </c>
      <c r="S284" s="239">
        <f>S285</f>
        <v>5884036.6999999993</v>
      </c>
      <c r="T284" s="239">
        <f>T285</f>
        <v>6191214.1400000006</v>
      </c>
      <c r="U284" s="239">
        <f>U285</f>
        <v>6059192.96</v>
      </c>
      <c r="V284" s="214"/>
      <c r="W284" s="239">
        <f>W285</f>
        <v>6080081.96</v>
      </c>
      <c r="X284" s="239">
        <f>X285</f>
        <v>1356490.7</v>
      </c>
      <c r="Y284" s="239">
        <f>W284+X284</f>
        <v>7436572.6600000001</v>
      </c>
      <c r="Z284" s="214"/>
      <c r="AA284" s="239">
        <f>AA285</f>
        <v>8523781.0899999999</v>
      </c>
      <c r="AB284" s="214"/>
      <c r="AC284" s="239">
        <f>AC285</f>
        <v>8541781.0899999999</v>
      </c>
      <c r="AD284" s="214"/>
      <c r="AE284" s="239">
        <f>AE285</f>
        <v>8771158.0399999991</v>
      </c>
      <c r="AF284" s="214"/>
      <c r="AG284" s="239">
        <f>AG285</f>
        <v>8068250</v>
      </c>
      <c r="AH284" s="214"/>
      <c r="AI284" s="239">
        <f>AI285</f>
        <v>8095134.0199999996</v>
      </c>
      <c r="AJ284" s="214"/>
      <c r="AK284" s="239">
        <f>AK285</f>
        <v>8095134.0199999996</v>
      </c>
      <c r="AL284" s="214"/>
      <c r="AM284" s="214"/>
      <c r="AN284" s="239">
        <f>AN285</f>
        <v>8834134.0199999996</v>
      </c>
      <c r="AO284" s="240"/>
      <c r="AP284" s="239">
        <f>AP285</f>
        <v>8857134.0199999996</v>
      </c>
      <c r="AQ284" s="214"/>
      <c r="AR284" s="239">
        <f>AR285</f>
        <v>9325723.0199999996</v>
      </c>
      <c r="AS284" s="214"/>
      <c r="AT284" s="239">
        <f>AT285</f>
        <v>9484163.459999999</v>
      </c>
      <c r="AU284" s="214"/>
      <c r="AV284" s="239">
        <f>AV285</f>
        <v>9447312.0099999998</v>
      </c>
      <c r="AW284" s="214"/>
      <c r="AX284" s="242">
        <f>AX290+AX303</f>
        <v>28118.36</v>
      </c>
      <c r="AY284" s="243">
        <f>AY285+AY300</f>
        <v>12053.359999999999</v>
      </c>
      <c r="AZ284" s="234"/>
      <c r="BB284" s="240">
        <f>BB290+BB303</f>
        <v>18263.132999999998</v>
      </c>
      <c r="BC284" s="245">
        <f t="shared" si="9"/>
        <v>64.950918190107814</v>
      </c>
    </row>
    <row r="285" spans="1:55" ht="13.9" hidden="1" customHeight="1" x14ac:dyDescent="0.25">
      <c r="A285" s="255"/>
      <c r="B285" s="247" t="s">
        <v>498</v>
      </c>
      <c r="C285" s="247"/>
      <c r="D285" s="256" t="s">
        <v>499</v>
      </c>
      <c r="E285" s="249">
        <f>F285+G285+H285+I285</f>
        <v>5487000</v>
      </c>
      <c r="F285" s="251">
        <f>F287</f>
        <v>1094000</v>
      </c>
      <c r="G285" s="251">
        <f>G287</f>
        <v>1503000</v>
      </c>
      <c r="H285" s="251">
        <f>H287</f>
        <v>1267000</v>
      </c>
      <c r="I285" s="251">
        <f>I287</f>
        <v>1623000</v>
      </c>
      <c r="J285" s="249">
        <f>K285+L285+M285+N285</f>
        <v>-71000</v>
      </c>
      <c r="K285" s="251">
        <f>K287</f>
        <v>0</v>
      </c>
      <c r="L285" s="251">
        <f>L287</f>
        <v>0</v>
      </c>
      <c r="M285" s="251">
        <f>M287</f>
        <v>0</v>
      </c>
      <c r="N285" s="252">
        <f>N287</f>
        <v>-71000</v>
      </c>
      <c r="O285" s="251">
        <v>5565892.7400000002</v>
      </c>
      <c r="P285" s="251">
        <v>1284.8399999999999</v>
      </c>
      <c r="Q285" s="251">
        <f>Q287+Q299</f>
        <v>5828876.6199999992</v>
      </c>
      <c r="R285" s="251">
        <f>R287+R299</f>
        <v>5879536.6999999993</v>
      </c>
      <c r="S285" s="251">
        <f>S287+S299</f>
        <v>5884036.6999999993</v>
      </c>
      <c r="T285" s="251">
        <f>T287+T299</f>
        <v>6191214.1400000006</v>
      </c>
      <c r="U285" s="251">
        <f>U287</f>
        <v>6059192.96</v>
      </c>
      <c r="V285" s="214"/>
      <c r="W285" s="251">
        <f>W287</f>
        <v>6080081.96</v>
      </c>
      <c r="X285" s="251">
        <f>X287</f>
        <v>1356490.7</v>
      </c>
      <c r="Y285" s="251">
        <f>W285+X285</f>
        <v>7436572.6600000001</v>
      </c>
      <c r="Z285" s="214"/>
      <c r="AA285" s="251">
        <f>AA287</f>
        <v>8523781.0899999999</v>
      </c>
      <c r="AB285" s="214"/>
      <c r="AC285" s="251">
        <f>AC287</f>
        <v>8541781.0899999999</v>
      </c>
      <c r="AD285" s="214"/>
      <c r="AE285" s="251">
        <f>AE287</f>
        <v>8771158.0399999991</v>
      </c>
      <c r="AF285" s="214"/>
      <c r="AG285" s="251">
        <f>AG287</f>
        <v>8068250</v>
      </c>
      <c r="AH285" s="214"/>
      <c r="AI285" s="251">
        <f>AI287</f>
        <v>8095134.0199999996</v>
      </c>
      <c r="AJ285" s="214"/>
      <c r="AK285" s="251">
        <f>AK287</f>
        <v>8095134.0199999996</v>
      </c>
      <c r="AL285" s="214"/>
      <c r="AM285" s="214"/>
      <c r="AN285" s="251">
        <f>AN287</f>
        <v>8834134.0199999996</v>
      </c>
      <c r="AO285" s="252"/>
      <c r="AP285" s="251">
        <f>AP287</f>
        <v>8857134.0199999996</v>
      </c>
      <c r="AQ285" s="214"/>
      <c r="AR285" s="251">
        <f>AR287</f>
        <v>9325723.0199999996</v>
      </c>
      <c r="AS285" s="214"/>
      <c r="AT285" s="251">
        <f>AT287</f>
        <v>9484163.459999999</v>
      </c>
      <c r="AU285" s="214"/>
      <c r="AV285" s="251">
        <f>AV287</f>
        <v>9447312.0099999998</v>
      </c>
      <c r="AW285" s="214"/>
      <c r="AX285" s="253"/>
      <c r="AY285" s="254">
        <f>AY287+AY286</f>
        <v>11903.359999999999</v>
      </c>
      <c r="AZ285" s="234"/>
      <c r="BB285" s="252"/>
      <c r="BC285" s="245" t="e">
        <f t="shared" si="9"/>
        <v>#DIV/0!</v>
      </c>
    </row>
    <row r="286" spans="1:55" ht="18" hidden="1" customHeight="1" x14ac:dyDescent="0.25">
      <c r="A286" s="255"/>
      <c r="B286" s="257" t="s">
        <v>500</v>
      </c>
      <c r="C286" s="257"/>
      <c r="D286" s="258" t="s">
        <v>501</v>
      </c>
      <c r="E286" s="249"/>
      <c r="F286" s="250"/>
      <c r="G286" s="251"/>
      <c r="H286" s="251"/>
      <c r="I286" s="251"/>
      <c r="J286" s="249"/>
      <c r="K286" s="250"/>
      <c r="L286" s="251"/>
      <c r="M286" s="251"/>
      <c r="N286" s="252"/>
      <c r="O286" s="251"/>
      <c r="P286" s="251"/>
      <c r="Q286" s="251"/>
      <c r="R286" s="251"/>
      <c r="S286" s="251"/>
      <c r="T286" s="251"/>
      <c r="U286" s="251"/>
      <c r="V286" s="214"/>
      <c r="W286" s="251"/>
      <c r="X286" s="251"/>
      <c r="Y286" s="251"/>
      <c r="Z286" s="214"/>
      <c r="AA286" s="251"/>
      <c r="AB286" s="214"/>
      <c r="AC286" s="251"/>
      <c r="AD286" s="214"/>
      <c r="AE286" s="251"/>
      <c r="AF286" s="214"/>
      <c r="AG286" s="251"/>
      <c r="AH286" s="214"/>
      <c r="AI286" s="251"/>
      <c r="AJ286" s="214"/>
      <c r="AK286" s="251"/>
      <c r="AL286" s="214"/>
      <c r="AM286" s="214"/>
      <c r="AN286" s="251"/>
      <c r="AO286" s="252"/>
      <c r="AP286" s="251"/>
      <c r="AQ286" s="214"/>
      <c r="AR286" s="251"/>
      <c r="AS286" s="214"/>
      <c r="AT286" s="251"/>
      <c r="AU286" s="214"/>
      <c r="AV286" s="251"/>
      <c r="AW286" s="214"/>
      <c r="AX286" s="253"/>
      <c r="AY286" s="254">
        <v>96.06</v>
      </c>
      <c r="AZ286" s="234"/>
      <c r="BB286" s="252"/>
      <c r="BC286" s="245" t="e">
        <f t="shared" si="9"/>
        <v>#DIV/0!</v>
      </c>
    </row>
    <row r="287" spans="1:55" ht="13.9" hidden="1" customHeight="1" x14ac:dyDescent="0.25">
      <c r="A287" s="255"/>
      <c r="B287" s="257" t="s">
        <v>502</v>
      </c>
      <c r="C287" s="257"/>
      <c r="D287" s="258" t="s">
        <v>405</v>
      </c>
      <c r="E287" s="239">
        <f>F287+G287+H287+I287</f>
        <v>5487000</v>
      </c>
      <c r="F287" s="259">
        <v>1094000</v>
      </c>
      <c r="G287" s="241">
        <v>1503000</v>
      </c>
      <c r="H287" s="241">
        <v>1267000</v>
      </c>
      <c r="I287" s="241">
        <v>1623000</v>
      </c>
      <c r="J287" s="239">
        <f>K287+L287+M287+N287</f>
        <v>-71000</v>
      </c>
      <c r="K287" s="259"/>
      <c r="L287" s="241"/>
      <c r="M287" s="241"/>
      <c r="N287" s="260">
        <v>-71000</v>
      </c>
      <c r="O287" s="241">
        <v>5565892.7400000002</v>
      </c>
      <c r="P287" s="241">
        <v>1284.8399999999999</v>
      </c>
      <c r="Q287" s="241">
        <v>5272557.0999999996</v>
      </c>
      <c r="R287" s="241">
        <v>5321017.18</v>
      </c>
      <c r="S287" s="241">
        <v>5325517.18</v>
      </c>
      <c r="T287" s="241">
        <v>5632694.6200000001</v>
      </c>
      <c r="U287" s="241">
        <f>U295+U299</f>
        <v>6059192.96</v>
      </c>
      <c r="V287" s="214"/>
      <c r="W287" s="241">
        <f>W295+W299</f>
        <v>6080081.96</v>
      </c>
      <c r="X287" s="241">
        <f>X295+X299</f>
        <v>1356490.7</v>
      </c>
      <c r="Y287" s="241">
        <f>W287+X287</f>
        <v>7436572.6600000001</v>
      </c>
      <c r="Z287" s="214"/>
      <c r="AA287" s="241">
        <f>AA295+AA299</f>
        <v>8523781.0899999999</v>
      </c>
      <c r="AB287" s="214"/>
      <c r="AC287" s="241">
        <f>AC295+AC299</f>
        <v>8541781.0899999999</v>
      </c>
      <c r="AD287" s="214"/>
      <c r="AE287" s="241">
        <f>AE295+AE299</f>
        <v>8771158.0399999991</v>
      </c>
      <c r="AF287" s="214"/>
      <c r="AG287" s="241">
        <f>AG295+AG299</f>
        <v>8068250</v>
      </c>
      <c r="AH287" s="214"/>
      <c r="AI287" s="241">
        <f>AI295+AI299+AI296</f>
        <v>8095134.0199999996</v>
      </c>
      <c r="AJ287" s="214"/>
      <c r="AK287" s="241">
        <f>AK295+AK299+AK296</f>
        <v>8095134.0199999996</v>
      </c>
      <c r="AL287" s="214"/>
      <c r="AM287" s="214"/>
      <c r="AN287" s="241">
        <f>AN295+AN299+AN296</f>
        <v>8834134.0199999996</v>
      </c>
      <c r="AO287" s="260"/>
      <c r="AP287" s="241">
        <f>AP295+AP299+AP296</f>
        <v>8857134.0199999996</v>
      </c>
      <c r="AQ287" s="214"/>
      <c r="AR287" s="241">
        <f>AR295+AR299+AR296</f>
        <v>9325723.0199999996</v>
      </c>
      <c r="AS287" s="214"/>
      <c r="AT287" s="241">
        <f>AT295+AT299+AT296</f>
        <v>9484163.459999999</v>
      </c>
      <c r="AU287" s="214"/>
      <c r="AV287" s="241">
        <f>AV295+AV299+AV296</f>
        <v>9447312.0099999998</v>
      </c>
      <c r="AW287" s="214"/>
      <c r="AX287" s="261"/>
      <c r="AY287" s="262">
        <f>AY294+AY295</f>
        <v>11807.3</v>
      </c>
      <c r="AZ287" s="234"/>
      <c r="BB287" s="260"/>
      <c r="BC287" s="245" t="e">
        <f t="shared" si="9"/>
        <v>#DIV/0!</v>
      </c>
    </row>
    <row r="288" spans="1:55" ht="148.9" hidden="1" customHeight="1" x14ac:dyDescent="0.25">
      <c r="A288" s="255"/>
      <c r="B288" s="257" t="s">
        <v>672</v>
      </c>
      <c r="C288" s="257"/>
      <c r="D288" s="291" t="s">
        <v>671</v>
      </c>
      <c r="E288" s="239"/>
      <c r="F288" s="259"/>
      <c r="G288" s="241"/>
      <c r="H288" s="241"/>
      <c r="I288" s="241"/>
      <c r="J288" s="239"/>
      <c r="K288" s="259"/>
      <c r="L288" s="241"/>
      <c r="M288" s="241"/>
      <c r="N288" s="260"/>
      <c r="O288" s="241"/>
      <c r="P288" s="241"/>
      <c r="Q288" s="241"/>
      <c r="R288" s="241"/>
      <c r="S288" s="241"/>
      <c r="T288" s="241"/>
      <c r="U288" s="241"/>
      <c r="V288" s="214"/>
      <c r="W288" s="241"/>
      <c r="X288" s="241"/>
      <c r="Y288" s="241"/>
      <c r="Z288" s="214"/>
      <c r="AA288" s="241"/>
      <c r="AB288" s="214"/>
      <c r="AC288" s="241"/>
      <c r="AD288" s="214"/>
      <c r="AE288" s="241"/>
      <c r="AF288" s="214"/>
      <c r="AG288" s="241"/>
      <c r="AH288" s="214"/>
      <c r="AI288" s="241"/>
      <c r="AJ288" s="214"/>
      <c r="AK288" s="241"/>
      <c r="AL288" s="214"/>
      <c r="AM288" s="214"/>
      <c r="AN288" s="241"/>
      <c r="AO288" s="270"/>
      <c r="AP288" s="241"/>
      <c r="AQ288" s="214"/>
      <c r="AR288" s="241"/>
      <c r="AS288" s="214"/>
      <c r="AT288" s="241"/>
      <c r="AU288" s="214"/>
      <c r="AV288" s="241"/>
      <c r="AW288" s="214"/>
      <c r="AX288" s="261">
        <f>AX289</f>
        <v>0</v>
      </c>
      <c r="AY288" s="262"/>
      <c r="AZ288" s="234"/>
      <c r="BB288" s="260">
        <f>BB289</f>
        <v>0</v>
      </c>
      <c r="BC288" s="245" t="e">
        <f t="shared" si="9"/>
        <v>#DIV/0!</v>
      </c>
    </row>
    <row r="289" spans="1:55" ht="54" hidden="1" customHeight="1" x14ac:dyDescent="0.25">
      <c r="A289" s="255"/>
      <c r="B289" s="257" t="s">
        <v>673</v>
      </c>
      <c r="C289" s="257"/>
      <c r="D289" s="258" t="s">
        <v>406</v>
      </c>
      <c r="E289" s="239"/>
      <c r="F289" s="259"/>
      <c r="G289" s="241"/>
      <c r="H289" s="241"/>
      <c r="I289" s="241"/>
      <c r="J289" s="239"/>
      <c r="K289" s="259"/>
      <c r="L289" s="241"/>
      <c r="M289" s="241"/>
      <c r="N289" s="260"/>
      <c r="O289" s="241"/>
      <c r="P289" s="241"/>
      <c r="Q289" s="241"/>
      <c r="R289" s="241"/>
      <c r="S289" s="241"/>
      <c r="T289" s="241"/>
      <c r="U289" s="241"/>
      <c r="V289" s="214"/>
      <c r="W289" s="241"/>
      <c r="X289" s="241"/>
      <c r="Y289" s="241"/>
      <c r="Z289" s="214"/>
      <c r="AA289" s="241"/>
      <c r="AB289" s="214"/>
      <c r="AC289" s="241"/>
      <c r="AD289" s="214"/>
      <c r="AE289" s="241"/>
      <c r="AF289" s="214"/>
      <c r="AG289" s="241"/>
      <c r="AH289" s="214"/>
      <c r="AI289" s="241"/>
      <c r="AJ289" s="214"/>
      <c r="AK289" s="241"/>
      <c r="AL289" s="214"/>
      <c r="AM289" s="214"/>
      <c r="AN289" s="241"/>
      <c r="AO289" s="270"/>
      <c r="AP289" s="241"/>
      <c r="AQ289" s="214"/>
      <c r="AR289" s="241"/>
      <c r="AS289" s="214"/>
      <c r="AT289" s="241"/>
      <c r="AU289" s="214"/>
      <c r="AV289" s="241"/>
      <c r="AW289" s="214"/>
      <c r="AX289" s="261"/>
      <c r="AY289" s="262"/>
      <c r="AZ289" s="234"/>
      <c r="BB289" s="260"/>
      <c r="BC289" s="245" t="e">
        <f t="shared" si="9"/>
        <v>#DIV/0!</v>
      </c>
    </row>
    <row r="290" spans="1:55" ht="46.9" customHeight="1" x14ac:dyDescent="0.25">
      <c r="A290" s="255" t="s">
        <v>813</v>
      </c>
      <c r="B290" s="247" t="s">
        <v>814</v>
      </c>
      <c r="C290" s="247" t="s">
        <v>764</v>
      </c>
      <c r="D290" s="248" t="s">
        <v>72</v>
      </c>
      <c r="E290" s="239"/>
      <c r="F290" s="259"/>
      <c r="G290" s="241"/>
      <c r="H290" s="241"/>
      <c r="I290" s="241"/>
      <c r="J290" s="239"/>
      <c r="K290" s="259"/>
      <c r="L290" s="241"/>
      <c r="M290" s="241"/>
      <c r="N290" s="260"/>
      <c r="O290" s="241"/>
      <c r="P290" s="241"/>
      <c r="Q290" s="241"/>
      <c r="R290" s="241"/>
      <c r="S290" s="241"/>
      <c r="T290" s="241"/>
      <c r="U290" s="241"/>
      <c r="V290" s="214"/>
      <c r="W290" s="241"/>
      <c r="X290" s="241"/>
      <c r="Y290" s="241"/>
      <c r="Z290" s="214"/>
      <c r="AA290" s="241"/>
      <c r="AB290" s="214"/>
      <c r="AC290" s="241"/>
      <c r="AD290" s="214"/>
      <c r="AE290" s="241"/>
      <c r="AF290" s="214"/>
      <c r="AG290" s="241"/>
      <c r="AH290" s="214"/>
      <c r="AI290" s="241"/>
      <c r="AJ290" s="214"/>
      <c r="AK290" s="241"/>
      <c r="AL290" s="214"/>
      <c r="AM290" s="214"/>
      <c r="AN290" s="241"/>
      <c r="AO290" s="270"/>
      <c r="AP290" s="241"/>
      <c r="AQ290" s="214"/>
      <c r="AR290" s="241"/>
      <c r="AS290" s="214"/>
      <c r="AT290" s="241"/>
      <c r="AU290" s="214"/>
      <c r="AV290" s="241"/>
      <c r="AW290" s="214"/>
      <c r="AX290" s="261">
        <f>AX291+AX299</f>
        <v>27918.36</v>
      </c>
      <c r="AY290" s="262"/>
      <c r="AZ290" s="234"/>
      <c r="BB290" s="260">
        <f>BB291+BB299</f>
        <v>17910.099999999999</v>
      </c>
      <c r="BC290" s="245">
        <f t="shared" si="9"/>
        <v>64.151690858632094</v>
      </c>
    </row>
    <row r="291" spans="1:55" ht="20.45" customHeight="1" x14ac:dyDescent="0.25">
      <c r="A291" s="255" t="s">
        <v>813</v>
      </c>
      <c r="B291" s="247" t="s">
        <v>815</v>
      </c>
      <c r="C291" s="247" t="s">
        <v>764</v>
      </c>
      <c r="D291" s="248" t="s">
        <v>711</v>
      </c>
      <c r="E291" s="239"/>
      <c r="F291" s="259"/>
      <c r="G291" s="241"/>
      <c r="H291" s="241"/>
      <c r="I291" s="241"/>
      <c r="J291" s="239"/>
      <c r="K291" s="259"/>
      <c r="L291" s="241"/>
      <c r="M291" s="241"/>
      <c r="N291" s="260"/>
      <c r="O291" s="241"/>
      <c r="P291" s="241"/>
      <c r="Q291" s="241"/>
      <c r="R291" s="241"/>
      <c r="S291" s="241"/>
      <c r="T291" s="241"/>
      <c r="U291" s="241"/>
      <c r="V291" s="214"/>
      <c r="W291" s="241"/>
      <c r="X291" s="241"/>
      <c r="Y291" s="241"/>
      <c r="Z291" s="214"/>
      <c r="AA291" s="241"/>
      <c r="AB291" s="214"/>
      <c r="AC291" s="241"/>
      <c r="AD291" s="214"/>
      <c r="AE291" s="241"/>
      <c r="AF291" s="214"/>
      <c r="AG291" s="241"/>
      <c r="AH291" s="214"/>
      <c r="AI291" s="241"/>
      <c r="AJ291" s="214"/>
      <c r="AK291" s="241"/>
      <c r="AL291" s="214"/>
      <c r="AM291" s="214"/>
      <c r="AN291" s="241"/>
      <c r="AO291" s="270"/>
      <c r="AP291" s="241"/>
      <c r="AQ291" s="214"/>
      <c r="AR291" s="241"/>
      <c r="AS291" s="214"/>
      <c r="AT291" s="241"/>
      <c r="AU291" s="214"/>
      <c r="AV291" s="241"/>
      <c r="AW291" s="214"/>
      <c r="AX291" s="261">
        <f>AX292+AX295+AX297</f>
        <v>27838.36</v>
      </c>
      <c r="AY291" s="262"/>
      <c r="AZ291" s="234"/>
      <c r="BB291" s="260">
        <f>BB292+BB295</f>
        <v>17830.099999999999</v>
      </c>
      <c r="BC291" s="245">
        <f t="shared" si="9"/>
        <v>64.048672407426295</v>
      </c>
    </row>
    <row r="292" spans="1:55" ht="31.9" customHeight="1" x14ac:dyDescent="0.25">
      <c r="A292" s="255" t="s">
        <v>813</v>
      </c>
      <c r="B292" s="257" t="s">
        <v>816</v>
      </c>
      <c r="C292" s="257" t="s">
        <v>764</v>
      </c>
      <c r="D292" s="248" t="s">
        <v>97</v>
      </c>
      <c r="E292" s="239"/>
      <c r="F292" s="259"/>
      <c r="G292" s="241"/>
      <c r="H292" s="241"/>
      <c r="I292" s="241"/>
      <c r="J292" s="239"/>
      <c r="K292" s="259"/>
      <c r="L292" s="241"/>
      <c r="M292" s="241"/>
      <c r="N292" s="260"/>
      <c r="O292" s="241"/>
      <c r="P292" s="241"/>
      <c r="Q292" s="241"/>
      <c r="R292" s="241"/>
      <c r="S292" s="241"/>
      <c r="T292" s="241"/>
      <c r="U292" s="241"/>
      <c r="V292" s="214"/>
      <c r="W292" s="241"/>
      <c r="X292" s="241"/>
      <c r="Y292" s="241"/>
      <c r="Z292" s="214"/>
      <c r="AA292" s="241"/>
      <c r="AB292" s="214"/>
      <c r="AC292" s="241"/>
      <c r="AD292" s="214"/>
      <c r="AE292" s="241"/>
      <c r="AF292" s="214"/>
      <c r="AG292" s="241"/>
      <c r="AH292" s="214"/>
      <c r="AI292" s="241"/>
      <c r="AJ292" s="214"/>
      <c r="AK292" s="241"/>
      <c r="AL292" s="214"/>
      <c r="AM292" s="214"/>
      <c r="AN292" s="241"/>
      <c r="AO292" s="270"/>
      <c r="AP292" s="241"/>
      <c r="AQ292" s="214"/>
      <c r="AR292" s="241"/>
      <c r="AS292" s="214"/>
      <c r="AT292" s="241"/>
      <c r="AU292" s="214"/>
      <c r="AV292" s="241"/>
      <c r="AW292" s="214"/>
      <c r="AX292" s="261">
        <f>AX293</f>
        <v>4500</v>
      </c>
      <c r="AY292" s="262"/>
      <c r="AZ292" s="234"/>
      <c r="BB292" s="260">
        <f>BB293</f>
        <v>4980</v>
      </c>
      <c r="BC292" s="245">
        <f t="shared" si="9"/>
        <v>110.66666666666667</v>
      </c>
    </row>
    <row r="293" spans="1:55" ht="33.6" customHeight="1" x14ac:dyDescent="0.25">
      <c r="A293" s="255" t="s">
        <v>813</v>
      </c>
      <c r="B293" s="257" t="s">
        <v>817</v>
      </c>
      <c r="C293" s="257" t="s">
        <v>764</v>
      </c>
      <c r="D293" s="248" t="s">
        <v>108</v>
      </c>
      <c r="E293" s="239"/>
      <c r="F293" s="259"/>
      <c r="G293" s="241"/>
      <c r="H293" s="241"/>
      <c r="I293" s="241"/>
      <c r="J293" s="239"/>
      <c r="K293" s="259"/>
      <c r="L293" s="241"/>
      <c r="M293" s="241"/>
      <c r="N293" s="260"/>
      <c r="O293" s="241"/>
      <c r="P293" s="241"/>
      <c r="Q293" s="241"/>
      <c r="R293" s="241"/>
      <c r="S293" s="241"/>
      <c r="T293" s="241"/>
      <c r="U293" s="241"/>
      <c r="V293" s="214"/>
      <c r="W293" s="241"/>
      <c r="X293" s="241"/>
      <c r="Y293" s="241"/>
      <c r="Z293" s="214"/>
      <c r="AA293" s="241"/>
      <c r="AB293" s="214"/>
      <c r="AC293" s="241"/>
      <c r="AD293" s="214"/>
      <c r="AE293" s="241"/>
      <c r="AF293" s="214"/>
      <c r="AG293" s="241"/>
      <c r="AH293" s="214"/>
      <c r="AI293" s="241"/>
      <c r="AJ293" s="214"/>
      <c r="AK293" s="241"/>
      <c r="AL293" s="214"/>
      <c r="AM293" s="214"/>
      <c r="AN293" s="241"/>
      <c r="AO293" s="270"/>
      <c r="AP293" s="241"/>
      <c r="AQ293" s="214"/>
      <c r="AR293" s="241"/>
      <c r="AS293" s="214"/>
      <c r="AT293" s="241"/>
      <c r="AU293" s="214"/>
      <c r="AV293" s="241"/>
      <c r="AW293" s="214"/>
      <c r="AX293" s="261">
        <f>AX294</f>
        <v>4500</v>
      </c>
      <c r="AY293" s="262"/>
      <c r="AZ293" s="234"/>
      <c r="BB293" s="260">
        <f>BB294</f>
        <v>4980</v>
      </c>
      <c r="BC293" s="245">
        <f t="shared" si="9"/>
        <v>110.66666666666667</v>
      </c>
    </row>
    <row r="294" spans="1:55" ht="57.6" customHeight="1" x14ac:dyDescent="0.25">
      <c r="A294" s="255" t="s">
        <v>813</v>
      </c>
      <c r="B294" s="257" t="s">
        <v>817</v>
      </c>
      <c r="C294" s="257" t="s">
        <v>801</v>
      </c>
      <c r="D294" s="258" t="s">
        <v>748</v>
      </c>
      <c r="E294" s="239"/>
      <c r="F294" s="259"/>
      <c r="G294" s="241"/>
      <c r="H294" s="241"/>
      <c r="I294" s="241"/>
      <c r="J294" s="239"/>
      <c r="K294" s="259"/>
      <c r="L294" s="241"/>
      <c r="M294" s="241"/>
      <c r="N294" s="260"/>
      <c r="O294" s="241"/>
      <c r="P294" s="241"/>
      <c r="Q294" s="241"/>
      <c r="R294" s="241"/>
      <c r="S294" s="241"/>
      <c r="T294" s="241"/>
      <c r="U294" s="241"/>
      <c r="V294" s="214"/>
      <c r="W294" s="241"/>
      <c r="X294" s="241"/>
      <c r="Y294" s="241"/>
      <c r="Z294" s="214"/>
      <c r="AA294" s="241"/>
      <c r="AB294" s="214"/>
      <c r="AC294" s="241"/>
      <c r="AD294" s="214"/>
      <c r="AE294" s="241"/>
      <c r="AF294" s="214"/>
      <c r="AG294" s="241"/>
      <c r="AH294" s="214"/>
      <c r="AI294" s="241"/>
      <c r="AJ294" s="214"/>
      <c r="AK294" s="241"/>
      <c r="AL294" s="214"/>
      <c r="AM294" s="214"/>
      <c r="AN294" s="241"/>
      <c r="AO294" s="270"/>
      <c r="AP294" s="241"/>
      <c r="AQ294" s="214"/>
      <c r="AR294" s="241"/>
      <c r="AS294" s="214"/>
      <c r="AT294" s="241"/>
      <c r="AU294" s="214"/>
      <c r="AV294" s="241"/>
      <c r="AW294" s="214"/>
      <c r="AX294" s="354">
        <v>4500</v>
      </c>
      <c r="AY294" s="262">
        <v>11807.3</v>
      </c>
      <c r="AZ294" s="234"/>
      <c r="BB294" s="260">
        <v>4980</v>
      </c>
      <c r="BC294" s="245">
        <f t="shared" si="9"/>
        <v>110.66666666666667</v>
      </c>
    </row>
    <row r="295" spans="1:55" ht="154.5" customHeight="1" x14ac:dyDescent="0.25">
      <c r="A295" s="255" t="s">
        <v>813</v>
      </c>
      <c r="B295" s="257" t="s">
        <v>819</v>
      </c>
      <c r="C295" s="257" t="s">
        <v>764</v>
      </c>
      <c r="D295" s="291" t="s">
        <v>671</v>
      </c>
      <c r="E295" s="239"/>
      <c r="F295" s="259"/>
      <c r="G295" s="241"/>
      <c r="H295" s="241"/>
      <c r="I295" s="241"/>
      <c r="J295" s="239"/>
      <c r="K295" s="259"/>
      <c r="L295" s="241"/>
      <c r="M295" s="241"/>
      <c r="N295" s="260"/>
      <c r="O295" s="241"/>
      <c r="P295" s="241"/>
      <c r="Q295" s="241"/>
      <c r="R295" s="241"/>
      <c r="S295" s="241"/>
      <c r="T295" s="241"/>
      <c r="U295" s="241">
        <v>5510192.96</v>
      </c>
      <c r="V295" s="214"/>
      <c r="W295" s="241">
        <v>5510192.96</v>
      </c>
      <c r="X295" s="241">
        <v>1356490.7</v>
      </c>
      <c r="Y295" s="241">
        <f>W295+X295</f>
        <v>6866683.6600000001</v>
      </c>
      <c r="Z295" s="264">
        <v>931946.65</v>
      </c>
      <c r="AA295" s="241">
        <v>7953892.0899999999</v>
      </c>
      <c r="AB295" s="264">
        <v>18000</v>
      </c>
      <c r="AC295" s="241">
        <f>AA295+AB295</f>
        <v>7971892.0899999999</v>
      </c>
      <c r="AD295" s="264">
        <v>217376.95</v>
      </c>
      <c r="AE295" s="241">
        <v>8201269.04</v>
      </c>
      <c r="AF295" s="264">
        <v>36692.5</v>
      </c>
      <c r="AG295" s="241">
        <v>7119350</v>
      </c>
      <c r="AH295" s="214"/>
      <c r="AI295" s="241">
        <v>7119350</v>
      </c>
      <c r="AJ295" s="214"/>
      <c r="AK295" s="241">
        <v>7119350</v>
      </c>
      <c r="AL295" s="214">
        <v>739000</v>
      </c>
      <c r="AM295" s="214"/>
      <c r="AN295" s="241">
        <f>AK295+AL295+AM295</f>
        <v>7858350</v>
      </c>
      <c r="AO295" s="214">
        <v>23000</v>
      </c>
      <c r="AP295" s="241">
        <f>AN295+AO295</f>
        <v>7881350</v>
      </c>
      <c r="AQ295" s="214">
        <v>468589</v>
      </c>
      <c r="AR295" s="241">
        <f>AP295+AQ295</f>
        <v>8349939</v>
      </c>
      <c r="AS295" s="214">
        <v>170850</v>
      </c>
      <c r="AT295" s="241">
        <v>8508379.4399999995</v>
      </c>
      <c r="AU295" s="214">
        <v>-36851.449999999997</v>
      </c>
      <c r="AV295" s="241">
        <f>AT295+AU295</f>
        <v>8471527.9900000002</v>
      </c>
      <c r="AW295" s="214">
        <v>53997.75</v>
      </c>
      <c r="AX295" s="354">
        <f>AX296</f>
        <v>12838.36</v>
      </c>
      <c r="AY295" s="262">
        <v>0</v>
      </c>
      <c r="AZ295" s="234"/>
      <c r="BB295" s="260">
        <f>BB296</f>
        <v>12850.1</v>
      </c>
      <c r="BC295" s="245">
        <f t="shared" si="9"/>
        <v>100.09144470165971</v>
      </c>
    </row>
    <row r="296" spans="1:55" ht="52.15" customHeight="1" x14ac:dyDescent="0.25">
      <c r="A296" s="255" t="s">
        <v>813</v>
      </c>
      <c r="B296" s="257" t="s">
        <v>818</v>
      </c>
      <c r="C296" s="257" t="s">
        <v>801</v>
      </c>
      <c r="D296" s="258" t="s">
        <v>748</v>
      </c>
      <c r="E296" s="239"/>
      <c r="F296" s="259"/>
      <c r="G296" s="241"/>
      <c r="H296" s="241"/>
      <c r="I296" s="241"/>
      <c r="J296" s="239"/>
      <c r="K296" s="259"/>
      <c r="L296" s="241"/>
      <c r="M296" s="241"/>
      <c r="N296" s="260"/>
      <c r="O296" s="241"/>
      <c r="P296" s="241"/>
      <c r="Q296" s="241"/>
      <c r="R296" s="241"/>
      <c r="S296" s="241"/>
      <c r="T296" s="241"/>
      <c r="U296" s="241"/>
      <c r="V296" s="214"/>
      <c r="W296" s="241"/>
      <c r="X296" s="241"/>
      <c r="Y296" s="241"/>
      <c r="Z296" s="270"/>
      <c r="AA296" s="241"/>
      <c r="AB296" s="270"/>
      <c r="AC296" s="241"/>
      <c r="AD296" s="270"/>
      <c r="AE296" s="241"/>
      <c r="AF296" s="270"/>
      <c r="AG296" s="241"/>
      <c r="AH296" s="214">
        <v>415.02</v>
      </c>
      <c r="AI296" s="241">
        <f>AH296</f>
        <v>415.02</v>
      </c>
      <c r="AJ296" s="214"/>
      <c r="AK296" s="241">
        <f>AI296</f>
        <v>415.02</v>
      </c>
      <c r="AL296" s="214"/>
      <c r="AM296" s="214"/>
      <c r="AN296" s="241">
        <f>AK296+AL296+AM296</f>
        <v>415.02</v>
      </c>
      <c r="AO296" s="260"/>
      <c r="AP296" s="241">
        <f>AM296+AN296+AO296</f>
        <v>415.02</v>
      </c>
      <c r="AQ296" s="214"/>
      <c r="AR296" s="241">
        <f>AO296+AP296+AQ296</f>
        <v>415.02</v>
      </c>
      <c r="AS296" s="214"/>
      <c r="AT296" s="241">
        <f>AQ296+AR296+AS296</f>
        <v>415.02</v>
      </c>
      <c r="AU296" s="214"/>
      <c r="AV296" s="241">
        <f>AS296+AT296+AU296</f>
        <v>415.02</v>
      </c>
      <c r="AW296" s="214"/>
      <c r="AX296" s="354">
        <v>12838.36</v>
      </c>
      <c r="AY296" s="262">
        <v>0</v>
      </c>
      <c r="AZ296" s="234"/>
      <c r="BB296" s="260">
        <v>12850.1</v>
      </c>
      <c r="BC296" s="245">
        <f t="shared" si="9"/>
        <v>100.09144470165971</v>
      </c>
    </row>
    <row r="297" spans="1:55" ht="52.15" customHeight="1" x14ac:dyDescent="0.25">
      <c r="A297" s="73" t="s">
        <v>813</v>
      </c>
      <c r="B297" s="37" t="s">
        <v>893</v>
      </c>
      <c r="C297" s="37" t="s">
        <v>764</v>
      </c>
      <c r="D297" s="28" t="s">
        <v>894</v>
      </c>
      <c r="E297" s="84"/>
      <c r="F297" s="93"/>
      <c r="G297" s="86"/>
      <c r="H297" s="86"/>
      <c r="I297" s="86"/>
      <c r="J297" s="84"/>
      <c r="K297" s="93"/>
      <c r="L297" s="86"/>
      <c r="M297" s="86"/>
      <c r="N297" s="94"/>
      <c r="O297" s="86"/>
      <c r="P297" s="86"/>
      <c r="Q297" s="86"/>
      <c r="R297" s="86"/>
      <c r="S297" s="86"/>
      <c r="T297" s="86"/>
      <c r="U297" s="86"/>
      <c r="V297" s="83"/>
      <c r="W297" s="86"/>
      <c r="X297" s="86"/>
      <c r="Y297" s="86"/>
      <c r="Z297" s="97"/>
      <c r="AA297" s="86"/>
      <c r="AB297" s="97"/>
      <c r="AC297" s="86"/>
      <c r="AD297" s="97"/>
      <c r="AE297" s="86"/>
      <c r="AF297" s="97"/>
      <c r="AG297" s="86"/>
      <c r="AH297" s="83"/>
      <c r="AI297" s="86"/>
      <c r="AJ297" s="83"/>
      <c r="AK297" s="86"/>
      <c r="AL297" s="83"/>
      <c r="AM297" s="83"/>
      <c r="AN297" s="86"/>
      <c r="AO297" s="94"/>
      <c r="AP297" s="86"/>
      <c r="AQ297" s="83"/>
      <c r="AR297" s="86"/>
      <c r="AS297" s="83"/>
      <c r="AT297" s="86"/>
      <c r="AU297" s="83"/>
      <c r="AV297" s="86"/>
      <c r="AW297" s="83"/>
      <c r="AX297" s="357">
        <f>AX298</f>
        <v>10500</v>
      </c>
      <c r="AY297" s="262"/>
      <c r="AZ297" s="234"/>
      <c r="BB297" s="260"/>
      <c r="BC297" s="245"/>
    </row>
    <row r="298" spans="1:55" ht="52.15" customHeight="1" x14ac:dyDescent="0.25">
      <c r="A298" s="73" t="s">
        <v>813</v>
      </c>
      <c r="B298" s="37" t="s">
        <v>893</v>
      </c>
      <c r="C298" s="37" t="s">
        <v>801</v>
      </c>
      <c r="D298" s="28" t="s">
        <v>895</v>
      </c>
      <c r="E298" s="84"/>
      <c r="F298" s="93"/>
      <c r="G298" s="86"/>
      <c r="H298" s="86"/>
      <c r="I298" s="86"/>
      <c r="J298" s="84"/>
      <c r="K298" s="93"/>
      <c r="L298" s="86"/>
      <c r="M298" s="86"/>
      <c r="N298" s="94"/>
      <c r="O298" s="86"/>
      <c r="P298" s="86"/>
      <c r="Q298" s="86"/>
      <c r="R298" s="86"/>
      <c r="S298" s="86"/>
      <c r="T298" s="86"/>
      <c r="U298" s="86"/>
      <c r="V298" s="83"/>
      <c r="W298" s="86"/>
      <c r="X298" s="86"/>
      <c r="Y298" s="86"/>
      <c r="Z298" s="97"/>
      <c r="AA298" s="86"/>
      <c r="AB298" s="97"/>
      <c r="AC298" s="86"/>
      <c r="AD298" s="97"/>
      <c r="AE298" s="86"/>
      <c r="AF298" s="97"/>
      <c r="AG298" s="86"/>
      <c r="AH298" s="83"/>
      <c r="AI298" s="86"/>
      <c r="AJ298" s="83"/>
      <c r="AK298" s="86"/>
      <c r="AL298" s="83"/>
      <c r="AM298" s="83"/>
      <c r="AN298" s="86"/>
      <c r="AO298" s="94"/>
      <c r="AP298" s="86"/>
      <c r="AQ298" s="83"/>
      <c r="AR298" s="86"/>
      <c r="AS298" s="83"/>
      <c r="AT298" s="86"/>
      <c r="AU298" s="83"/>
      <c r="AV298" s="86"/>
      <c r="AW298" s="83"/>
      <c r="AX298" s="357">
        <v>10500</v>
      </c>
      <c r="AY298" s="262"/>
      <c r="AZ298" s="234"/>
      <c r="BB298" s="260"/>
      <c r="BC298" s="245"/>
    </row>
    <row r="299" spans="1:55" ht="33" customHeight="1" x14ac:dyDescent="0.25">
      <c r="A299" s="255" t="s">
        <v>813</v>
      </c>
      <c r="B299" s="247" t="s">
        <v>820</v>
      </c>
      <c r="C299" s="247" t="s">
        <v>764</v>
      </c>
      <c r="D299" s="248" t="s">
        <v>714</v>
      </c>
      <c r="E299" s="239">
        <f>F299+G299+H299+I299</f>
        <v>5487000</v>
      </c>
      <c r="F299" s="259">
        <v>1094000</v>
      </c>
      <c r="G299" s="241">
        <v>1503000</v>
      </c>
      <c r="H299" s="241">
        <v>1267000</v>
      </c>
      <c r="I299" s="241">
        <v>1623000</v>
      </c>
      <c r="J299" s="239">
        <f>K299+L299+M299+N299</f>
        <v>-71000</v>
      </c>
      <c r="K299" s="259"/>
      <c r="L299" s="241"/>
      <c r="M299" s="241"/>
      <c r="N299" s="260">
        <v>-71000</v>
      </c>
      <c r="O299" s="241">
        <v>5565892.7400000002</v>
      </c>
      <c r="P299" s="241">
        <v>1284.8399999999999</v>
      </c>
      <c r="Q299" s="241">
        <v>556319.52</v>
      </c>
      <c r="R299" s="241">
        <v>558519.52</v>
      </c>
      <c r="S299" s="241">
        <v>558519.52</v>
      </c>
      <c r="T299" s="241">
        <v>558519.52</v>
      </c>
      <c r="U299" s="241">
        <v>549000</v>
      </c>
      <c r="V299" s="264">
        <v>20889</v>
      </c>
      <c r="W299" s="241">
        <f>U299+V299</f>
        <v>569889</v>
      </c>
      <c r="X299" s="241"/>
      <c r="Y299" s="241">
        <f>W299+X299</f>
        <v>569889</v>
      </c>
      <c r="Z299" s="214"/>
      <c r="AA299" s="241">
        <f>Y299+Z299</f>
        <v>569889</v>
      </c>
      <c r="AB299" s="214"/>
      <c r="AC299" s="241">
        <f>AA299+AB299</f>
        <v>569889</v>
      </c>
      <c r="AD299" s="214"/>
      <c r="AE299" s="241">
        <f>AC299+AD299</f>
        <v>569889</v>
      </c>
      <c r="AF299" s="214">
        <v>87476</v>
      </c>
      <c r="AG299" s="241">
        <v>948900</v>
      </c>
      <c r="AH299" s="214">
        <v>26469</v>
      </c>
      <c r="AI299" s="241">
        <f>AG299+AH299</f>
        <v>975369</v>
      </c>
      <c r="AJ299" s="214"/>
      <c r="AK299" s="241">
        <f>AI299+AJ299</f>
        <v>975369</v>
      </c>
      <c r="AL299" s="214"/>
      <c r="AM299" s="214"/>
      <c r="AN299" s="241">
        <f>AK299+AL299+AM299</f>
        <v>975369</v>
      </c>
      <c r="AO299" s="260"/>
      <c r="AP299" s="241">
        <f>AM299+AN299+AO299</f>
        <v>975369</v>
      </c>
      <c r="AQ299" s="214"/>
      <c r="AR299" s="241">
        <f>AO299+AP299+AQ299</f>
        <v>975369</v>
      </c>
      <c r="AS299" s="214"/>
      <c r="AT299" s="241">
        <f>AQ299+AR299+AS299</f>
        <v>975369</v>
      </c>
      <c r="AU299" s="214"/>
      <c r="AV299" s="241">
        <f>AS299+AT299+AU299</f>
        <v>975369</v>
      </c>
      <c r="AW299" s="214"/>
      <c r="AX299" s="253">
        <f>AX300</f>
        <v>80</v>
      </c>
      <c r="AY299" s="262">
        <v>0</v>
      </c>
      <c r="AZ299" s="234"/>
      <c r="BB299" s="252">
        <f>BB300</f>
        <v>80</v>
      </c>
      <c r="BC299" s="245">
        <f t="shared" si="9"/>
        <v>100</v>
      </c>
    </row>
    <row r="300" spans="1:55" ht="32.450000000000003" customHeight="1" x14ac:dyDescent="0.25">
      <c r="A300" s="255" t="s">
        <v>813</v>
      </c>
      <c r="B300" s="257" t="s">
        <v>83</v>
      </c>
      <c r="C300" s="257" t="s">
        <v>764</v>
      </c>
      <c r="D300" s="248" t="s">
        <v>101</v>
      </c>
      <c r="E300" s="249">
        <f>F300+G300+H300+I300</f>
        <v>10337500.58</v>
      </c>
      <c r="F300" s="251">
        <f>F311</f>
        <v>2470500.58</v>
      </c>
      <c r="G300" s="251">
        <f>G311</f>
        <v>3036000</v>
      </c>
      <c r="H300" s="251">
        <f>H311</f>
        <v>1894000</v>
      </c>
      <c r="I300" s="251">
        <f>I311</f>
        <v>2937000</v>
      </c>
      <c r="J300" s="249">
        <f>K300+L300+M300+N300</f>
        <v>-90000</v>
      </c>
      <c r="K300" s="251">
        <f>K311</f>
        <v>0</v>
      </c>
      <c r="L300" s="251">
        <f>L311</f>
        <v>34000</v>
      </c>
      <c r="M300" s="251">
        <f>M311</f>
        <v>120000</v>
      </c>
      <c r="N300" s="252">
        <f>N311</f>
        <v>-244000</v>
      </c>
      <c r="O300" s="251">
        <v>243000</v>
      </c>
      <c r="P300" s="251">
        <v>127000</v>
      </c>
      <c r="Q300" s="251" t="e">
        <f>Q311</f>
        <v>#REF!</v>
      </c>
      <c r="R300" s="251" t="e">
        <f>R311</f>
        <v>#REF!</v>
      </c>
      <c r="S300" s="251" t="e">
        <f>S311</f>
        <v>#REF!</v>
      </c>
      <c r="T300" s="251" t="e">
        <f>T311</f>
        <v>#REF!</v>
      </c>
      <c r="U300" s="251" t="e">
        <f>U311</f>
        <v>#REF!</v>
      </c>
      <c r="V300" s="214"/>
      <c r="W300" s="251" t="e">
        <f>W311</f>
        <v>#REF!</v>
      </c>
      <c r="X300" s="251" t="e">
        <f>X311</f>
        <v>#REF!</v>
      </c>
      <c r="Y300" s="251" t="e">
        <f>W300+X300</f>
        <v>#REF!</v>
      </c>
      <c r="Z300" s="214"/>
      <c r="AA300" s="251" t="e">
        <f>Y300+Z300</f>
        <v>#REF!</v>
      </c>
      <c r="AB300" s="214"/>
      <c r="AC300" s="251" t="e">
        <f>AA300+AB300</f>
        <v>#REF!</v>
      </c>
      <c r="AD300" s="214"/>
      <c r="AE300" s="251" t="e">
        <f>AE311+#REF!</f>
        <v>#REF!</v>
      </c>
      <c r="AF300" s="214"/>
      <c r="AG300" s="251">
        <f>AG311</f>
        <v>15875475</v>
      </c>
      <c r="AH300" s="214"/>
      <c r="AI300" s="251">
        <f>AI311</f>
        <v>16181198.520000001</v>
      </c>
      <c r="AJ300" s="214"/>
      <c r="AK300" s="251">
        <f>AK311</f>
        <v>16181198.520000001</v>
      </c>
      <c r="AL300" s="214"/>
      <c r="AM300" s="214"/>
      <c r="AN300" s="251">
        <f>AN311</f>
        <v>16481298.520000001</v>
      </c>
      <c r="AO300" s="252"/>
      <c r="AP300" s="251">
        <f>AP311</f>
        <v>16761198.520000001</v>
      </c>
      <c r="AQ300" s="214"/>
      <c r="AR300" s="251">
        <f>AR311</f>
        <v>16908098.520000003</v>
      </c>
      <c r="AS300" s="214"/>
      <c r="AT300" s="251">
        <f>AT311</f>
        <v>17523891.620000001</v>
      </c>
      <c r="AU300" s="214"/>
      <c r="AV300" s="251">
        <f>AV311</f>
        <v>17516898.420000002</v>
      </c>
      <c r="AW300" s="214"/>
      <c r="AX300" s="253">
        <f>AX301</f>
        <v>80</v>
      </c>
      <c r="AY300" s="254">
        <f>AY302</f>
        <v>150</v>
      </c>
      <c r="AZ300" s="234"/>
      <c r="BB300" s="252">
        <f>BB301</f>
        <v>80</v>
      </c>
      <c r="BC300" s="245">
        <f t="shared" si="9"/>
        <v>100</v>
      </c>
    </row>
    <row r="301" spans="1:55" ht="35.450000000000003" customHeight="1" x14ac:dyDescent="0.25">
      <c r="A301" s="255" t="s">
        <v>813</v>
      </c>
      <c r="B301" s="257" t="s">
        <v>841</v>
      </c>
      <c r="C301" s="257" t="s">
        <v>764</v>
      </c>
      <c r="D301" s="258" t="s">
        <v>108</v>
      </c>
      <c r="E301" s="249"/>
      <c r="F301" s="250"/>
      <c r="G301" s="251"/>
      <c r="H301" s="251"/>
      <c r="I301" s="251"/>
      <c r="J301" s="249"/>
      <c r="K301" s="250"/>
      <c r="L301" s="251"/>
      <c r="M301" s="251"/>
      <c r="N301" s="252"/>
      <c r="O301" s="251"/>
      <c r="P301" s="251"/>
      <c r="Q301" s="251"/>
      <c r="R301" s="251"/>
      <c r="S301" s="251"/>
      <c r="T301" s="251"/>
      <c r="U301" s="251"/>
      <c r="V301" s="214"/>
      <c r="W301" s="251"/>
      <c r="X301" s="251"/>
      <c r="Y301" s="251"/>
      <c r="Z301" s="214"/>
      <c r="AA301" s="251"/>
      <c r="AB301" s="214"/>
      <c r="AC301" s="251"/>
      <c r="AD301" s="214"/>
      <c r="AE301" s="251"/>
      <c r="AF301" s="214"/>
      <c r="AG301" s="251"/>
      <c r="AH301" s="214"/>
      <c r="AI301" s="251"/>
      <c r="AJ301" s="214"/>
      <c r="AK301" s="251"/>
      <c r="AL301" s="214"/>
      <c r="AM301" s="214"/>
      <c r="AN301" s="251"/>
      <c r="AO301" s="252"/>
      <c r="AP301" s="251"/>
      <c r="AQ301" s="214"/>
      <c r="AR301" s="251"/>
      <c r="AS301" s="214"/>
      <c r="AT301" s="251"/>
      <c r="AU301" s="214"/>
      <c r="AV301" s="251"/>
      <c r="AW301" s="214"/>
      <c r="AX301" s="261">
        <f>AX302</f>
        <v>80</v>
      </c>
      <c r="AY301" s="254"/>
      <c r="AZ301" s="234"/>
      <c r="BB301" s="260">
        <f>BB302</f>
        <v>80</v>
      </c>
      <c r="BC301" s="245">
        <f t="shared" si="9"/>
        <v>100</v>
      </c>
    </row>
    <row r="302" spans="1:55" ht="39" customHeight="1" x14ac:dyDescent="0.25">
      <c r="A302" s="255" t="s">
        <v>813</v>
      </c>
      <c r="B302" s="257" t="s">
        <v>841</v>
      </c>
      <c r="C302" s="257" t="s">
        <v>801</v>
      </c>
      <c r="D302" s="258" t="s">
        <v>755</v>
      </c>
      <c r="E302" s="249"/>
      <c r="F302" s="250"/>
      <c r="G302" s="251"/>
      <c r="H302" s="251"/>
      <c r="I302" s="251"/>
      <c r="J302" s="249"/>
      <c r="K302" s="250"/>
      <c r="L302" s="251"/>
      <c r="M302" s="251"/>
      <c r="N302" s="252"/>
      <c r="O302" s="251"/>
      <c r="P302" s="251"/>
      <c r="Q302" s="251"/>
      <c r="R302" s="251"/>
      <c r="S302" s="251"/>
      <c r="T302" s="251"/>
      <c r="U302" s="251"/>
      <c r="V302" s="214"/>
      <c r="W302" s="251"/>
      <c r="X302" s="251"/>
      <c r="Y302" s="251"/>
      <c r="Z302" s="214"/>
      <c r="AA302" s="251"/>
      <c r="AB302" s="214"/>
      <c r="AC302" s="251"/>
      <c r="AD302" s="214"/>
      <c r="AE302" s="251"/>
      <c r="AF302" s="214"/>
      <c r="AG302" s="251"/>
      <c r="AH302" s="214"/>
      <c r="AI302" s="251"/>
      <c r="AJ302" s="214"/>
      <c r="AK302" s="251"/>
      <c r="AL302" s="214"/>
      <c r="AM302" s="214"/>
      <c r="AN302" s="251"/>
      <c r="AO302" s="252"/>
      <c r="AP302" s="251"/>
      <c r="AQ302" s="214"/>
      <c r="AR302" s="251"/>
      <c r="AS302" s="214"/>
      <c r="AT302" s="251"/>
      <c r="AU302" s="214"/>
      <c r="AV302" s="251"/>
      <c r="AW302" s="214"/>
      <c r="AX302" s="354">
        <f>30+50</f>
        <v>80</v>
      </c>
      <c r="AY302" s="254">
        <v>150</v>
      </c>
      <c r="AZ302" s="234"/>
      <c r="BB302" s="260">
        <v>80</v>
      </c>
      <c r="BC302" s="245">
        <f t="shared" ref="BC302:BC368" si="10">BB302/AX302*100</f>
        <v>100</v>
      </c>
    </row>
    <row r="303" spans="1:55" ht="34.5" customHeight="1" x14ac:dyDescent="0.25">
      <c r="A303" s="280" t="s">
        <v>813</v>
      </c>
      <c r="B303" s="247" t="s">
        <v>768</v>
      </c>
      <c r="C303" s="247" t="s">
        <v>764</v>
      </c>
      <c r="D303" s="248" t="s">
        <v>691</v>
      </c>
      <c r="E303" s="249"/>
      <c r="F303" s="250"/>
      <c r="G303" s="251"/>
      <c r="H303" s="251"/>
      <c r="I303" s="251"/>
      <c r="J303" s="249"/>
      <c r="K303" s="250"/>
      <c r="L303" s="251"/>
      <c r="M303" s="251"/>
      <c r="N303" s="252"/>
      <c r="O303" s="251"/>
      <c r="P303" s="251"/>
      <c r="Q303" s="251"/>
      <c r="R303" s="251"/>
      <c r="S303" s="251"/>
      <c r="T303" s="251"/>
      <c r="U303" s="251"/>
      <c r="V303" s="214"/>
      <c r="W303" s="251"/>
      <c r="X303" s="251"/>
      <c r="Y303" s="251"/>
      <c r="Z303" s="214"/>
      <c r="AA303" s="251"/>
      <c r="AB303" s="214"/>
      <c r="AC303" s="251"/>
      <c r="AD303" s="214"/>
      <c r="AE303" s="251"/>
      <c r="AF303" s="214"/>
      <c r="AG303" s="251"/>
      <c r="AH303" s="214"/>
      <c r="AI303" s="251"/>
      <c r="AJ303" s="214"/>
      <c r="AK303" s="251"/>
      <c r="AL303" s="214"/>
      <c r="AM303" s="214"/>
      <c r="AN303" s="251"/>
      <c r="AO303" s="252"/>
      <c r="AP303" s="251"/>
      <c r="AQ303" s="214"/>
      <c r="AR303" s="251"/>
      <c r="AS303" s="214"/>
      <c r="AT303" s="251"/>
      <c r="AU303" s="214"/>
      <c r="AV303" s="251"/>
      <c r="AW303" s="214"/>
      <c r="AX303" s="354">
        <f>AX304+AX306</f>
        <v>200</v>
      </c>
      <c r="AY303" s="254"/>
      <c r="AZ303" s="234"/>
      <c r="BB303" s="260">
        <f>BB304+BB306</f>
        <v>353.03300000000002</v>
      </c>
      <c r="BC303" s="245">
        <f t="shared" si="10"/>
        <v>176.51650000000001</v>
      </c>
    </row>
    <row r="304" spans="1:55" ht="22.5" customHeight="1" x14ac:dyDescent="0.25">
      <c r="A304" s="280" t="s">
        <v>813</v>
      </c>
      <c r="B304" s="257" t="s">
        <v>187</v>
      </c>
      <c r="C304" s="257" t="s">
        <v>764</v>
      </c>
      <c r="D304" s="258" t="s">
        <v>188</v>
      </c>
      <c r="E304" s="249"/>
      <c r="F304" s="250"/>
      <c r="G304" s="251"/>
      <c r="H304" s="251"/>
      <c r="I304" s="251"/>
      <c r="J304" s="249"/>
      <c r="K304" s="250"/>
      <c r="L304" s="251"/>
      <c r="M304" s="251"/>
      <c r="N304" s="252"/>
      <c r="O304" s="251"/>
      <c r="P304" s="251"/>
      <c r="Q304" s="251"/>
      <c r="R304" s="251"/>
      <c r="S304" s="251"/>
      <c r="T304" s="251"/>
      <c r="U304" s="251"/>
      <c r="V304" s="214"/>
      <c r="W304" s="251"/>
      <c r="X304" s="251"/>
      <c r="Y304" s="251"/>
      <c r="Z304" s="214"/>
      <c r="AA304" s="251"/>
      <c r="AB304" s="214"/>
      <c r="AC304" s="251"/>
      <c r="AD304" s="214"/>
      <c r="AE304" s="251"/>
      <c r="AF304" s="214"/>
      <c r="AG304" s="251"/>
      <c r="AH304" s="214"/>
      <c r="AI304" s="251"/>
      <c r="AJ304" s="214"/>
      <c r="AK304" s="251"/>
      <c r="AL304" s="214"/>
      <c r="AM304" s="214"/>
      <c r="AN304" s="251"/>
      <c r="AO304" s="252"/>
      <c r="AP304" s="251"/>
      <c r="AQ304" s="214"/>
      <c r="AR304" s="251"/>
      <c r="AS304" s="214"/>
      <c r="AT304" s="251"/>
      <c r="AU304" s="214"/>
      <c r="AV304" s="251"/>
      <c r="AW304" s="214"/>
      <c r="AX304" s="354">
        <f>AX305</f>
        <v>200</v>
      </c>
      <c r="AY304" s="254"/>
      <c r="AZ304" s="234"/>
      <c r="BB304" s="260">
        <f>BB305</f>
        <v>0</v>
      </c>
      <c r="BC304" s="245">
        <f t="shared" si="10"/>
        <v>0</v>
      </c>
    </row>
    <row r="305" spans="1:55" ht="48" customHeight="1" x14ac:dyDescent="0.25">
      <c r="A305" s="280" t="s">
        <v>813</v>
      </c>
      <c r="B305" s="257" t="s">
        <v>187</v>
      </c>
      <c r="C305" s="257" t="s">
        <v>801</v>
      </c>
      <c r="D305" s="258" t="s">
        <v>161</v>
      </c>
      <c r="E305" s="249"/>
      <c r="F305" s="250"/>
      <c r="G305" s="251"/>
      <c r="H305" s="251"/>
      <c r="I305" s="251"/>
      <c r="J305" s="249"/>
      <c r="K305" s="250"/>
      <c r="L305" s="251"/>
      <c r="M305" s="251"/>
      <c r="N305" s="252"/>
      <c r="O305" s="251"/>
      <c r="P305" s="251"/>
      <c r="Q305" s="251"/>
      <c r="R305" s="251"/>
      <c r="S305" s="251"/>
      <c r="T305" s="251"/>
      <c r="U305" s="251"/>
      <c r="V305" s="214"/>
      <c r="W305" s="251"/>
      <c r="X305" s="251"/>
      <c r="Y305" s="251"/>
      <c r="Z305" s="214"/>
      <c r="AA305" s="251"/>
      <c r="AB305" s="214"/>
      <c r="AC305" s="251"/>
      <c r="AD305" s="214"/>
      <c r="AE305" s="251"/>
      <c r="AF305" s="214"/>
      <c r="AG305" s="251"/>
      <c r="AH305" s="214"/>
      <c r="AI305" s="251"/>
      <c r="AJ305" s="214"/>
      <c r="AK305" s="251"/>
      <c r="AL305" s="214"/>
      <c r="AM305" s="214"/>
      <c r="AN305" s="251"/>
      <c r="AO305" s="252"/>
      <c r="AP305" s="251"/>
      <c r="AQ305" s="214"/>
      <c r="AR305" s="251"/>
      <c r="AS305" s="214"/>
      <c r="AT305" s="251"/>
      <c r="AU305" s="214"/>
      <c r="AV305" s="251"/>
      <c r="AW305" s="214"/>
      <c r="AX305" s="354">
        <v>200</v>
      </c>
      <c r="AY305" s="254"/>
      <c r="AZ305" s="234"/>
      <c r="BB305" s="260">
        <v>0</v>
      </c>
      <c r="BC305" s="245">
        <f t="shared" si="10"/>
        <v>0</v>
      </c>
    </row>
    <row r="306" spans="1:55" ht="24" hidden="1" customHeight="1" x14ac:dyDescent="0.25">
      <c r="A306" s="255" t="s">
        <v>813</v>
      </c>
      <c r="B306" s="257" t="s">
        <v>122</v>
      </c>
      <c r="C306" s="257" t="s">
        <v>764</v>
      </c>
      <c r="D306" s="258" t="s">
        <v>206</v>
      </c>
      <c r="E306" s="314"/>
      <c r="F306" s="315"/>
      <c r="G306" s="316"/>
      <c r="H306" s="316"/>
      <c r="I306" s="316"/>
      <c r="J306" s="314"/>
      <c r="K306" s="315"/>
      <c r="L306" s="316"/>
      <c r="M306" s="316"/>
      <c r="N306" s="317"/>
      <c r="O306" s="316"/>
      <c r="P306" s="316"/>
      <c r="Q306" s="316"/>
      <c r="R306" s="316"/>
      <c r="S306" s="316"/>
      <c r="T306" s="316"/>
      <c r="U306" s="316"/>
      <c r="V306" s="318"/>
      <c r="W306" s="316"/>
      <c r="X306" s="316"/>
      <c r="Y306" s="316"/>
      <c r="Z306" s="318"/>
      <c r="AA306" s="316"/>
      <c r="AB306" s="318"/>
      <c r="AC306" s="316"/>
      <c r="AD306" s="318"/>
      <c r="AE306" s="316"/>
      <c r="AF306" s="318"/>
      <c r="AG306" s="316"/>
      <c r="AH306" s="318"/>
      <c r="AI306" s="316"/>
      <c r="AJ306" s="318"/>
      <c r="AK306" s="316"/>
      <c r="AL306" s="318"/>
      <c r="AM306" s="318"/>
      <c r="AN306" s="316"/>
      <c r="AO306" s="317"/>
      <c r="AP306" s="316"/>
      <c r="AQ306" s="318"/>
      <c r="AR306" s="316"/>
      <c r="AS306" s="318"/>
      <c r="AT306" s="316"/>
      <c r="AU306" s="318"/>
      <c r="AV306" s="316"/>
      <c r="AW306" s="318"/>
      <c r="AX306" s="261">
        <f>AX307+AX309</f>
        <v>0</v>
      </c>
      <c r="AY306" s="254"/>
      <c r="AZ306" s="234"/>
      <c r="BB306" s="260">
        <f>BB307+BB309</f>
        <v>353.03300000000002</v>
      </c>
      <c r="BC306" s="245" t="e">
        <f t="shared" si="10"/>
        <v>#DIV/0!</v>
      </c>
    </row>
    <row r="307" spans="1:55" ht="24.75" hidden="1" customHeight="1" x14ac:dyDescent="0.25">
      <c r="A307" s="255" t="s">
        <v>813</v>
      </c>
      <c r="B307" s="257" t="s">
        <v>205</v>
      </c>
      <c r="C307" s="257" t="s">
        <v>764</v>
      </c>
      <c r="D307" s="258" t="s">
        <v>207</v>
      </c>
      <c r="E307" s="249"/>
      <c r="F307" s="250"/>
      <c r="G307" s="251"/>
      <c r="H307" s="251"/>
      <c r="I307" s="251"/>
      <c r="J307" s="249"/>
      <c r="K307" s="250"/>
      <c r="L307" s="251"/>
      <c r="M307" s="251"/>
      <c r="N307" s="252"/>
      <c r="O307" s="251"/>
      <c r="P307" s="251"/>
      <c r="Q307" s="251"/>
      <c r="R307" s="251"/>
      <c r="S307" s="251"/>
      <c r="T307" s="251"/>
      <c r="U307" s="251"/>
      <c r="V307" s="214"/>
      <c r="W307" s="251"/>
      <c r="X307" s="251"/>
      <c r="Y307" s="251"/>
      <c r="Z307" s="214"/>
      <c r="AA307" s="251"/>
      <c r="AB307" s="214"/>
      <c r="AC307" s="251"/>
      <c r="AD307" s="214"/>
      <c r="AE307" s="251"/>
      <c r="AF307" s="214"/>
      <c r="AG307" s="251"/>
      <c r="AH307" s="214"/>
      <c r="AI307" s="251"/>
      <c r="AJ307" s="214"/>
      <c r="AK307" s="251"/>
      <c r="AL307" s="214"/>
      <c r="AM307" s="214"/>
      <c r="AN307" s="251"/>
      <c r="AO307" s="252"/>
      <c r="AP307" s="251"/>
      <c r="AQ307" s="214"/>
      <c r="AR307" s="251"/>
      <c r="AS307" s="214"/>
      <c r="AT307" s="251"/>
      <c r="AU307" s="214"/>
      <c r="AV307" s="251"/>
      <c r="AW307" s="214"/>
      <c r="AX307" s="261">
        <f>AX308</f>
        <v>0</v>
      </c>
      <c r="AY307" s="254"/>
      <c r="AZ307" s="234"/>
      <c r="BB307" s="260">
        <f>BB308</f>
        <v>180</v>
      </c>
      <c r="BC307" s="245" t="e">
        <f t="shared" si="10"/>
        <v>#DIV/0!</v>
      </c>
    </row>
    <row r="308" spans="1:55" ht="0.75" customHeight="1" x14ac:dyDescent="0.25">
      <c r="A308" s="255" t="s">
        <v>813</v>
      </c>
      <c r="B308" s="257" t="s">
        <v>205</v>
      </c>
      <c r="C308" s="257" t="s">
        <v>801</v>
      </c>
      <c r="D308" s="258" t="s">
        <v>161</v>
      </c>
      <c r="E308" s="249"/>
      <c r="F308" s="250"/>
      <c r="G308" s="251"/>
      <c r="H308" s="251"/>
      <c r="I308" s="251"/>
      <c r="J308" s="249"/>
      <c r="K308" s="250"/>
      <c r="L308" s="251"/>
      <c r="M308" s="251"/>
      <c r="N308" s="252"/>
      <c r="O308" s="251"/>
      <c r="P308" s="251"/>
      <c r="Q308" s="251"/>
      <c r="R308" s="251"/>
      <c r="S308" s="251"/>
      <c r="T308" s="251"/>
      <c r="U308" s="251"/>
      <c r="V308" s="214"/>
      <c r="W308" s="251"/>
      <c r="X308" s="251"/>
      <c r="Y308" s="251"/>
      <c r="Z308" s="214"/>
      <c r="AA308" s="251"/>
      <c r="AB308" s="214"/>
      <c r="AC308" s="251"/>
      <c r="AD308" s="214"/>
      <c r="AE308" s="251"/>
      <c r="AF308" s="214"/>
      <c r="AG308" s="251"/>
      <c r="AH308" s="214"/>
      <c r="AI308" s="251"/>
      <c r="AJ308" s="214"/>
      <c r="AK308" s="251"/>
      <c r="AL308" s="214"/>
      <c r="AM308" s="214"/>
      <c r="AN308" s="251"/>
      <c r="AO308" s="252"/>
      <c r="AP308" s="251"/>
      <c r="AQ308" s="214"/>
      <c r="AR308" s="251"/>
      <c r="AS308" s="214"/>
      <c r="AT308" s="251"/>
      <c r="AU308" s="214"/>
      <c r="AV308" s="251"/>
      <c r="AW308" s="214"/>
      <c r="AX308" s="261">
        <v>0</v>
      </c>
      <c r="AY308" s="254"/>
      <c r="AZ308" s="234"/>
      <c r="BB308" s="260">
        <v>180</v>
      </c>
      <c r="BC308" s="245" t="e">
        <f t="shared" si="10"/>
        <v>#DIV/0!</v>
      </c>
    </row>
    <row r="309" spans="1:55" ht="36" hidden="1" customHeight="1" x14ac:dyDescent="0.25">
      <c r="A309" s="255" t="s">
        <v>813</v>
      </c>
      <c r="B309" s="257" t="s">
        <v>208</v>
      </c>
      <c r="C309" s="257" t="s">
        <v>764</v>
      </c>
      <c r="D309" s="258" t="s">
        <v>209</v>
      </c>
      <c r="E309" s="249"/>
      <c r="F309" s="250"/>
      <c r="G309" s="251"/>
      <c r="H309" s="251"/>
      <c r="I309" s="251"/>
      <c r="J309" s="249"/>
      <c r="K309" s="250"/>
      <c r="L309" s="251"/>
      <c r="M309" s="251"/>
      <c r="N309" s="252"/>
      <c r="O309" s="251"/>
      <c r="P309" s="251"/>
      <c r="Q309" s="251"/>
      <c r="R309" s="251"/>
      <c r="S309" s="251"/>
      <c r="T309" s="251"/>
      <c r="U309" s="251"/>
      <c r="V309" s="214"/>
      <c r="W309" s="251"/>
      <c r="X309" s="251"/>
      <c r="Y309" s="251"/>
      <c r="Z309" s="214"/>
      <c r="AA309" s="251"/>
      <c r="AB309" s="214"/>
      <c r="AC309" s="251"/>
      <c r="AD309" s="214"/>
      <c r="AE309" s="251"/>
      <c r="AF309" s="214"/>
      <c r="AG309" s="251"/>
      <c r="AH309" s="214"/>
      <c r="AI309" s="251"/>
      <c r="AJ309" s="214"/>
      <c r="AK309" s="251"/>
      <c r="AL309" s="214"/>
      <c r="AM309" s="214"/>
      <c r="AN309" s="251"/>
      <c r="AO309" s="252"/>
      <c r="AP309" s="251"/>
      <c r="AQ309" s="214"/>
      <c r="AR309" s="251"/>
      <c r="AS309" s="214"/>
      <c r="AT309" s="251"/>
      <c r="AU309" s="214"/>
      <c r="AV309" s="251"/>
      <c r="AW309" s="214"/>
      <c r="AX309" s="261">
        <f>AX310</f>
        <v>0</v>
      </c>
      <c r="AY309" s="254"/>
      <c r="AZ309" s="234"/>
      <c r="BB309" s="260">
        <f>BB310</f>
        <v>173.03299999999999</v>
      </c>
      <c r="BC309" s="245" t="e">
        <f t="shared" si="10"/>
        <v>#DIV/0!</v>
      </c>
    </row>
    <row r="310" spans="1:55" ht="48.75" hidden="1" customHeight="1" x14ac:dyDescent="0.25">
      <c r="A310" s="255" t="s">
        <v>813</v>
      </c>
      <c r="B310" s="257" t="s">
        <v>208</v>
      </c>
      <c r="C310" s="257" t="s">
        <v>801</v>
      </c>
      <c r="D310" s="258" t="s">
        <v>161</v>
      </c>
      <c r="E310" s="249"/>
      <c r="F310" s="250"/>
      <c r="G310" s="251"/>
      <c r="H310" s="251"/>
      <c r="I310" s="251"/>
      <c r="J310" s="249"/>
      <c r="K310" s="250"/>
      <c r="L310" s="251"/>
      <c r="M310" s="251"/>
      <c r="N310" s="252"/>
      <c r="O310" s="251"/>
      <c r="P310" s="251"/>
      <c r="Q310" s="251"/>
      <c r="R310" s="251"/>
      <c r="S310" s="251"/>
      <c r="T310" s="251"/>
      <c r="U310" s="251"/>
      <c r="V310" s="214"/>
      <c r="W310" s="251"/>
      <c r="X310" s="251"/>
      <c r="Y310" s="251"/>
      <c r="Z310" s="214"/>
      <c r="AA310" s="251"/>
      <c r="AB310" s="214"/>
      <c r="AC310" s="251"/>
      <c r="AD310" s="214"/>
      <c r="AE310" s="251"/>
      <c r="AF310" s="214"/>
      <c r="AG310" s="251"/>
      <c r="AH310" s="214"/>
      <c r="AI310" s="251"/>
      <c r="AJ310" s="214"/>
      <c r="AK310" s="251"/>
      <c r="AL310" s="214"/>
      <c r="AM310" s="214"/>
      <c r="AN310" s="251"/>
      <c r="AO310" s="252"/>
      <c r="AP310" s="251"/>
      <c r="AQ310" s="214"/>
      <c r="AR310" s="251"/>
      <c r="AS310" s="214"/>
      <c r="AT310" s="251"/>
      <c r="AU310" s="214"/>
      <c r="AV310" s="251"/>
      <c r="AW310" s="214"/>
      <c r="AX310" s="261">
        <v>0</v>
      </c>
      <c r="AY310" s="254"/>
      <c r="AZ310" s="234"/>
      <c r="BB310" s="260">
        <v>173.03299999999999</v>
      </c>
      <c r="BC310" s="245" t="e">
        <f t="shared" si="10"/>
        <v>#DIV/0!</v>
      </c>
    </row>
    <row r="311" spans="1:55" ht="15" customHeight="1" x14ac:dyDescent="0.25">
      <c r="A311" s="236" t="s">
        <v>821</v>
      </c>
      <c r="B311" s="237" t="s">
        <v>766</v>
      </c>
      <c r="C311" s="237" t="s">
        <v>764</v>
      </c>
      <c r="D311" s="238" t="s">
        <v>504</v>
      </c>
      <c r="E311" s="239">
        <f>F311+G311+H311+I311</f>
        <v>10337500.58</v>
      </c>
      <c r="F311" s="239">
        <f>F312+F330+F374</f>
        <v>2470500.58</v>
      </c>
      <c r="G311" s="239">
        <f>G312+G330+G374</f>
        <v>3036000</v>
      </c>
      <c r="H311" s="239">
        <f>H312+H330+H374</f>
        <v>1894000</v>
      </c>
      <c r="I311" s="239">
        <f>I312+I330+I374</f>
        <v>2937000</v>
      </c>
      <c r="J311" s="239">
        <f>K311+L311+M311+N311</f>
        <v>-90000</v>
      </c>
      <c r="K311" s="239">
        <f>K312+K330+K374</f>
        <v>0</v>
      </c>
      <c r="L311" s="239">
        <f>L312+L330+L374</f>
        <v>34000</v>
      </c>
      <c r="M311" s="239">
        <f>M312+M330+M374</f>
        <v>120000</v>
      </c>
      <c r="N311" s="240">
        <f>N312+N330+N374</f>
        <v>-244000</v>
      </c>
      <c r="O311" s="239">
        <v>10585205.58</v>
      </c>
      <c r="P311" s="241">
        <v>1572700</v>
      </c>
      <c r="Q311" s="239" t="e">
        <f>Q312+Q330+Q374</f>
        <v>#REF!</v>
      </c>
      <c r="R311" s="239" t="e">
        <f>R312+R330+R374</f>
        <v>#REF!</v>
      </c>
      <c r="S311" s="239" t="e">
        <f>S312+S330+S374</f>
        <v>#REF!</v>
      </c>
      <c r="T311" s="239" t="e">
        <f>T312+T330+T374</f>
        <v>#REF!</v>
      </c>
      <c r="U311" s="239" t="e">
        <f>U312+U330+U374</f>
        <v>#REF!</v>
      </c>
      <c r="V311" s="214"/>
      <c r="W311" s="239" t="e">
        <f>W312+W330+W374</f>
        <v>#REF!</v>
      </c>
      <c r="X311" s="239" t="e">
        <f>X312+X330+X374</f>
        <v>#REF!</v>
      </c>
      <c r="Y311" s="239" t="e">
        <f>W311+X311</f>
        <v>#REF!</v>
      </c>
      <c r="Z311" s="214"/>
      <c r="AA311" s="239" t="e">
        <f>AA312+AA330+AA374+#REF!</f>
        <v>#REF!</v>
      </c>
      <c r="AB311" s="214"/>
      <c r="AC311" s="239" t="e">
        <f>AC312+AC330+AC374+#REF!</f>
        <v>#REF!</v>
      </c>
      <c r="AD311" s="214"/>
      <c r="AE311" s="239" t="e">
        <f>AE312+AE330+AE374+#REF!</f>
        <v>#REF!</v>
      </c>
      <c r="AF311" s="214"/>
      <c r="AG311" s="239">
        <f>AG312+AG330+AG374</f>
        <v>15875475</v>
      </c>
      <c r="AH311" s="214"/>
      <c r="AI311" s="239">
        <f>AI312+AI330+AI374</f>
        <v>16181198.520000001</v>
      </c>
      <c r="AJ311" s="214"/>
      <c r="AK311" s="239">
        <f>AK312+AK330+AK374</f>
        <v>16181198.520000001</v>
      </c>
      <c r="AL311" s="214"/>
      <c r="AM311" s="214"/>
      <c r="AN311" s="239">
        <f>AN312+AN330+AN374</f>
        <v>16481298.520000001</v>
      </c>
      <c r="AO311" s="240"/>
      <c r="AP311" s="239">
        <f>AP312+AP330+AP374</f>
        <v>16761198.520000001</v>
      </c>
      <c r="AQ311" s="214"/>
      <c r="AR311" s="239">
        <f>AR312+AR330+AR374</f>
        <v>16908098.520000003</v>
      </c>
      <c r="AS311" s="214"/>
      <c r="AT311" s="239">
        <f>AT312+AT330+AT374</f>
        <v>17523891.620000001</v>
      </c>
      <c r="AU311" s="214"/>
      <c r="AV311" s="239">
        <f>AV312+AV330+AV374</f>
        <v>17516898.420000002</v>
      </c>
      <c r="AW311" s="214"/>
      <c r="AX311" s="242">
        <f>AX316+AX338</f>
        <v>18430.397000000001</v>
      </c>
      <c r="AY311" s="243">
        <f>AY312+AY330+AY374</f>
        <v>21218.74</v>
      </c>
      <c r="AZ311" s="234"/>
      <c r="BB311" s="240">
        <f>BB316+BB338</f>
        <v>16923.623</v>
      </c>
      <c r="BC311" s="245">
        <f t="shared" si="10"/>
        <v>91.824516856582079</v>
      </c>
    </row>
    <row r="312" spans="1:55" ht="14.45" hidden="1" customHeight="1" x14ac:dyDescent="0.25">
      <c r="A312" s="255"/>
      <c r="B312" s="247" t="s">
        <v>505</v>
      </c>
      <c r="C312" s="247"/>
      <c r="D312" s="256" t="s">
        <v>506</v>
      </c>
      <c r="E312" s="249">
        <f>F312+G312+H312+I312</f>
        <v>8722500.5800000001</v>
      </c>
      <c r="F312" s="251">
        <f>F313</f>
        <v>2107500.58</v>
      </c>
      <c r="G312" s="251">
        <f>G313</f>
        <v>2628000</v>
      </c>
      <c r="H312" s="251">
        <f>H313</f>
        <v>1456000</v>
      </c>
      <c r="I312" s="251">
        <f>I313</f>
        <v>2531000</v>
      </c>
      <c r="J312" s="249">
        <f>K312+L312+M312+N312</f>
        <v>-90000</v>
      </c>
      <c r="K312" s="251">
        <f>K313</f>
        <v>0</v>
      </c>
      <c r="L312" s="251">
        <f>L313</f>
        <v>34000</v>
      </c>
      <c r="M312" s="251">
        <f>M313</f>
        <v>120000</v>
      </c>
      <c r="N312" s="252">
        <f>N313</f>
        <v>-244000</v>
      </c>
      <c r="O312" s="251">
        <v>8958430.5800000001</v>
      </c>
      <c r="P312" s="251">
        <v>1445700</v>
      </c>
      <c r="Q312" s="251" t="e">
        <f>Q313+Q326+#REF!</f>
        <v>#REF!</v>
      </c>
      <c r="R312" s="251" t="e">
        <f>R313+R326+#REF!</f>
        <v>#REF!</v>
      </c>
      <c r="S312" s="251" t="e">
        <f>S313+S326+#REF!</f>
        <v>#REF!</v>
      </c>
      <c r="T312" s="251" t="e">
        <f>T313+T326+#REF!</f>
        <v>#REF!</v>
      </c>
      <c r="U312" s="251" t="e">
        <f>U313</f>
        <v>#REF!</v>
      </c>
      <c r="V312" s="214"/>
      <c r="W312" s="251" t="e">
        <f>W313</f>
        <v>#REF!</v>
      </c>
      <c r="X312" s="251" t="e">
        <f>X313</f>
        <v>#REF!</v>
      </c>
      <c r="Y312" s="251" t="e">
        <f>W312+X312</f>
        <v>#REF!</v>
      </c>
      <c r="Z312" s="214"/>
      <c r="AA312" s="251" t="e">
        <f>AA313</f>
        <v>#REF!</v>
      </c>
      <c r="AB312" s="214"/>
      <c r="AC312" s="251" t="e">
        <f>AC313</f>
        <v>#REF!</v>
      </c>
      <c r="AD312" s="214"/>
      <c r="AE312" s="251" t="e">
        <f>AE313</f>
        <v>#REF!</v>
      </c>
      <c r="AF312" s="214"/>
      <c r="AG312" s="251">
        <f>AG313</f>
        <v>13636350</v>
      </c>
      <c r="AH312" s="214"/>
      <c r="AI312" s="251">
        <f>AI313</f>
        <v>13942073.520000001</v>
      </c>
      <c r="AJ312" s="214"/>
      <c r="AK312" s="251">
        <f>AK313</f>
        <v>13942073.520000001</v>
      </c>
      <c r="AL312" s="214"/>
      <c r="AM312" s="214"/>
      <c r="AN312" s="251">
        <f>AN313</f>
        <v>14014173.520000001</v>
      </c>
      <c r="AO312" s="252"/>
      <c r="AP312" s="251">
        <f>AP313</f>
        <v>14276663.520000001</v>
      </c>
      <c r="AQ312" s="214"/>
      <c r="AR312" s="251">
        <f>AR313</f>
        <v>14281163.520000001</v>
      </c>
      <c r="AS312" s="214"/>
      <c r="AT312" s="251">
        <f>AT313</f>
        <v>14819520.620000001</v>
      </c>
      <c r="AU312" s="214"/>
      <c r="AV312" s="251">
        <f>AV313</f>
        <v>14812527.420000002</v>
      </c>
      <c r="AW312" s="214"/>
      <c r="AX312" s="253"/>
      <c r="AY312" s="254">
        <f>AY313</f>
        <v>17988.18</v>
      </c>
      <c r="AZ312" s="234"/>
      <c r="BB312" s="252"/>
      <c r="BC312" s="245" t="e">
        <f t="shared" si="10"/>
        <v>#DIV/0!</v>
      </c>
    </row>
    <row r="313" spans="1:55" ht="34.9" hidden="1" customHeight="1" x14ac:dyDescent="0.25">
      <c r="A313" s="255" t="s">
        <v>821</v>
      </c>
      <c r="B313" s="247" t="s">
        <v>822</v>
      </c>
      <c r="C313" s="247" t="s">
        <v>764</v>
      </c>
      <c r="D313" s="248" t="s">
        <v>691</v>
      </c>
      <c r="E313" s="239">
        <f>F313+G313+H313+I313</f>
        <v>8722500.5800000001</v>
      </c>
      <c r="F313" s="259">
        <v>2107500.58</v>
      </c>
      <c r="G313" s="241">
        <v>2628000</v>
      </c>
      <c r="H313" s="241">
        <v>1456000</v>
      </c>
      <c r="I313" s="241">
        <v>2531000</v>
      </c>
      <c r="J313" s="239">
        <f>K313+L313+M313+N313</f>
        <v>-90000</v>
      </c>
      <c r="K313" s="259"/>
      <c r="L313" s="241">
        <v>34000</v>
      </c>
      <c r="M313" s="241">
        <v>120000</v>
      </c>
      <c r="N313" s="260">
        <v>-244000</v>
      </c>
      <c r="O313" s="241">
        <v>8958430.5800000001</v>
      </c>
      <c r="P313" s="241">
        <v>1445700</v>
      </c>
      <c r="Q313" s="241">
        <v>9915839</v>
      </c>
      <c r="R313" s="241">
        <v>9915839</v>
      </c>
      <c r="S313" s="241">
        <v>11895839</v>
      </c>
      <c r="T313" s="241">
        <v>11895839</v>
      </c>
      <c r="U313" s="241" t="e">
        <f>U315+U326+#REF!</f>
        <v>#REF!</v>
      </c>
      <c r="V313" s="214"/>
      <c r="W313" s="241" t="e">
        <f>W315+W326+#REF!</f>
        <v>#REF!</v>
      </c>
      <c r="X313" s="241" t="e">
        <f>X315+X326+#REF!</f>
        <v>#REF!</v>
      </c>
      <c r="Y313" s="241" t="e">
        <f>W313+X313</f>
        <v>#REF!</v>
      </c>
      <c r="Z313" s="214"/>
      <c r="AA313" s="241" t="e">
        <f>AA315+AA326+#REF!+#REF!</f>
        <v>#REF!</v>
      </c>
      <c r="AB313" s="214"/>
      <c r="AC313" s="241" t="e">
        <f>AC315+AC326+#REF!+#REF!</f>
        <v>#REF!</v>
      </c>
      <c r="AD313" s="214"/>
      <c r="AE313" s="241" t="e">
        <f>AE315+AE326+#REF!+#REF!+AE329</f>
        <v>#REF!</v>
      </c>
      <c r="AF313" s="214"/>
      <c r="AG313" s="241">
        <f>AG315+AG326+AG329</f>
        <v>13636350</v>
      </c>
      <c r="AH313" s="214"/>
      <c r="AI313" s="241">
        <f>AI315+AI326+AI329+AI320+AI323+AI328</f>
        <v>13942073.520000001</v>
      </c>
      <c r="AJ313" s="214"/>
      <c r="AK313" s="241">
        <f>AK315+AK326+AK329+AK320+AK323+AK328</f>
        <v>13942073.520000001</v>
      </c>
      <c r="AL313" s="214"/>
      <c r="AM313" s="214"/>
      <c r="AN313" s="241">
        <f>AN315+AN326+AN329+AN320+AN323+AN328</f>
        <v>14014173.520000001</v>
      </c>
      <c r="AO313" s="260"/>
      <c r="AP313" s="241">
        <f>AP315+AP326+AP329+AP320+AP323+AP328</f>
        <v>14276663.520000001</v>
      </c>
      <c r="AQ313" s="214"/>
      <c r="AR313" s="241">
        <f>AR315+AR326+AR329+AR320+AR323+AR328</f>
        <v>14281163.520000001</v>
      </c>
      <c r="AS313" s="214"/>
      <c r="AT313" s="241">
        <f>AT315+AT326+AT329+AT320+AT323+AT328</f>
        <v>14819520.620000001</v>
      </c>
      <c r="AU313" s="214"/>
      <c r="AV313" s="241">
        <f>AV315+AV326+AV329+AV320+AV323+AV328</f>
        <v>14812527.420000002</v>
      </c>
      <c r="AW313" s="214"/>
      <c r="AX313" s="261">
        <f>AX315</f>
        <v>0</v>
      </c>
      <c r="AY313" s="262">
        <f>AY315+AY326+AY329+AY320+AY323+AY328</f>
        <v>17988.18</v>
      </c>
      <c r="AZ313" s="234"/>
      <c r="BB313" s="260">
        <f>BB315</f>
        <v>0</v>
      </c>
      <c r="BC313" s="245" t="e">
        <f t="shared" si="10"/>
        <v>#DIV/0!</v>
      </c>
    </row>
    <row r="314" spans="1:55" ht="49.9" hidden="1" customHeight="1" x14ac:dyDescent="0.25">
      <c r="A314" s="255" t="s">
        <v>821</v>
      </c>
      <c r="B314" s="257" t="s">
        <v>823</v>
      </c>
      <c r="C314" s="257" t="s">
        <v>764</v>
      </c>
      <c r="D314" s="248" t="s">
        <v>824</v>
      </c>
      <c r="E314" s="239"/>
      <c r="F314" s="259"/>
      <c r="G314" s="241"/>
      <c r="H314" s="241"/>
      <c r="I314" s="241"/>
      <c r="J314" s="239"/>
      <c r="K314" s="259"/>
      <c r="L314" s="241"/>
      <c r="M314" s="241"/>
      <c r="N314" s="260"/>
      <c r="O314" s="241"/>
      <c r="P314" s="241"/>
      <c r="Q314" s="241"/>
      <c r="R314" s="241"/>
      <c r="S314" s="241"/>
      <c r="T314" s="241"/>
      <c r="U314" s="241"/>
      <c r="V314" s="214"/>
      <c r="W314" s="241"/>
      <c r="X314" s="241"/>
      <c r="Y314" s="241"/>
      <c r="Z314" s="214"/>
      <c r="AA314" s="241"/>
      <c r="AB314" s="214"/>
      <c r="AC314" s="241"/>
      <c r="AD314" s="214"/>
      <c r="AE314" s="241"/>
      <c r="AF314" s="214"/>
      <c r="AG314" s="241"/>
      <c r="AH314" s="214"/>
      <c r="AI314" s="241"/>
      <c r="AJ314" s="214"/>
      <c r="AK314" s="241"/>
      <c r="AL314" s="214"/>
      <c r="AM314" s="214"/>
      <c r="AN314" s="241"/>
      <c r="AO314" s="260"/>
      <c r="AP314" s="241"/>
      <c r="AQ314" s="214"/>
      <c r="AR314" s="241"/>
      <c r="AS314" s="214"/>
      <c r="AT314" s="241"/>
      <c r="AU314" s="214"/>
      <c r="AV314" s="241"/>
      <c r="AW314" s="214"/>
      <c r="AX314" s="261">
        <f>AX315</f>
        <v>0</v>
      </c>
      <c r="AY314" s="262"/>
      <c r="AZ314" s="234"/>
      <c r="BB314" s="260">
        <f>BB315</f>
        <v>0</v>
      </c>
      <c r="BC314" s="245" t="e">
        <f t="shared" si="10"/>
        <v>#DIV/0!</v>
      </c>
    </row>
    <row r="315" spans="1:55" ht="34.9" hidden="1" customHeight="1" x14ac:dyDescent="0.25">
      <c r="A315" s="280" t="s">
        <v>821</v>
      </c>
      <c r="B315" s="257" t="s">
        <v>840</v>
      </c>
      <c r="C315" s="257" t="s">
        <v>771</v>
      </c>
      <c r="D315" s="258" t="s">
        <v>763</v>
      </c>
      <c r="E315" s="239"/>
      <c r="F315" s="259"/>
      <c r="G315" s="241"/>
      <c r="H315" s="241"/>
      <c r="I315" s="241"/>
      <c r="J315" s="239"/>
      <c r="K315" s="259"/>
      <c r="L315" s="241"/>
      <c r="M315" s="241"/>
      <c r="N315" s="260"/>
      <c r="O315" s="241"/>
      <c r="P315" s="241"/>
      <c r="Q315" s="241"/>
      <c r="R315" s="241"/>
      <c r="S315" s="241"/>
      <c r="T315" s="241"/>
      <c r="U315" s="241">
        <v>11733000</v>
      </c>
      <c r="V315" s="214">
        <v>13271.67</v>
      </c>
      <c r="W315" s="241">
        <f>U315+V315</f>
        <v>11746271.67</v>
      </c>
      <c r="X315" s="241"/>
      <c r="Y315" s="241">
        <f>W315+X315</f>
        <v>11746271.67</v>
      </c>
      <c r="Z315" s="214"/>
      <c r="AA315" s="241">
        <f>Y315+Z315</f>
        <v>11746271.67</v>
      </c>
      <c r="AB315" s="214"/>
      <c r="AC315" s="241">
        <f>AA315+AB315</f>
        <v>11746271.67</v>
      </c>
      <c r="AD315" s="214"/>
      <c r="AE315" s="241">
        <f>AC315+AD315</f>
        <v>11746271.67</v>
      </c>
      <c r="AF315" s="214"/>
      <c r="AG315" s="241">
        <v>12120500</v>
      </c>
      <c r="AH315" s="214">
        <v>-503468.36</v>
      </c>
      <c r="AI315" s="241">
        <f>AG315+AH315</f>
        <v>11617031.640000001</v>
      </c>
      <c r="AJ315" s="214"/>
      <c r="AK315" s="241">
        <f>AI315+AJ315</f>
        <v>11617031.640000001</v>
      </c>
      <c r="AL315" s="214"/>
      <c r="AM315" s="214"/>
      <c r="AN315" s="241">
        <f>AK315+AL315+AM315</f>
        <v>11617031.640000001</v>
      </c>
      <c r="AO315" s="260"/>
      <c r="AP315" s="241">
        <f>AM315+AN315+AO315</f>
        <v>11617031.640000001</v>
      </c>
      <c r="AQ315" s="214"/>
      <c r="AR315" s="241">
        <f>AO315+AP315+AQ315</f>
        <v>11617031.640000001</v>
      </c>
      <c r="AS315" s="214"/>
      <c r="AT315" s="241">
        <f>AQ315+AR315+AS315</f>
        <v>11617031.640000001</v>
      </c>
      <c r="AU315" s="214"/>
      <c r="AV315" s="241">
        <f>AS315+AT315+AU315</f>
        <v>11617031.640000001</v>
      </c>
      <c r="AW315" s="214"/>
      <c r="AX315" s="261"/>
      <c r="AY315" s="262">
        <v>14946.9</v>
      </c>
      <c r="AZ315" s="234"/>
      <c r="BB315" s="260"/>
      <c r="BC315" s="245" t="e">
        <f t="shared" si="10"/>
        <v>#DIV/0!</v>
      </c>
    </row>
    <row r="316" spans="1:55" ht="51" customHeight="1" x14ac:dyDescent="0.25">
      <c r="A316" s="255" t="s">
        <v>821</v>
      </c>
      <c r="B316" s="247" t="s">
        <v>825</v>
      </c>
      <c r="C316" s="247" t="s">
        <v>764</v>
      </c>
      <c r="D316" s="248" t="s">
        <v>72</v>
      </c>
      <c r="E316" s="239"/>
      <c r="F316" s="259"/>
      <c r="G316" s="241"/>
      <c r="H316" s="241"/>
      <c r="I316" s="241"/>
      <c r="J316" s="239"/>
      <c r="K316" s="259"/>
      <c r="L316" s="241"/>
      <c r="M316" s="241"/>
      <c r="N316" s="260"/>
      <c r="O316" s="241"/>
      <c r="P316" s="241"/>
      <c r="Q316" s="241"/>
      <c r="R316" s="241"/>
      <c r="S316" s="241"/>
      <c r="T316" s="241"/>
      <c r="U316" s="241"/>
      <c r="V316" s="214"/>
      <c r="W316" s="241"/>
      <c r="X316" s="241"/>
      <c r="Y316" s="241"/>
      <c r="Z316" s="214"/>
      <c r="AA316" s="241"/>
      <c r="AB316" s="214"/>
      <c r="AC316" s="241"/>
      <c r="AD316" s="214"/>
      <c r="AE316" s="241"/>
      <c r="AF316" s="214"/>
      <c r="AG316" s="241"/>
      <c r="AH316" s="214"/>
      <c r="AI316" s="241"/>
      <c r="AJ316" s="214"/>
      <c r="AK316" s="241"/>
      <c r="AL316" s="214"/>
      <c r="AM316" s="214"/>
      <c r="AN316" s="241"/>
      <c r="AO316" s="260"/>
      <c r="AP316" s="241"/>
      <c r="AQ316" s="214"/>
      <c r="AR316" s="241"/>
      <c r="AS316" s="214"/>
      <c r="AT316" s="241"/>
      <c r="AU316" s="214"/>
      <c r="AV316" s="241"/>
      <c r="AW316" s="214"/>
      <c r="AX316" s="261">
        <f>AX317+AX334</f>
        <v>17966.397000000001</v>
      </c>
      <c r="AY316" s="262"/>
      <c r="AZ316" s="234"/>
      <c r="BB316" s="260">
        <f>BB317+BB334</f>
        <v>16923.623</v>
      </c>
      <c r="BC316" s="245">
        <f t="shared" si="10"/>
        <v>94.195975965576167</v>
      </c>
    </row>
    <row r="317" spans="1:55" ht="20.45" customHeight="1" x14ac:dyDescent="0.25">
      <c r="A317" s="255" t="s">
        <v>821</v>
      </c>
      <c r="B317" s="247" t="s">
        <v>826</v>
      </c>
      <c r="C317" s="247" t="s">
        <v>764</v>
      </c>
      <c r="D317" s="248" t="s">
        <v>712</v>
      </c>
      <c r="E317" s="239"/>
      <c r="F317" s="259"/>
      <c r="G317" s="241"/>
      <c r="H317" s="241"/>
      <c r="I317" s="241"/>
      <c r="J317" s="239"/>
      <c r="K317" s="259"/>
      <c r="L317" s="241"/>
      <c r="M317" s="241"/>
      <c r="N317" s="260"/>
      <c r="O317" s="241"/>
      <c r="P317" s="241"/>
      <c r="Q317" s="241"/>
      <c r="R317" s="241"/>
      <c r="S317" s="241"/>
      <c r="T317" s="241"/>
      <c r="U317" s="241"/>
      <c r="V317" s="214"/>
      <c r="W317" s="241"/>
      <c r="X317" s="241"/>
      <c r="Y317" s="241"/>
      <c r="Z317" s="214"/>
      <c r="AA317" s="241"/>
      <c r="AB317" s="214"/>
      <c r="AC317" s="241"/>
      <c r="AD317" s="214"/>
      <c r="AE317" s="241"/>
      <c r="AF317" s="214"/>
      <c r="AG317" s="241"/>
      <c r="AH317" s="214"/>
      <c r="AI317" s="241"/>
      <c r="AJ317" s="214"/>
      <c r="AK317" s="241"/>
      <c r="AL317" s="214"/>
      <c r="AM317" s="214"/>
      <c r="AN317" s="241"/>
      <c r="AO317" s="260"/>
      <c r="AP317" s="241"/>
      <c r="AQ317" s="214"/>
      <c r="AR317" s="241"/>
      <c r="AS317" s="214"/>
      <c r="AT317" s="241"/>
      <c r="AU317" s="214"/>
      <c r="AV317" s="241"/>
      <c r="AW317" s="214"/>
      <c r="AX317" s="261">
        <f>AX318+AX323+AX327+AX331</f>
        <v>17890.397000000001</v>
      </c>
      <c r="AY317" s="262"/>
      <c r="AZ317" s="234"/>
      <c r="BB317" s="260">
        <f>BB318+BB323+BB327+BB331</f>
        <v>16847.623</v>
      </c>
      <c r="BC317" s="245">
        <f t="shared" si="10"/>
        <v>94.171319954498486</v>
      </c>
    </row>
    <row r="318" spans="1:55" ht="36.6" customHeight="1" x14ac:dyDescent="0.25">
      <c r="A318" s="255" t="s">
        <v>821</v>
      </c>
      <c r="B318" s="257" t="s">
        <v>827</v>
      </c>
      <c r="C318" s="257" t="s">
        <v>764</v>
      </c>
      <c r="D318" s="248" t="s">
        <v>97</v>
      </c>
      <c r="E318" s="239"/>
      <c r="F318" s="259"/>
      <c r="G318" s="241"/>
      <c r="H318" s="241"/>
      <c r="I318" s="241"/>
      <c r="J318" s="239"/>
      <c r="K318" s="259"/>
      <c r="L318" s="241"/>
      <c r="M318" s="241"/>
      <c r="N318" s="260"/>
      <c r="O318" s="241"/>
      <c r="P318" s="241"/>
      <c r="Q318" s="241"/>
      <c r="R318" s="241"/>
      <c r="S318" s="241"/>
      <c r="T318" s="241"/>
      <c r="U318" s="241"/>
      <c r="V318" s="214"/>
      <c r="W318" s="241"/>
      <c r="X318" s="241"/>
      <c r="Y318" s="241"/>
      <c r="Z318" s="214"/>
      <c r="AA318" s="241"/>
      <c r="AB318" s="214"/>
      <c r="AC318" s="241"/>
      <c r="AD318" s="214"/>
      <c r="AE318" s="241"/>
      <c r="AF318" s="214"/>
      <c r="AG318" s="241"/>
      <c r="AH318" s="214"/>
      <c r="AI318" s="241"/>
      <c r="AJ318" s="214"/>
      <c r="AK318" s="241"/>
      <c r="AL318" s="214"/>
      <c r="AM318" s="214"/>
      <c r="AN318" s="241"/>
      <c r="AO318" s="260"/>
      <c r="AP318" s="241"/>
      <c r="AQ318" s="214"/>
      <c r="AR318" s="241"/>
      <c r="AS318" s="214"/>
      <c r="AT318" s="241"/>
      <c r="AU318" s="214"/>
      <c r="AV318" s="241"/>
      <c r="AW318" s="214"/>
      <c r="AX318" s="261">
        <f>AX319+AX321</f>
        <v>15163.22</v>
      </c>
      <c r="AY318" s="262"/>
      <c r="AZ318" s="234"/>
      <c r="BB318" s="260">
        <f>BB319+BB321</f>
        <v>14947.2</v>
      </c>
      <c r="BC318" s="245">
        <f t="shared" si="10"/>
        <v>98.575368556282911</v>
      </c>
    </row>
    <row r="319" spans="1:55" ht="36.6" customHeight="1" x14ac:dyDescent="0.25">
      <c r="A319" s="255" t="s">
        <v>821</v>
      </c>
      <c r="B319" s="257" t="s">
        <v>828</v>
      </c>
      <c r="C319" s="257" t="s">
        <v>764</v>
      </c>
      <c r="D319" s="248" t="s">
        <v>108</v>
      </c>
      <c r="E319" s="239"/>
      <c r="F319" s="259"/>
      <c r="G319" s="241"/>
      <c r="H319" s="241"/>
      <c r="I319" s="241"/>
      <c r="J319" s="239"/>
      <c r="K319" s="259"/>
      <c r="L319" s="241"/>
      <c r="M319" s="241"/>
      <c r="N319" s="260"/>
      <c r="O319" s="241"/>
      <c r="P319" s="241"/>
      <c r="Q319" s="241"/>
      <c r="R319" s="241"/>
      <c r="S319" s="241"/>
      <c r="T319" s="241"/>
      <c r="U319" s="241"/>
      <c r="V319" s="214"/>
      <c r="W319" s="241"/>
      <c r="X319" s="241"/>
      <c r="Y319" s="241"/>
      <c r="Z319" s="214"/>
      <c r="AA319" s="241"/>
      <c r="AB319" s="214"/>
      <c r="AC319" s="241"/>
      <c r="AD319" s="214"/>
      <c r="AE319" s="241"/>
      <c r="AF319" s="214"/>
      <c r="AG319" s="241"/>
      <c r="AH319" s="214"/>
      <c r="AI319" s="241"/>
      <c r="AJ319" s="214"/>
      <c r="AK319" s="241"/>
      <c r="AL319" s="214"/>
      <c r="AM319" s="214"/>
      <c r="AN319" s="241"/>
      <c r="AO319" s="260"/>
      <c r="AP319" s="241"/>
      <c r="AQ319" s="214"/>
      <c r="AR319" s="241"/>
      <c r="AS319" s="214"/>
      <c r="AT319" s="241"/>
      <c r="AU319" s="214"/>
      <c r="AV319" s="241"/>
      <c r="AW319" s="214"/>
      <c r="AX319" s="354">
        <f>AX320</f>
        <v>2450</v>
      </c>
      <c r="AY319" s="262"/>
      <c r="AZ319" s="234"/>
      <c r="BB319" s="260">
        <f>BB320</f>
        <v>2465</v>
      </c>
      <c r="BC319" s="245">
        <f t="shared" si="10"/>
        <v>100.61224489795919</v>
      </c>
    </row>
    <row r="320" spans="1:55" ht="51" customHeight="1" x14ac:dyDescent="0.25">
      <c r="A320" s="255" t="s">
        <v>821</v>
      </c>
      <c r="B320" s="257" t="s">
        <v>828</v>
      </c>
      <c r="C320" s="257" t="s">
        <v>801</v>
      </c>
      <c r="D320" s="258" t="s">
        <v>748</v>
      </c>
      <c r="E320" s="239"/>
      <c r="F320" s="259"/>
      <c r="G320" s="241"/>
      <c r="H320" s="241"/>
      <c r="I320" s="241"/>
      <c r="J320" s="239"/>
      <c r="K320" s="259"/>
      <c r="L320" s="241"/>
      <c r="M320" s="241"/>
      <c r="N320" s="260"/>
      <c r="O320" s="241"/>
      <c r="P320" s="241"/>
      <c r="Q320" s="241"/>
      <c r="R320" s="241"/>
      <c r="S320" s="241"/>
      <c r="T320" s="241"/>
      <c r="U320" s="241"/>
      <c r="V320" s="214"/>
      <c r="W320" s="241"/>
      <c r="X320" s="241"/>
      <c r="Y320" s="241"/>
      <c r="Z320" s="214"/>
      <c r="AA320" s="241"/>
      <c r="AB320" s="214"/>
      <c r="AC320" s="241"/>
      <c r="AD320" s="214"/>
      <c r="AE320" s="241"/>
      <c r="AF320" s="214"/>
      <c r="AG320" s="241"/>
      <c r="AH320" s="214">
        <v>167199.88</v>
      </c>
      <c r="AI320" s="241">
        <f>AH320</f>
        <v>167199.88</v>
      </c>
      <c r="AJ320" s="214"/>
      <c r="AK320" s="241">
        <f>AI320</f>
        <v>167199.88</v>
      </c>
      <c r="AL320" s="214">
        <v>90000</v>
      </c>
      <c r="AM320" s="214"/>
      <c r="AN320" s="241">
        <f>AK320+AL320+AM320</f>
        <v>257199.88</v>
      </c>
      <c r="AO320" s="260"/>
      <c r="AP320" s="241">
        <f>AM320+AN320+AO320</f>
        <v>257199.88</v>
      </c>
      <c r="AQ320" s="214"/>
      <c r="AR320" s="241">
        <f>AO320+AP320+AQ320</f>
        <v>257199.88</v>
      </c>
      <c r="AS320" s="214">
        <v>173230</v>
      </c>
      <c r="AT320" s="241">
        <f>AQ320+AR320+AS320</f>
        <v>430429.88</v>
      </c>
      <c r="AU320" s="214"/>
      <c r="AV320" s="241">
        <f>AT320</f>
        <v>430429.88</v>
      </c>
      <c r="AW320" s="214"/>
      <c r="AX320" s="354">
        <v>2450</v>
      </c>
      <c r="AY320" s="262">
        <v>1836</v>
      </c>
      <c r="AZ320" s="234"/>
      <c r="BB320" s="260">
        <v>2465</v>
      </c>
      <c r="BC320" s="245">
        <f t="shared" si="10"/>
        <v>100.61224489795919</v>
      </c>
    </row>
    <row r="321" spans="1:55" ht="163.5" customHeight="1" x14ac:dyDescent="0.25">
      <c r="A321" s="255" t="s">
        <v>821</v>
      </c>
      <c r="B321" s="257" t="s">
        <v>830</v>
      </c>
      <c r="C321" s="257" t="s">
        <v>764</v>
      </c>
      <c r="D321" s="291" t="s">
        <v>671</v>
      </c>
      <c r="E321" s="239"/>
      <c r="F321" s="259"/>
      <c r="G321" s="241"/>
      <c r="H321" s="241"/>
      <c r="I321" s="241"/>
      <c r="J321" s="239"/>
      <c r="K321" s="259"/>
      <c r="L321" s="241"/>
      <c r="M321" s="241"/>
      <c r="N321" s="260"/>
      <c r="O321" s="241"/>
      <c r="P321" s="241"/>
      <c r="Q321" s="241"/>
      <c r="R321" s="241"/>
      <c r="S321" s="241"/>
      <c r="T321" s="241"/>
      <c r="U321" s="241"/>
      <c r="V321" s="264"/>
      <c r="W321" s="241"/>
      <c r="X321" s="241"/>
      <c r="Y321" s="241"/>
      <c r="Z321" s="270"/>
      <c r="AA321" s="241"/>
      <c r="AB321" s="214"/>
      <c r="AC321" s="241"/>
      <c r="AD321" s="214"/>
      <c r="AE321" s="241"/>
      <c r="AF321" s="214"/>
      <c r="AG321" s="241"/>
      <c r="AH321" s="214">
        <v>31993</v>
      </c>
      <c r="AI321" s="241">
        <f>AH321</f>
        <v>31993</v>
      </c>
      <c r="AJ321" s="214"/>
      <c r="AK321" s="241">
        <f>AI321</f>
        <v>31993</v>
      </c>
      <c r="AL321" s="214">
        <v>-29100</v>
      </c>
      <c r="AM321" s="214"/>
      <c r="AN321" s="241">
        <f>AK321+AL321+AM321</f>
        <v>2893</v>
      </c>
      <c r="AO321" s="260"/>
      <c r="AP321" s="241">
        <f>AM321+AN321+AO321</f>
        <v>2893</v>
      </c>
      <c r="AQ321" s="214"/>
      <c r="AR321" s="241">
        <f>AO321+AP321+AQ321</f>
        <v>2893</v>
      </c>
      <c r="AS321" s="214"/>
      <c r="AT321" s="241">
        <f>AQ321+AR321+AS321</f>
        <v>2893</v>
      </c>
      <c r="AU321" s="214"/>
      <c r="AV321" s="241">
        <f>AS321+AT321+AU321</f>
        <v>2893</v>
      </c>
      <c r="AW321" s="214"/>
      <c r="AX321" s="354">
        <f>AX322</f>
        <v>12713.22</v>
      </c>
      <c r="AY321" s="262"/>
      <c r="AZ321" s="234"/>
      <c r="BB321" s="260">
        <f>BB322</f>
        <v>12482.2</v>
      </c>
      <c r="BC321" s="245">
        <f t="shared" si="10"/>
        <v>98.182836448987757</v>
      </c>
    </row>
    <row r="322" spans="1:55" ht="51" customHeight="1" x14ac:dyDescent="0.25">
      <c r="A322" s="255" t="s">
        <v>821</v>
      </c>
      <c r="B322" s="257" t="s">
        <v>829</v>
      </c>
      <c r="C322" s="257" t="s">
        <v>801</v>
      </c>
      <c r="D322" s="258" t="s">
        <v>751</v>
      </c>
      <c r="E322" s="239"/>
      <c r="F322" s="259"/>
      <c r="G322" s="241"/>
      <c r="H322" s="241"/>
      <c r="I322" s="241"/>
      <c r="J322" s="239"/>
      <c r="K322" s="259"/>
      <c r="L322" s="241"/>
      <c r="M322" s="241"/>
      <c r="N322" s="260"/>
      <c r="O322" s="241"/>
      <c r="P322" s="241"/>
      <c r="Q322" s="241"/>
      <c r="R322" s="241"/>
      <c r="S322" s="241"/>
      <c r="T322" s="241"/>
      <c r="U322" s="241"/>
      <c r="V322" s="264"/>
      <c r="W322" s="241"/>
      <c r="X322" s="241"/>
      <c r="Y322" s="241"/>
      <c r="Z322" s="270"/>
      <c r="AA322" s="241"/>
      <c r="AB322" s="214"/>
      <c r="AC322" s="241"/>
      <c r="AD322" s="214"/>
      <c r="AE322" s="241">
        <v>47700</v>
      </c>
      <c r="AF322" s="214"/>
      <c r="AG322" s="241">
        <v>124000</v>
      </c>
      <c r="AH322" s="214"/>
      <c r="AI322" s="241">
        <v>124000</v>
      </c>
      <c r="AJ322" s="214"/>
      <c r="AK322" s="241">
        <v>124000</v>
      </c>
      <c r="AL322" s="214"/>
      <c r="AM322" s="214"/>
      <c r="AN322" s="241">
        <v>124000</v>
      </c>
      <c r="AO322" s="260"/>
      <c r="AP322" s="241">
        <v>124000</v>
      </c>
      <c r="AQ322" s="214"/>
      <c r="AR322" s="241">
        <v>124000</v>
      </c>
      <c r="AS322" s="214"/>
      <c r="AT322" s="241">
        <v>124000</v>
      </c>
      <c r="AU322" s="214"/>
      <c r="AV322" s="241">
        <v>124000</v>
      </c>
      <c r="AW322" s="214"/>
      <c r="AX322" s="354">
        <v>12713.22</v>
      </c>
      <c r="AY322" s="262"/>
      <c r="AZ322" s="234"/>
      <c r="BB322" s="260">
        <v>12482.2</v>
      </c>
      <c r="BC322" s="245">
        <f t="shared" si="10"/>
        <v>98.182836448987757</v>
      </c>
    </row>
    <row r="323" spans="1:55" ht="50.45" customHeight="1" x14ac:dyDescent="0.25">
      <c r="A323" s="255" t="s">
        <v>821</v>
      </c>
      <c r="B323" s="257" t="s">
        <v>84</v>
      </c>
      <c r="C323" s="257" t="s">
        <v>764</v>
      </c>
      <c r="D323" s="248" t="s">
        <v>102</v>
      </c>
      <c r="E323" s="239"/>
      <c r="F323" s="259"/>
      <c r="G323" s="241"/>
      <c r="H323" s="241"/>
      <c r="I323" s="241"/>
      <c r="J323" s="239"/>
      <c r="K323" s="259"/>
      <c r="L323" s="241"/>
      <c r="M323" s="241"/>
      <c r="N323" s="260"/>
      <c r="O323" s="241"/>
      <c r="P323" s="241"/>
      <c r="Q323" s="241"/>
      <c r="R323" s="241"/>
      <c r="S323" s="241"/>
      <c r="T323" s="241"/>
      <c r="U323" s="241"/>
      <c r="V323" s="214"/>
      <c r="W323" s="241"/>
      <c r="X323" s="241"/>
      <c r="Y323" s="241"/>
      <c r="Z323" s="214"/>
      <c r="AA323" s="241"/>
      <c r="AB323" s="214"/>
      <c r="AC323" s="241"/>
      <c r="AD323" s="214"/>
      <c r="AE323" s="241"/>
      <c r="AF323" s="214"/>
      <c r="AG323" s="241"/>
      <c r="AH323" s="214">
        <v>609999</v>
      </c>
      <c r="AI323" s="241">
        <f>AH323</f>
        <v>609999</v>
      </c>
      <c r="AJ323" s="214"/>
      <c r="AK323" s="241">
        <f>AI323</f>
        <v>609999</v>
      </c>
      <c r="AL323" s="214"/>
      <c r="AM323" s="214"/>
      <c r="AN323" s="241">
        <f>AK323+AL323+AM323</f>
        <v>609999</v>
      </c>
      <c r="AO323" s="260"/>
      <c r="AP323" s="241">
        <f>AM323+AN323+AO323</f>
        <v>609999</v>
      </c>
      <c r="AQ323" s="214"/>
      <c r="AR323" s="241">
        <f>AO323+AP323+AQ323</f>
        <v>609999</v>
      </c>
      <c r="AS323" s="214"/>
      <c r="AT323" s="241">
        <f>AQ323+AR323+AS323</f>
        <v>609999</v>
      </c>
      <c r="AU323" s="214"/>
      <c r="AV323" s="241">
        <f>AS323+AT323+AU323</f>
        <v>609999</v>
      </c>
      <c r="AW323" s="214"/>
      <c r="AX323" s="261">
        <f>AX326+AX324</f>
        <v>1093</v>
      </c>
      <c r="AY323" s="262">
        <v>0</v>
      </c>
      <c r="AZ323" s="234"/>
      <c r="BB323" s="260">
        <f>BB326+BB324</f>
        <v>882.78300000000002</v>
      </c>
      <c r="BC323" s="245">
        <f t="shared" si="10"/>
        <v>80.766971637694411</v>
      </c>
    </row>
    <row r="324" spans="1:55" ht="36.6" customHeight="1" x14ac:dyDescent="0.25">
      <c r="A324" s="255" t="s">
        <v>821</v>
      </c>
      <c r="B324" s="257" t="s">
        <v>86</v>
      </c>
      <c r="C324" s="257" t="s">
        <v>764</v>
      </c>
      <c r="D324" s="248" t="s">
        <v>66</v>
      </c>
      <c r="E324" s="239"/>
      <c r="F324" s="259"/>
      <c r="G324" s="241"/>
      <c r="H324" s="241"/>
      <c r="I324" s="241"/>
      <c r="J324" s="239"/>
      <c r="K324" s="259"/>
      <c r="L324" s="241"/>
      <c r="M324" s="241"/>
      <c r="N324" s="260"/>
      <c r="O324" s="241"/>
      <c r="P324" s="241"/>
      <c r="Q324" s="241"/>
      <c r="R324" s="241"/>
      <c r="S324" s="241"/>
      <c r="T324" s="241"/>
      <c r="U324" s="241"/>
      <c r="V324" s="214"/>
      <c r="W324" s="241"/>
      <c r="X324" s="241"/>
      <c r="Y324" s="241"/>
      <c r="Z324" s="214"/>
      <c r="AA324" s="241"/>
      <c r="AB324" s="214"/>
      <c r="AC324" s="241"/>
      <c r="AD324" s="214"/>
      <c r="AE324" s="241"/>
      <c r="AF324" s="214"/>
      <c r="AG324" s="241"/>
      <c r="AH324" s="214"/>
      <c r="AI324" s="241"/>
      <c r="AJ324" s="214"/>
      <c r="AK324" s="241"/>
      <c r="AL324" s="214"/>
      <c r="AM324" s="214"/>
      <c r="AN324" s="241"/>
      <c r="AO324" s="270"/>
      <c r="AP324" s="241"/>
      <c r="AQ324" s="214"/>
      <c r="AR324" s="241"/>
      <c r="AS324" s="214"/>
      <c r="AT324" s="241"/>
      <c r="AU324" s="214"/>
      <c r="AV324" s="241"/>
      <c r="AW324" s="214"/>
      <c r="AX324" s="261">
        <f>AX325</f>
        <v>293</v>
      </c>
      <c r="AY324" s="262"/>
      <c r="AZ324" s="234"/>
      <c r="BB324" s="260">
        <f>BB325</f>
        <v>279</v>
      </c>
      <c r="BC324" s="245">
        <f t="shared" si="10"/>
        <v>95.221843003412971</v>
      </c>
    </row>
    <row r="325" spans="1:55" ht="50.45" customHeight="1" x14ac:dyDescent="0.25">
      <c r="A325" s="255" t="s">
        <v>821</v>
      </c>
      <c r="B325" s="257" t="s">
        <v>86</v>
      </c>
      <c r="C325" s="257" t="s">
        <v>801</v>
      </c>
      <c r="D325" s="258" t="s">
        <v>64</v>
      </c>
      <c r="E325" s="239"/>
      <c r="F325" s="259"/>
      <c r="G325" s="241"/>
      <c r="H325" s="241"/>
      <c r="I325" s="241"/>
      <c r="J325" s="239"/>
      <c r="K325" s="259"/>
      <c r="L325" s="241"/>
      <c r="M325" s="241"/>
      <c r="N325" s="260"/>
      <c r="O325" s="241"/>
      <c r="P325" s="241"/>
      <c r="Q325" s="241"/>
      <c r="R325" s="241"/>
      <c r="S325" s="241"/>
      <c r="T325" s="241"/>
      <c r="U325" s="241"/>
      <c r="V325" s="214"/>
      <c r="W325" s="241"/>
      <c r="X325" s="241"/>
      <c r="Y325" s="241"/>
      <c r="Z325" s="214"/>
      <c r="AA325" s="241"/>
      <c r="AB325" s="214"/>
      <c r="AC325" s="241"/>
      <c r="AD325" s="214"/>
      <c r="AE325" s="241"/>
      <c r="AF325" s="214"/>
      <c r="AG325" s="241"/>
      <c r="AH325" s="214"/>
      <c r="AI325" s="241"/>
      <c r="AJ325" s="214"/>
      <c r="AK325" s="241"/>
      <c r="AL325" s="214"/>
      <c r="AM325" s="214"/>
      <c r="AN325" s="241"/>
      <c r="AO325" s="270"/>
      <c r="AP325" s="241"/>
      <c r="AQ325" s="214"/>
      <c r="AR325" s="241"/>
      <c r="AS325" s="214"/>
      <c r="AT325" s="241"/>
      <c r="AU325" s="214"/>
      <c r="AV325" s="241"/>
      <c r="AW325" s="214"/>
      <c r="AX325" s="354">
        <v>293</v>
      </c>
      <c r="AY325" s="262"/>
      <c r="AZ325" s="234"/>
      <c r="BB325" s="260">
        <v>279</v>
      </c>
      <c r="BC325" s="245">
        <f t="shared" si="10"/>
        <v>95.221843003412971</v>
      </c>
    </row>
    <row r="326" spans="1:55" ht="45" customHeight="1" x14ac:dyDescent="0.25">
      <c r="A326" s="255" t="s">
        <v>821</v>
      </c>
      <c r="B326" s="257" t="s">
        <v>87</v>
      </c>
      <c r="C326" s="257" t="s">
        <v>801</v>
      </c>
      <c r="D326" s="258" t="s">
        <v>65</v>
      </c>
      <c r="E326" s="239"/>
      <c r="F326" s="259"/>
      <c r="G326" s="241"/>
      <c r="H326" s="241"/>
      <c r="I326" s="241"/>
      <c r="J326" s="239"/>
      <c r="K326" s="259"/>
      <c r="L326" s="241"/>
      <c r="M326" s="241"/>
      <c r="N326" s="260"/>
      <c r="O326" s="241"/>
      <c r="P326" s="241"/>
      <c r="Q326" s="241">
        <v>2316434.73</v>
      </c>
      <c r="R326" s="241">
        <v>2320934.73</v>
      </c>
      <c r="S326" s="241">
        <v>2257634.17</v>
      </c>
      <c r="T326" s="241">
        <v>2623997.35</v>
      </c>
      <c r="U326" s="241">
        <v>1187466.8899999999</v>
      </c>
      <c r="V326" s="264">
        <v>12962</v>
      </c>
      <c r="W326" s="241">
        <f>U326+V326</f>
        <v>1200428.8899999999</v>
      </c>
      <c r="X326" s="241">
        <v>487340.96</v>
      </c>
      <c r="Y326" s="241">
        <f>W326+X326</f>
        <v>1687769.8499999999</v>
      </c>
      <c r="Z326" s="264">
        <v>83781.789999999994</v>
      </c>
      <c r="AA326" s="241">
        <f>Y326+Z326</f>
        <v>1771551.64</v>
      </c>
      <c r="AB326" s="214">
        <v>47810</v>
      </c>
      <c r="AC326" s="241">
        <f>AA326+AB326</f>
        <v>1819361.64</v>
      </c>
      <c r="AD326" s="214">
        <v>191460.89</v>
      </c>
      <c r="AE326" s="241">
        <v>2013572.53</v>
      </c>
      <c r="AF326" s="214">
        <v>8893</v>
      </c>
      <c r="AG326" s="241">
        <v>1391850</v>
      </c>
      <c r="AH326" s="214"/>
      <c r="AI326" s="241">
        <v>1391850</v>
      </c>
      <c r="AJ326" s="214"/>
      <c r="AK326" s="241">
        <v>1391850</v>
      </c>
      <c r="AL326" s="214">
        <v>7000</v>
      </c>
      <c r="AM326" s="214"/>
      <c r="AN326" s="241">
        <v>1403050</v>
      </c>
      <c r="AO326" s="214">
        <v>262490</v>
      </c>
      <c r="AP326" s="241">
        <f>AN326+AO326</f>
        <v>1665540</v>
      </c>
      <c r="AQ326" s="214">
        <v>4500</v>
      </c>
      <c r="AR326" s="241">
        <f>AP326+AQ326</f>
        <v>1670040</v>
      </c>
      <c r="AS326" s="214">
        <v>368480</v>
      </c>
      <c r="AT326" s="241">
        <v>2035167.1</v>
      </c>
      <c r="AU326" s="214">
        <v>-6993.2</v>
      </c>
      <c r="AV326" s="241">
        <f>AT326+AU326</f>
        <v>2028173.9000000001</v>
      </c>
      <c r="AW326" s="214">
        <v>-89653.9</v>
      </c>
      <c r="AX326" s="354">
        <v>800</v>
      </c>
      <c r="AY326" s="262">
        <v>1205.28</v>
      </c>
      <c r="AZ326" s="234"/>
      <c r="BB326" s="260">
        <v>603.78300000000002</v>
      </c>
      <c r="BC326" s="245">
        <f t="shared" si="10"/>
        <v>75.472875000000002</v>
      </c>
    </row>
    <row r="327" spans="1:55" ht="34.9" customHeight="1" x14ac:dyDescent="0.25">
      <c r="A327" s="255" t="s">
        <v>821</v>
      </c>
      <c r="B327" s="257" t="s">
        <v>85</v>
      </c>
      <c r="C327" s="257" t="s">
        <v>764</v>
      </c>
      <c r="D327" s="248" t="s">
        <v>103</v>
      </c>
      <c r="E327" s="239"/>
      <c r="F327" s="259"/>
      <c r="G327" s="241"/>
      <c r="H327" s="241"/>
      <c r="I327" s="241"/>
      <c r="J327" s="239"/>
      <c r="K327" s="259"/>
      <c r="L327" s="241"/>
      <c r="M327" s="241"/>
      <c r="N327" s="260"/>
      <c r="O327" s="241"/>
      <c r="P327" s="241"/>
      <c r="Q327" s="241"/>
      <c r="R327" s="241"/>
      <c r="S327" s="241"/>
      <c r="T327" s="241"/>
      <c r="U327" s="241"/>
      <c r="V327" s="264"/>
      <c r="W327" s="241"/>
      <c r="X327" s="241"/>
      <c r="Y327" s="241"/>
      <c r="Z327" s="270"/>
      <c r="AA327" s="241"/>
      <c r="AB327" s="214"/>
      <c r="AC327" s="241"/>
      <c r="AD327" s="214"/>
      <c r="AE327" s="241"/>
      <c r="AF327" s="214"/>
      <c r="AG327" s="241"/>
      <c r="AH327" s="214"/>
      <c r="AI327" s="241"/>
      <c r="AJ327" s="214"/>
      <c r="AK327" s="241"/>
      <c r="AL327" s="214"/>
      <c r="AM327" s="214"/>
      <c r="AN327" s="241"/>
      <c r="AO327" s="214"/>
      <c r="AP327" s="241"/>
      <c r="AQ327" s="214"/>
      <c r="AR327" s="241"/>
      <c r="AS327" s="214"/>
      <c r="AT327" s="241"/>
      <c r="AU327" s="214"/>
      <c r="AV327" s="241"/>
      <c r="AW327" s="214"/>
      <c r="AX327" s="354">
        <f>AX328</f>
        <v>1017.76</v>
      </c>
      <c r="AY327" s="262"/>
      <c r="AZ327" s="234"/>
      <c r="BB327" s="260">
        <f>BB328</f>
        <v>1017.64</v>
      </c>
      <c r="BC327" s="245">
        <f t="shared" si="10"/>
        <v>99.988209401037579</v>
      </c>
    </row>
    <row r="328" spans="1:55" ht="50.45" customHeight="1" x14ac:dyDescent="0.25">
      <c r="A328" s="255" t="s">
        <v>821</v>
      </c>
      <c r="B328" s="257" t="s">
        <v>88</v>
      </c>
      <c r="C328" s="257" t="s">
        <v>764</v>
      </c>
      <c r="D328" s="258" t="s">
        <v>69</v>
      </c>
      <c r="E328" s="239"/>
      <c r="F328" s="259"/>
      <c r="G328" s="241"/>
      <c r="H328" s="241"/>
      <c r="I328" s="241"/>
      <c r="J328" s="239"/>
      <c r="K328" s="259"/>
      <c r="L328" s="241"/>
      <c r="M328" s="241"/>
      <c r="N328" s="260"/>
      <c r="O328" s="241"/>
      <c r="P328" s="241"/>
      <c r="Q328" s="241"/>
      <c r="R328" s="241"/>
      <c r="S328" s="241"/>
      <c r="T328" s="241"/>
      <c r="U328" s="241"/>
      <c r="V328" s="264"/>
      <c r="W328" s="241"/>
      <c r="X328" s="241"/>
      <c r="Y328" s="241"/>
      <c r="Z328" s="270"/>
      <c r="AA328" s="241"/>
      <c r="AB328" s="214"/>
      <c r="AC328" s="241"/>
      <c r="AD328" s="214"/>
      <c r="AE328" s="241"/>
      <c r="AF328" s="214"/>
      <c r="AG328" s="241"/>
      <c r="AH328" s="214">
        <v>31993</v>
      </c>
      <c r="AI328" s="241">
        <f>AH328</f>
        <v>31993</v>
      </c>
      <c r="AJ328" s="214"/>
      <c r="AK328" s="241">
        <f>AI328</f>
        <v>31993</v>
      </c>
      <c r="AL328" s="214">
        <v>-29100</v>
      </c>
      <c r="AM328" s="214"/>
      <c r="AN328" s="241">
        <f>AK328+AL328+AM328</f>
        <v>2893</v>
      </c>
      <c r="AO328" s="260"/>
      <c r="AP328" s="241">
        <f>AM328+AN328+AO328</f>
        <v>2893</v>
      </c>
      <c r="AQ328" s="214"/>
      <c r="AR328" s="241">
        <f>AO328+AP328+AQ328</f>
        <v>2893</v>
      </c>
      <c r="AS328" s="214"/>
      <c r="AT328" s="241">
        <f>AQ328+AR328+AS328</f>
        <v>2893</v>
      </c>
      <c r="AU328" s="214"/>
      <c r="AV328" s="241">
        <f>AS328+AT328+AU328</f>
        <v>2893</v>
      </c>
      <c r="AW328" s="214"/>
      <c r="AX328" s="354">
        <f>AX329+AX330</f>
        <v>1017.76</v>
      </c>
      <c r="AY328" s="262">
        <v>0</v>
      </c>
      <c r="AZ328" s="234"/>
      <c r="BB328" s="260">
        <f>BB329+BB330</f>
        <v>1017.64</v>
      </c>
      <c r="BC328" s="245">
        <f t="shared" si="10"/>
        <v>99.988209401037579</v>
      </c>
    </row>
    <row r="329" spans="1:55" ht="34.15" customHeight="1" x14ac:dyDescent="0.25">
      <c r="A329" s="255" t="s">
        <v>821</v>
      </c>
      <c r="B329" s="257" t="s">
        <v>88</v>
      </c>
      <c r="C329" s="257" t="s">
        <v>771</v>
      </c>
      <c r="D329" s="258" t="s">
        <v>89</v>
      </c>
      <c r="E329" s="239"/>
      <c r="F329" s="259"/>
      <c r="G329" s="241"/>
      <c r="H329" s="241"/>
      <c r="I329" s="241"/>
      <c r="J329" s="239"/>
      <c r="K329" s="259"/>
      <c r="L329" s="241"/>
      <c r="M329" s="241"/>
      <c r="N329" s="260"/>
      <c r="O329" s="241"/>
      <c r="P329" s="241"/>
      <c r="Q329" s="241"/>
      <c r="R329" s="241"/>
      <c r="S329" s="241"/>
      <c r="T329" s="241"/>
      <c r="U329" s="241"/>
      <c r="V329" s="264"/>
      <c r="W329" s="241"/>
      <c r="X329" s="241"/>
      <c r="Y329" s="241"/>
      <c r="Z329" s="270"/>
      <c r="AA329" s="241"/>
      <c r="AB329" s="214"/>
      <c r="AC329" s="241"/>
      <c r="AD329" s="214"/>
      <c r="AE329" s="241">
        <v>47700</v>
      </c>
      <c r="AF329" s="214"/>
      <c r="AG329" s="241">
        <v>124000</v>
      </c>
      <c r="AH329" s="214"/>
      <c r="AI329" s="241">
        <v>124000</v>
      </c>
      <c r="AJ329" s="214"/>
      <c r="AK329" s="241">
        <v>124000</v>
      </c>
      <c r="AL329" s="214"/>
      <c r="AM329" s="214"/>
      <c r="AN329" s="241">
        <v>124000</v>
      </c>
      <c r="AO329" s="260"/>
      <c r="AP329" s="241">
        <v>124000</v>
      </c>
      <c r="AQ329" s="214"/>
      <c r="AR329" s="241">
        <v>124000</v>
      </c>
      <c r="AS329" s="214"/>
      <c r="AT329" s="241">
        <v>124000</v>
      </c>
      <c r="AU329" s="214"/>
      <c r="AV329" s="241">
        <v>124000</v>
      </c>
      <c r="AW329" s="214"/>
      <c r="AX329" s="354">
        <v>966.76</v>
      </c>
      <c r="AY329" s="262">
        <v>0</v>
      </c>
      <c r="AZ329" s="234"/>
      <c r="BB329" s="260">
        <v>966.76</v>
      </c>
      <c r="BC329" s="245">
        <f t="shared" si="10"/>
        <v>100</v>
      </c>
    </row>
    <row r="330" spans="1:55" ht="34.15" customHeight="1" x14ac:dyDescent="0.25">
      <c r="A330" s="255" t="s">
        <v>821</v>
      </c>
      <c r="B330" s="257" t="s">
        <v>90</v>
      </c>
      <c r="C330" s="257" t="s">
        <v>771</v>
      </c>
      <c r="D330" s="275" t="s">
        <v>68</v>
      </c>
      <c r="E330" s="239">
        <f>F330+G330+H330+I330</f>
        <v>1378000</v>
      </c>
      <c r="F330" s="241">
        <f>F337</f>
        <v>293000</v>
      </c>
      <c r="G330" s="241">
        <f>G337</f>
        <v>360000</v>
      </c>
      <c r="H330" s="241">
        <f>H337</f>
        <v>379000</v>
      </c>
      <c r="I330" s="241">
        <f>I337</f>
        <v>346000</v>
      </c>
      <c r="J330" s="239">
        <f>K330+L330+M330+N330</f>
        <v>0</v>
      </c>
      <c r="K330" s="241">
        <f>K337</f>
        <v>0</v>
      </c>
      <c r="L330" s="241">
        <f>L337</f>
        <v>0</v>
      </c>
      <c r="M330" s="241">
        <f>M337</f>
        <v>0</v>
      </c>
      <c r="N330" s="260">
        <f>N337</f>
        <v>0</v>
      </c>
      <c r="O330" s="241">
        <v>1383775</v>
      </c>
      <c r="P330" s="241"/>
      <c r="Q330" s="241">
        <f>Q334+Q337</f>
        <v>1410903.71</v>
      </c>
      <c r="R330" s="241">
        <f>R334+R337</f>
        <v>1410903.71</v>
      </c>
      <c r="S330" s="241">
        <f>S334+S337</f>
        <v>1410903.71</v>
      </c>
      <c r="T330" s="241">
        <f>T334+T337</f>
        <v>1483878.71</v>
      </c>
      <c r="U330" s="241">
        <f>U334</f>
        <v>1687505.69</v>
      </c>
      <c r="V330" s="214"/>
      <c r="W330" s="241">
        <f>W334</f>
        <v>1687505.69</v>
      </c>
      <c r="X330" s="241">
        <f>X334</f>
        <v>381207.65</v>
      </c>
      <c r="Y330" s="241">
        <f>W330+X330</f>
        <v>2068713.3399999999</v>
      </c>
      <c r="Z330" s="214"/>
      <c r="AA330" s="241" t="e">
        <f>AA334</f>
        <v>#REF!</v>
      </c>
      <c r="AB330" s="214"/>
      <c r="AC330" s="241" t="e">
        <f>AC334</f>
        <v>#REF!</v>
      </c>
      <c r="AD330" s="214"/>
      <c r="AE330" s="241" t="e">
        <f>AE334</f>
        <v>#REF!</v>
      </c>
      <c r="AF330" s="214"/>
      <c r="AG330" s="241">
        <f>AG334</f>
        <v>1918025</v>
      </c>
      <c r="AH330" s="214"/>
      <c r="AI330" s="241">
        <f>AI334</f>
        <v>1918025</v>
      </c>
      <c r="AJ330" s="214"/>
      <c r="AK330" s="241">
        <f>AK334</f>
        <v>1918025</v>
      </c>
      <c r="AL330" s="214"/>
      <c r="AM330" s="214"/>
      <c r="AN330" s="241">
        <f>AN334</f>
        <v>2146025</v>
      </c>
      <c r="AO330" s="260"/>
      <c r="AP330" s="241">
        <f>AP334</f>
        <v>2163435</v>
      </c>
      <c r="AQ330" s="214"/>
      <c r="AR330" s="241">
        <f>AR334</f>
        <v>2305835</v>
      </c>
      <c r="AS330" s="214"/>
      <c r="AT330" s="241">
        <f>AT334</f>
        <v>2383271</v>
      </c>
      <c r="AU330" s="214"/>
      <c r="AV330" s="241">
        <f>AV334</f>
        <v>2383271</v>
      </c>
      <c r="AW330" s="214"/>
      <c r="AX330" s="354">
        <v>51</v>
      </c>
      <c r="AY330" s="254">
        <f>AY334</f>
        <v>2955.56</v>
      </c>
      <c r="AZ330" s="234"/>
      <c r="BB330" s="260">
        <v>50.88</v>
      </c>
      <c r="BC330" s="245">
        <f t="shared" si="10"/>
        <v>99.764705882352942</v>
      </c>
    </row>
    <row r="331" spans="1:55" ht="33" customHeight="1" x14ac:dyDescent="0.25">
      <c r="A331" s="73" t="s">
        <v>821</v>
      </c>
      <c r="B331" s="37" t="s">
        <v>908</v>
      </c>
      <c r="C331" s="37" t="s">
        <v>764</v>
      </c>
      <c r="D331" s="28" t="s">
        <v>909</v>
      </c>
      <c r="E331" s="84"/>
      <c r="F331" s="93"/>
      <c r="G331" s="86"/>
      <c r="H331" s="86"/>
      <c r="I331" s="86"/>
      <c r="J331" s="84"/>
      <c r="K331" s="93"/>
      <c r="L331" s="86"/>
      <c r="M331" s="86"/>
      <c r="N331" s="94"/>
      <c r="O331" s="86"/>
      <c r="P331" s="86"/>
      <c r="Q331" s="86"/>
      <c r="R331" s="86"/>
      <c r="S331" s="86"/>
      <c r="T331" s="86"/>
      <c r="U331" s="86"/>
      <c r="V331" s="83"/>
      <c r="W331" s="86"/>
      <c r="X331" s="86"/>
      <c r="Y331" s="86"/>
      <c r="Z331" s="83"/>
      <c r="AA331" s="86"/>
      <c r="AB331" s="83"/>
      <c r="AC331" s="86"/>
      <c r="AD331" s="83"/>
      <c r="AE331" s="86"/>
      <c r="AF331" s="83"/>
      <c r="AG331" s="86"/>
      <c r="AH331" s="83"/>
      <c r="AI331" s="86"/>
      <c r="AJ331" s="83"/>
      <c r="AK331" s="86"/>
      <c r="AL331" s="83"/>
      <c r="AM331" s="83"/>
      <c r="AN331" s="86"/>
      <c r="AO331" s="94"/>
      <c r="AP331" s="86"/>
      <c r="AQ331" s="83"/>
      <c r="AR331" s="86"/>
      <c r="AS331" s="83"/>
      <c r="AT331" s="86"/>
      <c r="AU331" s="83"/>
      <c r="AV331" s="86"/>
      <c r="AW331" s="83"/>
      <c r="AX331" s="95">
        <f>AX332</f>
        <v>616.41700000000003</v>
      </c>
      <c r="AY331" s="254"/>
      <c r="AZ331" s="234"/>
      <c r="BB331" s="260">
        <f>BB332</f>
        <v>0</v>
      </c>
      <c r="BC331" s="245">
        <f>BB331/AX331*100</f>
        <v>0</v>
      </c>
    </row>
    <row r="332" spans="1:55" ht="32.25" customHeight="1" x14ac:dyDescent="0.25">
      <c r="A332" s="73" t="s">
        <v>821</v>
      </c>
      <c r="B332" s="37" t="s">
        <v>907</v>
      </c>
      <c r="C332" s="37" t="s">
        <v>764</v>
      </c>
      <c r="D332" s="28" t="s">
        <v>36</v>
      </c>
      <c r="E332" s="84"/>
      <c r="F332" s="93"/>
      <c r="G332" s="86"/>
      <c r="H332" s="86"/>
      <c r="I332" s="86"/>
      <c r="J332" s="84"/>
      <c r="K332" s="93"/>
      <c r="L332" s="86"/>
      <c r="M332" s="86"/>
      <c r="N332" s="94"/>
      <c r="O332" s="86"/>
      <c r="P332" s="86"/>
      <c r="Q332" s="86"/>
      <c r="R332" s="86"/>
      <c r="S332" s="86"/>
      <c r="T332" s="86"/>
      <c r="U332" s="86"/>
      <c r="V332" s="83"/>
      <c r="W332" s="86"/>
      <c r="X332" s="86"/>
      <c r="Y332" s="86"/>
      <c r="Z332" s="83"/>
      <c r="AA332" s="86"/>
      <c r="AB332" s="83"/>
      <c r="AC332" s="86"/>
      <c r="AD332" s="83"/>
      <c r="AE332" s="86"/>
      <c r="AF332" s="83"/>
      <c r="AG332" s="86"/>
      <c r="AH332" s="83"/>
      <c r="AI332" s="86"/>
      <c r="AJ332" s="83"/>
      <c r="AK332" s="86"/>
      <c r="AL332" s="83"/>
      <c r="AM332" s="83"/>
      <c r="AN332" s="86"/>
      <c r="AO332" s="94"/>
      <c r="AP332" s="86"/>
      <c r="AQ332" s="83"/>
      <c r="AR332" s="86"/>
      <c r="AS332" s="83"/>
      <c r="AT332" s="86"/>
      <c r="AU332" s="83"/>
      <c r="AV332" s="86"/>
      <c r="AW332" s="83"/>
      <c r="AX332" s="95">
        <f>AX333</f>
        <v>616.41700000000003</v>
      </c>
      <c r="AY332" s="254"/>
      <c r="AZ332" s="234"/>
      <c r="BB332" s="260">
        <f>BB333</f>
        <v>0</v>
      </c>
      <c r="BC332" s="245">
        <f>BB332/AX332*100</f>
        <v>0</v>
      </c>
    </row>
    <row r="333" spans="1:55" ht="33.75" customHeight="1" x14ac:dyDescent="0.25">
      <c r="A333" s="73" t="s">
        <v>821</v>
      </c>
      <c r="B333" s="37" t="s">
        <v>907</v>
      </c>
      <c r="C333" s="37" t="s">
        <v>771</v>
      </c>
      <c r="D333" s="28" t="s">
        <v>747</v>
      </c>
      <c r="E333" s="84"/>
      <c r="F333" s="93"/>
      <c r="G333" s="86"/>
      <c r="H333" s="86"/>
      <c r="I333" s="86"/>
      <c r="J333" s="84"/>
      <c r="K333" s="93"/>
      <c r="L333" s="86"/>
      <c r="M333" s="86"/>
      <c r="N333" s="94"/>
      <c r="O333" s="86"/>
      <c r="P333" s="86"/>
      <c r="Q333" s="86"/>
      <c r="R333" s="86"/>
      <c r="S333" s="86"/>
      <c r="T333" s="86"/>
      <c r="U333" s="86"/>
      <c r="V333" s="83"/>
      <c r="W333" s="86"/>
      <c r="X333" s="86"/>
      <c r="Y333" s="86"/>
      <c r="Z333" s="83"/>
      <c r="AA333" s="86"/>
      <c r="AB333" s="83"/>
      <c r="AC333" s="86"/>
      <c r="AD333" s="83"/>
      <c r="AE333" s="86"/>
      <c r="AF333" s="83"/>
      <c r="AG333" s="86"/>
      <c r="AH333" s="83"/>
      <c r="AI333" s="86"/>
      <c r="AJ333" s="83"/>
      <c r="AK333" s="86"/>
      <c r="AL333" s="83"/>
      <c r="AM333" s="83"/>
      <c r="AN333" s="86"/>
      <c r="AO333" s="94"/>
      <c r="AP333" s="86"/>
      <c r="AQ333" s="83"/>
      <c r="AR333" s="86"/>
      <c r="AS333" s="83"/>
      <c r="AT333" s="86"/>
      <c r="AU333" s="83"/>
      <c r="AV333" s="86"/>
      <c r="AW333" s="83"/>
      <c r="AX333" s="357">
        <v>616.41700000000003</v>
      </c>
      <c r="AY333" s="254"/>
      <c r="AZ333" s="234"/>
      <c r="BB333" s="260">
        <v>0</v>
      </c>
      <c r="BC333" s="245">
        <f>BB333/AX333*100</f>
        <v>0</v>
      </c>
    </row>
    <row r="334" spans="1:55" ht="33.6" customHeight="1" x14ac:dyDescent="0.25">
      <c r="A334" s="255" t="s">
        <v>821</v>
      </c>
      <c r="B334" s="247" t="s">
        <v>831</v>
      </c>
      <c r="C334" s="247" t="s">
        <v>764</v>
      </c>
      <c r="D334" s="248" t="s">
        <v>714</v>
      </c>
      <c r="E334" s="239"/>
      <c r="F334" s="259"/>
      <c r="G334" s="241"/>
      <c r="H334" s="241"/>
      <c r="I334" s="241"/>
      <c r="J334" s="239"/>
      <c r="K334" s="259"/>
      <c r="L334" s="241"/>
      <c r="M334" s="241"/>
      <c r="N334" s="260"/>
      <c r="O334" s="241"/>
      <c r="P334" s="241"/>
      <c r="Q334" s="241">
        <v>1294903.71</v>
      </c>
      <c r="R334" s="241">
        <v>1294903.71</v>
      </c>
      <c r="S334" s="241">
        <v>1294903.71</v>
      </c>
      <c r="T334" s="241">
        <v>1367878.71</v>
      </c>
      <c r="U334" s="241">
        <f>U335+U337</f>
        <v>1687505.69</v>
      </c>
      <c r="V334" s="214"/>
      <c r="W334" s="241">
        <f>W335+W337</f>
        <v>1687505.69</v>
      </c>
      <c r="X334" s="241">
        <f>X335+X337</f>
        <v>381207.65</v>
      </c>
      <c r="Y334" s="241">
        <f>W334+X334</f>
        <v>2068713.3399999999</v>
      </c>
      <c r="Z334" s="214"/>
      <c r="AA334" s="241" t="e">
        <f>AA335+AA337+#REF!</f>
        <v>#REF!</v>
      </c>
      <c r="AB334" s="214"/>
      <c r="AC334" s="241" t="e">
        <f>AC335+AC337+#REF!</f>
        <v>#REF!</v>
      </c>
      <c r="AD334" s="214"/>
      <c r="AE334" s="241" t="e">
        <f>AE335+AE337+#REF!</f>
        <v>#REF!</v>
      </c>
      <c r="AF334" s="214"/>
      <c r="AG334" s="241">
        <f>AG335+AG337</f>
        <v>1918025</v>
      </c>
      <c r="AH334" s="214"/>
      <c r="AI334" s="241">
        <f>AI335+AI337</f>
        <v>1918025</v>
      </c>
      <c r="AJ334" s="214"/>
      <c r="AK334" s="241">
        <f>AK335+AK337</f>
        <v>1918025</v>
      </c>
      <c r="AL334" s="214"/>
      <c r="AM334" s="214"/>
      <c r="AN334" s="241">
        <f>AN335+AN337</f>
        <v>2146025</v>
      </c>
      <c r="AO334" s="260"/>
      <c r="AP334" s="241">
        <f>AP335+AP337</f>
        <v>2163435</v>
      </c>
      <c r="AQ334" s="214"/>
      <c r="AR334" s="241">
        <f>AR335+AR337</f>
        <v>2305835</v>
      </c>
      <c r="AS334" s="214"/>
      <c r="AT334" s="241">
        <f>AT335+AT337</f>
        <v>2383271</v>
      </c>
      <c r="AU334" s="214"/>
      <c r="AV334" s="241">
        <f>AV335+AV337</f>
        <v>2383271</v>
      </c>
      <c r="AW334" s="214"/>
      <c r="AX334" s="354">
        <f>AX335</f>
        <v>76</v>
      </c>
      <c r="AY334" s="262">
        <f>AY335</f>
        <v>2955.56</v>
      </c>
      <c r="AZ334" s="234"/>
      <c r="BB334" s="260">
        <f>BB335</f>
        <v>76</v>
      </c>
      <c r="BC334" s="245">
        <f t="shared" si="10"/>
        <v>100</v>
      </c>
    </row>
    <row r="335" spans="1:55" ht="30" customHeight="1" x14ac:dyDescent="0.25">
      <c r="A335" s="255" t="s">
        <v>821</v>
      </c>
      <c r="B335" s="257" t="s">
        <v>83</v>
      </c>
      <c r="C335" s="257" t="s">
        <v>764</v>
      </c>
      <c r="D335" s="248" t="s">
        <v>101</v>
      </c>
      <c r="E335" s="239"/>
      <c r="F335" s="259"/>
      <c r="G335" s="241"/>
      <c r="H335" s="241"/>
      <c r="I335" s="241"/>
      <c r="J335" s="239"/>
      <c r="K335" s="259"/>
      <c r="L335" s="241"/>
      <c r="M335" s="241"/>
      <c r="N335" s="260"/>
      <c r="O335" s="241"/>
      <c r="P335" s="241"/>
      <c r="Q335" s="241"/>
      <c r="R335" s="241"/>
      <c r="S335" s="241"/>
      <c r="T335" s="241"/>
      <c r="U335" s="241">
        <v>1577505.69</v>
      </c>
      <c r="V335" s="214"/>
      <c r="W335" s="241">
        <v>1577505.69</v>
      </c>
      <c r="X335" s="241">
        <v>381207.65</v>
      </c>
      <c r="Y335" s="241">
        <f>W335+X335</f>
        <v>1958713.3399999999</v>
      </c>
      <c r="Z335" s="264">
        <v>338699.17</v>
      </c>
      <c r="AA335" s="241">
        <f>Y335+Z335</f>
        <v>2297412.5099999998</v>
      </c>
      <c r="AB335" s="264">
        <v>2440</v>
      </c>
      <c r="AC335" s="241">
        <f>AA335+AB335</f>
        <v>2299852.5099999998</v>
      </c>
      <c r="AD335" s="214">
        <v>77106.23</v>
      </c>
      <c r="AE335" s="241">
        <f>AC335+AD335</f>
        <v>2376958.7399999998</v>
      </c>
      <c r="AF335" s="214"/>
      <c r="AG335" s="241">
        <v>1747925</v>
      </c>
      <c r="AH335" s="214"/>
      <c r="AI335" s="241">
        <v>1747925</v>
      </c>
      <c r="AJ335" s="214"/>
      <c r="AK335" s="241">
        <v>1747925</v>
      </c>
      <c r="AL335" s="214">
        <v>228000</v>
      </c>
      <c r="AM335" s="214"/>
      <c r="AN335" s="241">
        <f>AK335+AL335</f>
        <v>1975925</v>
      </c>
      <c r="AO335" s="214">
        <v>17410</v>
      </c>
      <c r="AP335" s="241">
        <f>AN335+AO335</f>
        <v>1993335</v>
      </c>
      <c r="AQ335" s="214">
        <v>142400</v>
      </c>
      <c r="AR335" s="241">
        <f>AP335+AQ335</f>
        <v>2135735</v>
      </c>
      <c r="AS335" s="214">
        <v>77436</v>
      </c>
      <c r="AT335" s="241">
        <f>AR335+AS335</f>
        <v>2213171</v>
      </c>
      <c r="AU335" s="214"/>
      <c r="AV335" s="241">
        <f>AT335+AU335</f>
        <v>2213171</v>
      </c>
      <c r="AW335" s="214"/>
      <c r="AX335" s="354">
        <f>AX336</f>
        <v>76</v>
      </c>
      <c r="AY335" s="262">
        <v>2955.56</v>
      </c>
      <c r="AZ335" s="234"/>
      <c r="BB335" s="260">
        <f>BB336</f>
        <v>76</v>
      </c>
      <c r="BC335" s="245">
        <f t="shared" si="10"/>
        <v>100</v>
      </c>
    </row>
    <row r="336" spans="1:55" ht="35.450000000000003" customHeight="1" x14ac:dyDescent="0.25">
      <c r="A336" s="255" t="s">
        <v>821</v>
      </c>
      <c r="B336" s="257" t="s">
        <v>841</v>
      </c>
      <c r="C336" s="257" t="s">
        <v>764</v>
      </c>
      <c r="D336" s="248" t="s">
        <v>108</v>
      </c>
      <c r="E336" s="239"/>
      <c r="F336" s="259"/>
      <c r="G336" s="241"/>
      <c r="H336" s="241"/>
      <c r="I336" s="241"/>
      <c r="J336" s="239"/>
      <c r="K336" s="259"/>
      <c r="L336" s="241"/>
      <c r="M336" s="241"/>
      <c r="N336" s="260"/>
      <c r="O336" s="241"/>
      <c r="P336" s="241"/>
      <c r="Q336" s="241"/>
      <c r="R336" s="241"/>
      <c r="S336" s="241"/>
      <c r="T336" s="241"/>
      <c r="U336" s="241"/>
      <c r="V336" s="214"/>
      <c r="W336" s="241"/>
      <c r="X336" s="241"/>
      <c r="Y336" s="241"/>
      <c r="Z336" s="270"/>
      <c r="AA336" s="241"/>
      <c r="AB336" s="270"/>
      <c r="AC336" s="241"/>
      <c r="AD336" s="214"/>
      <c r="AE336" s="241"/>
      <c r="AF336" s="214"/>
      <c r="AG336" s="241"/>
      <c r="AH336" s="214"/>
      <c r="AI336" s="241"/>
      <c r="AJ336" s="214"/>
      <c r="AK336" s="241"/>
      <c r="AL336" s="214"/>
      <c r="AM336" s="214"/>
      <c r="AN336" s="241"/>
      <c r="AO336" s="214"/>
      <c r="AP336" s="241"/>
      <c r="AQ336" s="214"/>
      <c r="AR336" s="241"/>
      <c r="AS336" s="214"/>
      <c r="AT336" s="241"/>
      <c r="AU336" s="214"/>
      <c r="AV336" s="241"/>
      <c r="AW336" s="214"/>
      <c r="AX336" s="354">
        <f>AX337</f>
        <v>76</v>
      </c>
      <c r="AY336" s="262"/>
      <c r="AZ336" s="234"/>
      <c r="BB336" s="260">
        <f>BB337</f>
        <v>76</v>
      </c>
      <c r="BC336" s="245">
        <f t="shared" si="10"/>
        <v>100</v>
      </c>
    </row>
    <row r="337" spans="1:55" ht="45" customHeight="1" x14ac:dyDescent="0.25">
      <c r="A337" s="255" t="s">
        <v>821</v>
      </c>
      <c r="B337" s="257" t="s">
        <v>841</v>
      </c>
      <c r="C337" s="257" t="s">
        <v>801</v>
      </c>
      <c r="D337" s="258" t="s">
        <v>749</v>
      </c>
      <c r="E337" s="239">
        <f>F337+G337+H337+I337</f>
        <v>1378000</v>
      </c>
      <c r="F337" s="259">
        <v>293000</v>
      </c>
      <c r="G337" s="241">
        <v>360000</v>
      </c>
      <c r="H337" s="241">
        <v>379000</v>
      </c>
      <c r="I337" s="241">
        <v>346000</v>
      </c>
      <c r="J337" s="239">
        <f>K337+L337+M337+N337</f>
        <v>0</v>
      </c>
      <c r="K337" s="259"/>
      <c r="L337" s="241"/>
      <c r="M337" s="241"/>
      <c r="N337" s="260"/>
      <c r="O337" s="241">
        <v>1383775</v>
      </c>
      <c r="P337" s="241"/>
      <c r="Q337" s="241">
        <v>116000</v>
      </c>
      <c r="R337" s="241">
        <v>116000</v>
      </c>
      <c r="S337" s="241">
        <v>116000</v>
      </c>
      <c r="T337" s="241">
        <v>116000</v>
      </c>
      <c r="U337" s="241">
        <v>110000</v>
      </c>
      <c r="V337" s="214"/>
      <c r="W337" s="241">
        <v>110000</v>
      </c>
      <c r="X337" s="241"/>
      <c r="Y337" s="241">
        <f>W337+X337</f>
        <v>110000</v>
      </c>
      <c r="Z337" s="214"/>
      <c r="AA337" s="241">
        <f>Y337+Z337</f>
        <v>110000</v>
      </c>
      <c r="AB337" s="214"/>
      <c r="AC337" s="241">
        <f>AA337+AB337</f>
        <v>110000</v>
      </c>
      <c r="AD337" s="214"/>
      <c r="AE337" s="241">
        <f>AC337+AD337</f>
        <v>110000</v>
      </c>
      <c r="AF337" s="214"/>
      <c r="AG337" s="241">
        <v>170100</v>
      </c>
      <c r="AH337" s="214"/>
      <c r="AI337" s="241">
        <v>170100</v>
      </c>
      <c r="AJ337" s="214"/>
      <c r="AK337" s="241">
        <v>170100</v>
      </c>
      <c r="AL337" s="214"/>
      <c r="AM337" s="214"/>
      <c r="AN337" s="241">
        <f>AK337+AL337+AM337</f>
        <v>170100</v>
      </c>
      <c r="AO337" s="260"/>
      <c r="AP337" s="241">
        <f>AM337+AN337+AO337</f>
        <v>170100</v>
      </c>
      <c r="AQ337" s="214"/>
      <c r="AR337" s="241">
        <f>AO337+AP337+AQ337</f>
        <v>170100</v>
      </c>
      <c r="AS337" s="214"/>
      <c r="AT337" s="241">
        <f>AQ337+AR337+AS337</f>
        <v>170100</v>
      </c>
      <c r="AU337" s="214"/>
      <c r="AV337" s="241">
        <f>AS337+AT337+AU337</f>
        <v>170100</v>
      </c>
      <c r="AW337" s="214"/>
      <c r="AX337" s="354">
        <v>76</v>
      </c>
      <c r="AY337" s="262">
        <v>0</v>
      </c>
      <c r="AZ337" s="234"/>
      <c r="BB337" s="260">
        <v>76</v>
      </c>
      <c r="BC337" s="245">
        <f t="shared" si="10"/>
        <v>100</v>
      </c>
    </row>
    <row r="338" spans="1:55" ht="0.75" customHeight="1" x14ac:dyDescent="0.25">
      <c r="A338" s="311" t="s">
        <v>821</v>
      </c>
      <c r="B338" s="247" t="s">
        <v>768</v>
      </c>
      <c r="C338" s="247" t="s">
        <v>764</v>
      </c>
      <c r="D338" s="248" t="s">
        <v>691</v>
      </c>
      <c r="E338" s="249"/>
      <c r="F338" s="250"/>
      <c r="G338" s="251"/>
      <c r="H338" s="251"/>
      <c r="I338" s="251"/>
      <c r="J338" s="249"/>
      <c r="K338" s="250"/>
      <c r="L338" s="251"/>
      <c r="M338" s="251"/>
      <c r="N338" s="252"/>
      <c r="O338" s="251"/>
      <c r="P338" s="251"/>
      <c r="Q338" s="251"/>
      <c r="R338" s="251"/>
      <c r="S338" s="251"/>
      <c r="T338" s="251"/>
      <c r="U338" s="251"/>
      <c r="V338" s="305"/>
      <c r="W338" s="251"/>
      <c r="X338" s="251"/>
      <c r="Y338" s="251"/>
      <c r="Z338" s="305"/>
      <c r="AA338" s="251"/>
      <c r="AB338" s="305"/>
      <c r="AC338" s="251"/>
      <c r="AD338" s="305"/>
      <c r="AE338" s="251"/>
      <c r="AF338" s="305"/>
      <c r="AG338" s="251"/>
      <c r="AH338" s="305"/>
      <c r="AI338" s="251"/>
      <c r="AJ338" s="305"/>
      <c r="AK338" s="251"/>
      <c r="AL338" s="305"/>
      <c r="AM338" s="305"/>
      <c r="AN338" s="251"/>
      <c r="AO338" s="252"/>
      <c r="AP338" s="251"/>
      <c r="AQ338" s="305"/>
      <c r="AR338" s="251"/>
      <c r="AS338" s="305">
        <v>34000</v>
      </c>
      <c r="AT338" s="251">
        <f>AS338</f>
        <v>34000</v>
      </c>
      <c r="AU338" s="305"/>
      <c r="AV338" s="251">
        <f>AT338</f>
        <v>34000</v>
      </c>
      <c r="AW338" s="305"/>
      <c r="AX338" s="356">
        <f>AX344+AX339</f>
        <v>464</v>
      </c>
      <c r="AY338" s="262"/>
      <c r="AZ338" s="234"/>
      <c r="BB338" s="252">
        <f>BB344+BB339</f>
        <v>0</v>
      </c>
      <c r="BC338" s="245">
        <f t="shared" si="10"/>
        <v>0</v>
      </c>
    </row>
    <row r="339" spans="1:55" ht="1.5" customHeight="1" x14ac:dyDescent="0.25">
      <c r="A339" s="319" t="s">
        <v>821</v>
      </c>
      <c r="B339" s="274" t="s">
        <v>122</v>
      </c>
      <c r="C339" s="274" t="s">
        <v>764</v>
      </c>
      <c r="D339" s="258" t="s">
        <v>206</v>
      </c>
      <c r="E339" s="249"/>
      <c r="F339" s="250"/>
      <c r="G339" s="251"/>
      <c r="H339" s="251"/>
      <c r="I339" s="251"/>
      <c r="J339" s="249"/>
      <c r="K339" s="250"/>
      <c r="L339" s="251"/>
      <c r="M339" s="251"/>
      <c r="N339" s="252"/>
      <c r="O339" s="251"/>
      <c r="P339" s="251"/>
      <c r="Q339" s="251"/>
      <c r="R339" s="251"/>
      <c r="S339" s="251"/>
      <c r="T339" s="251"/>
      <c r="U339" s="251"/>
      <c r="V339" s="305"/>
      <c r="W339" s="251"/>
      <c r="X339" s="251"/>
      <c r="Y339" s="251"/>
      <c r="Z339" s="305"/>
      <c r="AA339" s="251"/>
      <c r="AB339" s="305"/>
      <c r="AC339" s="251"/>
      <c r="AD339" s="305"/>
      <c r="AE339" s="251"/>
      <c r="AF339" s="305"/>
      <c r="AG339" s="251"/>
      <c r="AH339" s="305"/>
      <c r="AI339" s="251"/>
      <c r="AJ339" s="305"/>
      <c r="AK339" s="251"/>
      <c r="AL339" s="305"/>
      <c r="AM339" s="305"/>
      <c r="AN339" s="251"/>
      <c r="AO339" s="252"/>
      <c r="AP339" s="251"/>
      <c r="AQ339" s="305"/>
      <c r="AR339" s="251"/>
      <c r="AS339" s="305"/>
      <c r="AT339" s="251"/>
      <c r="AU339" s="305"/>
      <c r="AV339" s="251"/>
      <c r="AW339" s="305"/>
      <c r="AX339" s="356">
        <f>AX340+AX342</f>
        <v>0</v>
      </c>
      <c r="AY339" s="262"/>
      <c r="AZ339" s="234"/>
      <c r="BB339" s="252">
        <f>BB340+BB342</f>
        <v>0</v>
      </c>
      <c r="BC339" s="245" t="e">
        <f t="shared" si="10"/>
        <v>#DIV/0!</v>
      </c>
    </row>
    <row r="340" spans="1:55" ht="26.25" hidden="1" customHeight="1" x14ac:dyDescent="0.25">
      <c r="A340" s="280" t="s">
        <v>821</v>
      </c>
      <c r="B340" s="257" t="s">
        <v>216</v>
      </c>
      <c r="C340" s="257" t="s">
        <v>764</v>
      </c>
      <c r="D340" s="258" t="s">
        <v>219</v>
      </c>
      <c r="E340" s="249"/>
      <c r="F340" s="250"/>
      <c r="G340" s="251"/>
      <c r="H340" s="251"/>
      <c r="I340" s="251"/>
      <c r="J340" s="249"/>
      <c r="K340" s="250"/>
      <c r="L340" s="251"/>
      <c r="M340" s="251"/>
      <c r="N340" s="252"/>
      <c r="O340" s="251"/>
      <c r="P340" s="251"/>
      <c r="Q340" s="251"/>
      <c r="R340" s="251"/>
      <c r="S340" s="251"/>
      <c r="T340" s="251"/>
      <c r="U340" s="251"/>
      <c r="V340" s="305"/>
      <c r="W340" s="251"/>
      <c r="X340" s="251"/>
      <c r="Y340" s="251"/>
      <c r="Z340" s="305"/>
      <c r="AA340" s="251"/>
      <c r="AB340" s="305"/>
      <c r="AC340" s="251"/>
      <c r="AD340" s="305"/>
      <c r="AE340" s="251"/>
      <c r="AF340" s="305"/>
      <c r="AG340" s="251"/>
      <c r="AH340" s="305"/>
      <c r="AI340" s="251"/>
      <c r="AJ340" s="305"/>
      <c r="AK340" s="251"/>
      <c r="AL340" s="305"/>
      <c r="AM340" s="305"/>
      <c r="AN340" s="251"/>
      <c r="AO340" s="252"/>
      <c r="AP340" s="251"/>
      <c r="AQ340" s="305"/>
      <c r="AR340" s="251"/>
      <c r="AS340" s="305"/>
      <c r="AT340" s="251"/>
      <c r="AU340" s="305"/>
      <c r="AV340" s="251"/>
      <c r="AW340" s="305"/>
      <c r="AX340" s="356">
        <f>AX341</f>
        <v>0</v>
      </c>
      <c r="AY340" s="262"/>
      <c r="AZ340" s="234"/>
      <c r="BB340" s="252">
        <f>BB341</f>
        <v>0</v>
      </c>
      <c r="BC340" s="245" t="e">
        <f t="shared" si="10"/>
        <v>#DIV/0!</v>
      </c>
    </row>
    <row r="341" spans="1:55" ht="34.5" hidden="1" customHeight="1" x14ac:dyDescent="0.25">
      <c r="A341" s="280" t="s">
        <v>821</v>
      </c>
      <c r="B341" s="257" t="s">
        <v>216</v>
      </c>
      <c r="C341" s="257" t="s">
        <v>771</v>
      </c>
      <c r="D341" s="258" t="s">
        <v>747</v>
      </c>
      <c r="E341" s="239"/>
      <c r="F341" s="259"/>
      <c r="G341" s="241"/>
      <c r="H341" s="241"/>
      <c r="I341" s="241"/>
      <c r="J341" s="239"/>
      <c r="K341" s="259"/>
      <c r="L341" s="241"/>
      <c r="M341" s="241"/>
      <c r="N341" s="260"/>
      <c r="O341" s="241"/>
      <c r="P341" s="241"/>
      <c r="Q341" s="241"/>
      <c r="R341" s="241"/>
      <c r="S341" s="241"/>
      <c r="T341" s="241"/>
      <c r="U341" s="241"/>
      <c r="V341" s="214"/>
      <c r="W341" s="241"/>
      <c r="X341" s="241"/>
      <c r="Y341" s="241"/>
      <c r="Z341" s="214"/>
      <c r="AA341" s="241"/>
      <c r="AB341" s="214"/>
      <c r="AC341" s="241"/>
      <c r="AD341" s="214"/>
      <c r="AE341" s="241"/>
      <c r="AF341" s="214"/>
      <c r="AG341" s="241"/>
      <c r="AH341" s="214"/>
      <c r="AI341" s="241"/>
      <c r="AJ341" s="214"/>
      <c r="AK341" s="241"/>
      <c r="AL341" s="214"/>
      <c r="AM341" s="214"/>
      <c r="AN341" s="241"/>
      <c r="AO341" s="260"/>
      <c r="AP341" s="241"/>
      <c r="AQ341" s="214"/>
      <c r="AR341" s="241"/>
      <c r="AS341" s="214"/>
      <c r="AT341" s="241"/>
      <c r="AU341" s="214"/>
      <c r="AV341" s="241"/>
      <c r="AW341" s="214"/>
      <c r="AX341" s="354">
        <v>0</v>
      </c>
      <c r="AY341" s="262"/>
      <c r="AZ341" s="234"/>
      <c r="BB341" s="260">
        <v>0</v>
      </c>
      <c r="BC341" s="245" t="e">
        <f t="shared" si="10"/>
        <v>#DIV/0!</v>
      </c>
    </row>
    <row r="342" spans="1:55" ht="34.5" hidden="1" customHeight="1" x14ac:dyDescent="0.25">
      <c r="A342" s="280" t="s">
        <v>821</v>
      </c>
      <c r="B342" s="257" t="s">
        <v>217</v>
      </c>
      <c r="C342" s="257" t="s">
        <v>764</v>
      </c>
      <c r="D342" s="258" t="s">
        <v>218</v>
      </c>
      <c r="E342" s="249"/>
      <c r="F342" s="250"/>
      <c r="G342" s="251"/>
      <c r="H342" s="251"/>
      <c r="I342" s="251"/>
      <c r="J342" s="249"/>
      <c r="K342" s="250"/>
      <c r="L342" s="251"/>
      <c r="M342" s="251"/>
      <c r="N342" s="252"/>
      <c r="O342" s="251"/>
      <c r="P342" s="251"/>
      <c r="Q342" s="251"/>
      <c r="R342" s="251"/>
      <c r="S342" s="251"/>
      <c r="T342" s="251"/>
      <c r="U342" s="251"/>
      <c r="V342" s="305"/>
      <c r="W342" s="251"/>
      <c r="X342" s="251"/>
      <c r="Y342" s="251"/>
      <c r="Z342" s="305"/>
      <c r="AA342" s="251"/>
      <c r="AB342" s="305"/>
      <c r="AC342" s="251"/>
      <c r="AD342" s="305"/>
      <c r="AE342" s="251"/>
      <c r="AF342" s="305"/>
      <c r="AG342" s="251"/>
      <c r="AH342" s="305"/>
      <c r="AI342" s="251"/>
      <c r="AJ342" s="305"/>
      <c r="AK342" s="251"/>
      <c r="AL342" s="305"/>
      <c r="AM342" s="305"/>
      <c r="AN342" s="251"/>
      <c r="AO342" s="252"/>
      <c r="AP342" s="251"/>
      <c r="AQ342" s="305"/>
      <c r="AR342" s="251"/>
      <c r="AS342" s="305"/>
      <c r="AT342" s="251"/>
      <c r="AU342" s="305"/>
      <c r="AV342" s="251"/>
      <c r="AW342" s="305"/>
      <c r="AX342" s="356">
        <f>AX343</f>
        <v>0</v>
      </c>
      <c r="AY342" s="262"/>
      <c r="AZ342" s="234"/>
      <c r="BB342" s="252">
        <f>BB343</f>
        <v>0</v>
      </c>
      <c r="BC342" s="245" t="e">
        <f t="shared" si="10"/>
        <v>#DIV/0!</v>
      </c>
    </row>
    <row r="343" spans="1:55" ht="51.75" hidden="1" customHeight="1" x14ac:dyDescent="0.25">
      <c r="A343" s="280" t="s">
        <v>821</v>
      </c>
      <c r="B343" s="257" t="s">
        <v>217</v>
      </c>
      <c r="C343" s="257" t="s">
        <v>801</v>
      </c>
      <c r="D343" s="258" t="s">
        <v>161</v>
      </c>
      <c r="E343" s="249"/>
      <c r="F343" s="250"/>
      <c r="G343" s="251"/>
      <c r="H343" s="251"/>
      <c r="I343" s="251"/>
      <c r="J343" s="249"/>
      <c r="K343" s="250"/>
      <c r="L343" s="251"/>
      <c r="M343" s="251"/>
      <c r="N343" s="252"/>
      <c r="O343" s="251"/>
      <c r="P343" s="251"/>
      <c r="Q343" s="251"/>
      <c r="R343" s="251"/>
      <c r="S343" s="251"/>
      <c r="T343" s="251"/>
      <c r="U343" s="251"/>
      <c r="V343" s="305"/>
      <c r="W343" s="251"/>
      <c r="X343" s="251"/>
      <c r="Y343" s="251"/>
      <c r="Z343" s="305"/>
      <c r="AA343" s="251"/>
      <c r="AB343" s="305"/>
      <c r="AC343" s="251"/>
      <c r="AD343" s="305"/>
      <c r="AE343" s="251"/>
      <c r="AF343" s="305"/>
      <c r="AG343" s="251"/>
      <c r="AH343" s="305"/>
      <c r="AI343" s="251"/>
      <c r="AJ343" s="305"/>
      <c r="AK343" s="251"/>
      <c r="AL343" s="305"/>
      <c r="AM343" s="305"/>
      <c r="AN343" s="251"/>
      <c r="AO343" s="252"/>
      <c r="AP343" s="251"/>
      <c r="AQ343" s="305"/>
      <c r="AR343" s="251"/>
      <c r="AS343" s="305"/>
      <c r="AT343" s="251"/>
      <c r="AU343" s="305"/>
      <c r="AV343" s="251"/>
      <c r="AW343" s="305"/>
      <c r="AX343" s="356">
        <v>0</v>
      </c>
      <c r="AY343" s="262"/>
      <c r="AZ343" s="234"/>
      <c r="BB343" s="252">
        <v>0</v>
      </c>
      <c r="BC343" s="245" t="e">
        <f t="shared" si="10"/>
        <v>#DIV/0!</v>
      </c>
    </row>
    <row r="344" spans="1:55" ht="34.5" customHeight="1" x14ac:dyDescent="0.25">
      <c r="A344" s="280" t="s">
        <v>821</v>
      </c>
      <c r="B344" s="257" t="s">
        <v>1107</v>
      </c>
      <c r="C344" s="257" t="s">
        <v>764</v>
      </c>
      <c r="D344" s="263" t="s">
        <v>691</v>
      </c>
      <c r="E344" s="249"/>
      <c r="F344" s="250"/>
      <c r="G344" s="251"/>
      <c r="H344" s="251"/>
      <c r="I344" s="251"/>
      <c r="J344" s="249"/>
      <c r="K344" s="250"/>
      <c r="L344" s="251"/>
      <c r="M344" s="251"/>
      <c r="N344" s="252"/>
      <c r="O344" s="251"/>
      <c r="P344" s="251"/>
      <c r="Q344" s="251"/>
      <c r="R344" s="251"/>
      <c r="S344" s="251"/>
      <c r="T344" s="251"/>
      <c r="U344" s="251"/>
      <c r="V344" s="305"/>
      <c r="W344" s="251"/>
      <c r="X344" s="251"/>
      <c r="Y344" s="251"/>
      <c r="Z344" s="305"/>
      <c r="AA344" s="251"/>
      <c r="AB344" s="305"/>
      <c r="AC344" s="251"/>
      <c r="AD344" s="305"/>
      <c r="AE344" s="251"/>
      <c r="AF344" s="305"/>
      <c r="AG344" s="251"/>
      <c r="AH344" s="305"/>
      <c r="AI344" s="251"/>
      <c r="AJ344" s="305"/>
      <c r="AK344" s="251"/>
      <c r="AL344" s="305"/>
      <c r="AM344" s="305"/>
      <c r="AN344" s="251"/>
      <c r="AO344" s="252"/>
      <c r="AP344" s="251"/>
      <c r="AQ344" s="305"/>
      <c r="AR344" s="251"/>
      <c r="AS344" s="305"/>
      <c r="AT344" s="251"/>
      <c r="AU344" s="305"/>
      <c r="AV344" s="251"/>
      <c r="AW344" s="305"/>
      <c r="AX344" s="356">
        <f>AX345</f>
        <v>464</v>
      </c>
      <c r="AY344" s="262"/>
      <c r="AZ344" s="234"/>
      <c r="BB344" s="252">
        <f>BB345</f>
        <v>0</v>
      </c>
      <c r="BC344" s="245">
        <f t="shared" si="10"/>
        <v>0</v>
      </c>
    </row>
    <row r="345" spans="1:55" ht="46.5" customHeight="1" x14ac:dyDescent="0.25">
      <c r="A345" s="280" t="s">
        <v>821</v>
      </c>
      <c r="B345" s="257" t="s">
        <v>1107</v>
      </c>
      <c r="C345" s="257" t="s">
        <v>801</v>
      </c>
      <c r="D345" s="258" t="s">
        <v>1108</v>
      </c>
      <c r="E345" s="239"/>
      <c r="F345" s="259"/>
      <c r="G345" s="241"/>
      <c r="H345" s="241"/>
      <c r="I345" s="241"/>
      <c r="J345" s="239"/>
      <c r="K345" s="259"/>
      <c r="L345" s="241"/>
      <c r="M345" s="241"/>
      <c r="N345" s="260"/>
      <c r="O345" s="241"/>
      <c r="P345" s="241"/>
      <c r="Q345" s="241"/>
      <c r="R345" s="241"/>
      <c r="S345" s="241"/>
      <c r="T345" s="241"/>
      <c r="U345" s="241"/>
      <c r="V345" s="214"/>
      <c r="W345" s="241"/>
      <c r="X345" s="241"/>
      <c r="Y345" s="241"/>
      <c r="Z345" s="214"/>
      <c r="AA345" s="241"/>
      <c r="AB345" s="214"/>
      <c r="AC345" s="241"/>
      <c r="AD345" s="214"/>
      <c r="AE345" s="241"/>
      <c r="AF345" s="214"/>
      <c r="AG345" s="241"/>
      <c r="AH345" s="214"/>
      <c r="AI345" s="241"/>
      <c r="AJ345" s="214"/>
      <c r="AK345" s="241"/>
      <c r="AL345" s="214"/>
      <c r="AM345" s="214"/>
      <c r="AN345" s="241"/>
      <c r="AO345" s="260"/>
      <c r="AP345" s="241"/>
      <c r="AQ345" s="214"/>
      <c r="AR345" s="241"/>
      <c r="AS345" s="214"/>
      <c r="AT345" s="241"/>
      <c r="AU345" s="214"/>
      <c r="AV345" s="241"/>
      <c r="AW345" s="214"/>
      <c r="AX345" s="354">
        <v>464</v>
      </c>
      <c r="AY345" s="262"/>
      <c r="AZ345" s="234"/>
      <c r="BB345" s="260">
        <v>0</v>
      </c>
      <c r="BC345" s="245">
        <f t="shared" si="10"/>
        <v>0</v>
      </c>
    </row>
    <row r="346" spans="1:55" ht="20.45" customHeight="1" x14ac:dyDescent="0.25">
      <c r="A346" s="320" t="s">
        <v>67</v>
      </c>
      <c r="B346" s="321" t="s">
        <v>766</v>
      </c>
      <c r="C346" s="321" t="s">
        <v>764</v>
      </c>
      <c r="D346" s="238" t="s">
        <v>91</v>
      </c>
      <c r="E346" s="322"/>
      <c r="F346" s="323"/>
      <c r="G346" s="324"/>
      <c r="H346" s="324"/>
      <c r="I346" s="324"/>
      <c r="J346" s="322"/>
      <c r="K346" s="323"/>
      <c r="L346" s="324"/>
      <c r="M346" s="324"/>
      <c r="N346" s="307"/>
      <c r="O346" s="324"/>
      <c r="P346" s="324"/>
      <c r="Q346" s="324"/>
      <c r="R346" s="324"/>
      <c r="S346" s="324"/>
      <c r="T346" s="324"/>
      <c r="U346" s="324"/>
      <c r="V346" s="325"/>
      <c r="W346" s="324"/>
      <c r="X346" s="324"/>
      <c r="Y346" s="324"/>
      <c r="Z346" s="325"/>
      <c r="AA346" s="324"/>
      <c r="AB346" s="325"/>
      <c r="AC346" s="324"/>
      <c r="AD346" s="325"/>
      <c r="AE346" s="324"/>
      <c r="AF346" s="325"/>
      <c r="AG346" s="324"/>
      <c r="AH346" s="325"/>
      <c r="AI346" s="324"/>
      <c r="AJ346" s="325"/>
      <c r="AK346" s="324"/>
      <c r="AL346" s="325"/>
      <c r="AM346" s="325"/>
      <c r="AN346" s="324"/>
      <c r="AO346" s="307"/>
      <c r="AP346" s="324"/>
      <c r="AQ346" s="325"/>
      <c r="AR346" s="324"/>
      <c r="AS346" s="325"/>
      <c r="AT346" s="324"/>
      <c r="AU346" s="325"/>
      <c r="AV346" s="324"/>
      <c r="AW346" s="325"/>
      <c r="AX346" s="358">
        <f>AX347</f>
        <v>3650</v>
      </c>
      <c r="AY346" s="262"/>
      <c r="AZ346" s="234"/>
      <c r="BB346" s="327">
        <f>BB347</f>
        <v>2730</v>
      </c>
      <c r="BC346" s="245">
        <f t="shared" si="10"/>
        <v>74.794520547945211</v>
      </c>
    </row>
    <row r="347" spans="1:55" ht="50.45" customHeight="1" x14ac:dyDescent="0.25">
      <c r="A347" s="280" t="s">
        <v>67</v>
      </c>
      <c r="B347" s="247" t="s">
        <v>825</v>
      </c>
      <c r="C347" s="247" t="s">
        <v>764</v>
      </c>
      <c r="D347" s="248" t="s">
        <v>72</v>
      </c>
      <c r="E347" s="239"/>
      <c r="F347" s="259"/>
      <c r="G347" s="241"/>
      <c r="H347" s="241"/>
      <c r="I347" s="241"/>
      <c r="J347" s="239"/>
      <c r="K347" s="259"/>
      <c r="L347" s="241"/>
      <c r="M347" s="241"/>
      <c r="N347" s="260"/>
      <c r="O347" s="241"/>
      <c r="P347" s="241"/>
      <c r="Q347" s="241"/>
      <c r="R347" s="241"/>
      <c r="S347" s="241"/>
      <c r="T347" s="241"/>
      <c r="U347" s="241"/>
      <c r="V347" s="214"/>
      <c r="W347" s="241"/>
      <c r="X347" s="241"/>
      <c r="Y347" s="241"/>
      <c r="Z347" s="214"/>
      <c r="AA347" s="241"/>
      <c r="AB347" s="214"/>
      <c r="AC347" s="241"/>
      <c r="AD347" s="214"/>
      <c r="AE347" s="241"/>
      <c r="AF347" s="214"/>
      <c r="AG347" s="241"/>
      <c r="AH347" s="214"/>
      <c r="AI347" s="241"/>
      <c r="AJ347" s="214"/>
      <c r="AK347" s="241"/>
      <c r="AL347" s="214"/>
      <c r="AM347" s="214"/>
      <c r="AN347" s="241"/>
      <c r="AO347" s="260"/>
      <c r="AP347" s="241"/>
      <c r="AQ347" s="214"/>
      <c r="AR347" s="241"/>
      <c r="AS347" s="214"/>
      <c r="AT347" s="241"/>
      <c r="AU347" s="214"/>
      <c r="AV347" s="241"/>
      <c r="AW347" s="214"/>
      <c r="AX347" s="356">
        <f>AX348</f>
        <v>3650</v>
      </c>
      <c r="AY347" s="262"/>
      <c r="AZ347" s="234"/>
      <c r="BB347" s="252">
        <f>BB348</f>
        <v>2730</v>
      </c>
      <c r="BC347" s="245">
        <f t="shared" si="10"/>
        <v>74.794520547945211</v>
      </c>
    </row>
    <row r="348" spans="1:55" ht="18.600000000000001" customHeight="1" x14ac:dyDescent="0.25">
      <c r="A348" s="255" t="s">
        <v>67</v>
      </c>
      <c r="B348" s="247" t="s">
        <v>832</v>
      </c>
      <c r="C348" s="247" t="s">
        <v>764</v>
      </c>
      <c r="D348" s="248" t="s">
        <v>713</v>
      </c>
      <c r="E348" s="239"/>
      <c r="F348" s="259"/>
      <c r="G348" s="241"/>
      <c r="H348" s="241"/>
      <c r="I348" s="241"/>
      <c r="J348" s="239"/>
      <c r="K348" s="259"/>
      <c r="L348" s="241"/>
      <c r="M348" s="241"/>
      <c r="N348" s="260"/>
      <c r="O348" s="241"/>
      <c r="P348" s="241"/>
      <c r="Q348" s="241"/>
      <c r="R348" s="241"/>
      <c r="S348" s="241"/>
      <c r="T348" s="241"/>
      <c r="U348" s="241"/>
      <c r="V348" s="214"/>
      <c r="W348" s="241"/>
      <c r="X348" s="241"/>
      <c r="Y348" s="241"/>
      <c r="Z348" s="214"/>
      <c r="AA348" s="241"/>
      <c r="AB348" s="214"/>
      <c r="AC348" s="241"/>
      <c r="AD348" s="214"/>
      <c r="AE348" s="241"/>
      <c r="AF348" s="214"/>
      <c r="AG348" s="241"/>
      <c r="AH348" s="214"/>
      <c r="AI348" s="241"/>
      <c r="AJ348" s="214"/>
      <c r="AK348" s="241"/>
      <c r="AL348" s="214"/>
      <c r="AM348" s="214"/>
      <c r="AN348" s="241"/>
      <c r="AO348" s="260"/>
      <c r="AP348" s="241"/>
      <c r="AQ348" s="214"/>
      <c r="AR348" s="241"/>
      <c r="AS348" s="214"/>
      <c r="AT348" s="241"/>
      <c r="AU348" s="214"/>
      <c r="AV348" s="241"/>
      <c r="AW348" s="214"/>
      <c r="AX348" s="354">
        <f>AX349</f>
        <v>3650</v>
      </c>
      <c r="AY348" s="262"/>
      <c r="AZ348" s="234"/>
      <c r="BB348" s="260">
        <f>BB349</f>
        <v>2730</v>
      </c>
      <c r="BC348" s="245">
        <f t="shared" si="10"/>
        <v>74.794520547945211</v>
      </c>
    </row>
    <row r="349" spans="1:55" ht="30.75" customHeight="1" x14ac:dyDescent="0.25">
      <c r="A349" s="255" t="s">
        <v>67</v>
      </c>
      <c r="B349" s="257" t="s">
        <v>833</v>
      </c>
      <c r="C349" s="257" t="s">
        <v>764</v>
      </c>
      <c r="D349" s="248" t="s">
        <v>97</v>
      </c>
      <c r="E349" s="239"/>
      <c r="F349" s="259"/>
      <c r="G349" s="241"/>
      <c r="H349" s="241"/>
      <c r="I349" s="241"/>
      <c r="J349" s="239"/>
      <c r="K349" s="259"/>
      <c r="L349" s="241"/>
      <c r="M349" s="241"/>
      <c r="N349" s="260"/>
      <c r="O349" s="241"/>
      <c r="P349" s="241"/>
      <c r="Q349" s="241"/>
      <c r="R349" s="241"/>
      <c r="S349" s="241"/>
      <c r="T349" s="241"/>
      <c r="U349" s="241"/>
      <c r="V349" s="214"/>
      <c r="W349" s="241"/>
      <c r="X349" s="241"/>
      <c r="Y349" s="241"/>
      <c r="Z349" s="214"/>
      <c r="AA349" s="241"/>
      <c r="AB349" s="214"/>
      <c r="AC349" s="241"/>
      <c r="AD349" s="214"/>
      <c r="AE349" s="241"/>
      <c r="AF349" s="214"/>
      <c r="AG349" s="241"/>
      <c r="AH349" s="214"/>
      <c r="AI349" s="241"/>
      <c r="AJ349" s="214"/>
      <c r="AK349" s="241"/>
      <c r="AL349" s="214"/>
      <c r="AM349" s="214"/>
      <c r="AN349" s="241"/>
      <c r="AO349" s="260"/>
      <c r="AP349" s="241"/>
      <c r="AQ349" s="214"/>
      <c r="AR349" s="241"/>
      <c r="AS349" s="214"/>
      <c r="AT349" s="241"/>
      <c r="AU349" s="214"/>
      <c r="AV349" s="241"/>
      <c r="AW349" s="214"/>
      <c r="AX349" s="354">
        <f>AX350</f>
        <v>3650</v>
      </c>
      <c r="AY349" s="262"/>
      <c r="AZ349" s="234"/>
      <c r="BB349" s="260">
        <f>BB350</f>
        <v>2730</v>
      </c>
      <c r="BC349" s="245">
        <f t="shared" si="10"/>
        <v>74.794520547945211</v>
      </c>
    </row>
    <row r="350" spans="1:55" ht="30.75" customHeight="1" x14ac:dyDescent="0.25">
      <c r="A350" s="255" t="s">
        <v>67</v>
      </c>
      <c r="B350" s="257" t="s">
        <v>834</v>
      </c>
      <c r="C350" s="257" t="s">
        <v>764</v>
      </c>
      <c r="D350" s="248" t="s">
        <v>108</v>
      </c>
      <c r="E350" s="239"/>
      <c r="F350" s="259"/>
      <c r="G350" s="241"/>
      <c r="H350" s="241"/>
      <c r="I350" s="241"/>
      <c r="J350" s="239"/>
      <c r="K350" s="259"/>
      <c r="L350" s="241"/>
      <c r="M350" s="241"/>
      <c r="N350" s="260"/>
      <c r="O350" s="241"/>
      <c r="P350" s="241"/>
      <c r="Q350" s="241"/>
      <c r="R350" s="241"/>
      <c r="S350" s="241"/>
      <c r="T350" s="241"/>
      <c r="U350" s="241"/>
      <c r="V350" s="214"/>
      <c r="W350" s="241"/>
      <c r="X350" s="241"/>
      <c r="Y350" s="241"/>
      <c r="Z350" s="214"/>
      <c r="AA350" s="241"/>
      <c r="AB350" s="214"/>
      <c r="AC350" s="241"/>
      <c r="AD350" s="214"/>
      <c r="AE350" s="241"/>
      <c r="AF350" s="214"/>
      <c r="AG350" s="241"/>
      <c r="AH350" s="214"/>
      <c r="AI350" s="241"/>
      <c r="AJ350" s="214"/>
      <c r="AK350" s="241"/>
      <c r="AL350" s="214"/>
      <c r="AM350" s="214"/>
      <c r="AN350" s="241"/>
      <c r="AO350" s="260"/>
      <c r="AP350" s="241"/>
      <c r="AQ350" s="214"/>
      <c r="AR350" s="241"/>
      <c r="AS350" s="214"/>
      <c r="AT350" s="241"/>
      <c r="AU350" s="214"/>
      <c r="AV350" s="241"/>
      <c r="AW350" s="214"/>
      <c r="AX350" s="354">
        <f>AX351</f>
        <v>3650</v>
      </c>
      <c r="AY350" s="262"/>
      <c r="AZ350" s="234"/>
      <c r="BB350" s="260">
        <f>BB351</f>
        <v>2730</v>
      </c>
      <c r="BC350" s="245">
        <f t="shared" si="10"/>
        <v>74.794520547945211</v>
      </c>
    </row>
    <row r="351" spans="1:55" ht="50.45" customHeight="1" x14ac:dyDescent="0.25">
      <c r="A351" s="255" t="s">
        <v>67</v>
      </c>
      <c r="B351" s="257" t="s">
        <v>834</v>
      </c>
      <c r="C351" s="257" t="s">
        <v>801</v>
      </c>
      <c r="D351" s="258" t="s">
        <v>751</v>
      </c>
      <c r="E351" s="239"/>
      <c r="F351" s="259"/>
      <c r="G351" s="241"/>
      <c r="H351" s="241"/>
      <c r="I351" s="241"/>
      <c r="J351" s="239"/>
      <c r="K351" s="259"/>
      <c r="L351" s="241"/>
      <c r="M351" s="241"/>
      <c r="N351" s="260"/>
      <c r="O351" s="241"/>
      <c r="P351" s="241"/>
      <c r="Q351" s="241"/>
      <c r="R351" s="241"/>
      <c r="S351" s="241"/>
      <c r="T351" s="241"/>
      <c r="U351" s="241"/>
      <c r="V351" s="214"/>
      <c r="W351" s="241"/>
      <c r="X351" s="241"/>
      <c r="Y351" s="241"/>
      <c r="Z351" s="214"/>
      <c r="AA351" s="241"/>
      <c r="AB351" s="214"/>
      <c r="AC351" s="241"/>
      <c r="AD351" s="214"/>
      <c r="AE351" s="241"/>
      <c r="AF351" s="214"/>
      <c r="AG351" s="241"/>
      <c r="AH351" s="214">
        <v>167199.88</v>
      </c>
      <c r="AI351" s="241">
        <f>AH351</f>
        <v>167199.88</v>
      </c>
      <c r="AJ351" s="214"/>
      <c r="AK351" s="241">
        <f>AI351</f>
        <v>167199.88</v>
      </c>
      <c r="AL351" s="214">
        <v>90000</v>
      </c>
      <c r="AM351" s="214"/>
      <c r="AN351" s="241">
        <f>AK351+AL351+AM351</f>
        <v>257199.88</v>
      </c>
      <c r="AO351" s="260"/>
      <c r="AP351" s="241">
        <f>AM351+AN351+AO351</f>
        <v>257199.88</v>
      </c>
      <c r="AQ351" s="214"/>
      <c r="AR351" s="241">
        <f>AO351+AP351+AQ351</f>
        <v>257199.88</v>
      </c>
      <c r="AS351" s="214">
        <v>173230</v>
      </c>
      <c r="AT351" s="241">
        <f>AQ351+AR351+AS351</f>
        <v>430429.88</v>
      </c>
      <c r="AU351" s="214"/>
      <c r="AV351" s="241">
        <f>AT351</f>
        <v>430429.88</v>
      </c>
      <c r="AW351" s="214"/>
      <c r="AX351" s="354">
        <v>3650</v>
      </c>
      <c r="AY351" s="262"/>
      <c r="AZ351" s="234"/>
      <c r="BB351" s="260">
        <v>2730</v>
      </c>
      <c r="BC351" s="245">
        <f t="shared" si="10"/>
        <v>74.794520547945211</v>
      </c>
    </row>
    <row r="352" spans="1:55" ht="29.45" hidden="1" customHeight="1" x14ac:dyDescent="0.25">
      <c r="A352" s="255" t="s">
        <v>67</v>
      </c>
      <c r="B352" s="247" t="s">
        <v>831</v>
      </c>
      <c r="C352" s="247" t="s">
        <v>764</v>
      </c>
      <c r="D352" s="248" t="s">
        <v>714</v>
      </c>
      <c r="E352" s="239"/>
      <c r="F352" s="259"/>
      <c r="G352" s="241"/>
      <c r="H352" s="241"/>
      <c r="I352" s="241"/>
      <c r="J352" s="239"/>
      <c r="K352" s="259"/>
      <c r="L352" s="241"/>
      <c r="M352" s="241"/>
      <c r="N352" s="260"/>
      <c r="O352" s="241"/>
      <c r="P352" s="241"/>
      <c r="Q352" s="241"/>
      <c r="R352" s="241"/>
      <c r="S352" s="241"/>
      <c r="T352" s="241"/>
      <c r="U352" s="241"/>
      <c r="V352" s="214"/>
      <c r="W352" s="241"/>
      <c r="X352" s="241"/>
      <c r="Y352" s="241"/>
      <c r="Z352" s="214"/>
      <c r="AA352" s="241"/>
      <c r="AB352" s="214"/>
      <c r="AC352" s="241"/>
      <c r="AD352" s="214"/>
      <c r="AE352" s="241"/>
      <c r="AF352" s="214"/>
      <c r="AG352" s="241"/>
      <c r="AH352" s="214"/>
      <c r="AI352" s="241"/>
      <c r="AJ352" s="214"/>
      <c r="AK352" s="241"/>
      <c r="AL352" s="214"/>
      <c r="AM352" s="214"/>
      <c r="AN352" s="241"/>
      <c r="AO352" s="260"/>
      <c r="AP352" s="241"/>
      <c r="AQ352" s="214"/>
      <c r="AR352" s="241"/>
      <c r="AS352" s="214"/>
      <c r="AT352" s="241"/>
      <c r="AU352" s="214"/>
      <c r="AV352" s="241"/>
      <c r="AW352" s="214"/>
      <c r="AX352" s="261">
        <f>AX353</f>
        <v>0</v>
      </c>
      <c r="AY352" s="262"/>
      <c r="AZ352" s="234"/>
      <c r="BB352" s="260">
        <f>BB353</f>
        <v>0</v>
      </c>
      <c r="BC352" s="245" t="e">
        <f t="shared" si="10"/>
        <v>#DIV/0!</v>
      </c>
    </row>
    <row r="353" spans="1:55" ht="2.4500000000000002" hidden="1" customHeight="1" x14ac:dyDescent="0.25">
      <c r="A353" s="255"/>
      <c r="B353" s="257"/>
      <c r="C353" s="257"/>
      <c r="D353" s="248" t="s">
        <v>733</v>
      </c>
      <c r="E353" s="239"/>
      <c r="F353" s="259"/>
      <c r="G353" s="241"/>
      <c r="H353" s="241"/>
      <c r="I353" s="241"/>
      <c r="J353" s="239"/>
      <c r="K353" s="259"/>
      <c r="L353" s="241"/>
      <c r="M353" s="241"/>
      <c r="N353" s="260"/>
      <c r="O353" s="241"/>
      <c r="P353" s="241"/>
      <c r="Q353" s="241"/>
      <c r="R353" s="241"/>
      <c r="S353" s="241"/>
      <c r="T353" s="241"/>
      <c r="U353" s="241"/>
      <c r="V353" s="214"/>
      <c r="W353" s="241"/>
      <c r="X353" s="241"/>
      <c r="Y353" s="241"/>
      <c r="Z353" s="214"/>
      <c r="AA353" s="241"/>
      <c r="AB353" s="214"/>
      <c r="AC353" s="241"/>
      <c r="AD353" s="214"/>
      <c r="AE353" s="241"/>
      <c r="AF353" s="214"/>
      <c r="AG353" s="241"/>
      <c r="AH353" s="214"/>
      <c r="AI353" s="241"/>
      <c r="AJ353" s="214"/>
      <c r="AK353" s="241"/>
      <c r="AL353" s="214"/>
      <c r="AM353" s="214"/>
      <c r="AN353" s="241"/>
      <c r="AO353" s="260"/>
      <c r="AP353" s="241"/>
      <c r="AQ353" s="214"/>
      <c r="AR353" s="241"/>
      <c r="AS353" s="214"/>
      <c r="AT353" s="241"/>
      <c r="AU353" s="214"/>
      <c r="AV353" s="241"/>
      <c r="AW353" s="214"/>
      <c r="AX353" s="261">
        <f>AX354</f>
        <v>0</v>
      </c>
      <c r="AY353" s="262"/>
      <c r="AZ353" s="234"/>
      <c r="BB353" s="260">
        <f>BB354</f>
        <v>0</v>
      </c>
      <c r="BC353" s="245" t="e">
        <f t="shared" si="10"/>
        <v>#DIV/0!</v>
      </c>
    </row>
    <row r="354" spans="1:55" ht="15.6" hidden="1" customHeight="1" x14ac:dyDescent="0.25">
      <c r="A354" s="255" t="s">
        <v>835</v>
      </c>
      <c r="B354" s="257"/>
      <c r="C354" s="257" t="s">
        <v>801</v>
      </c>
      <c r="D354" s="258" t="s">
        <v>732</v>
      </c>
      <c r="E354" s="239"/>
      <c r="F354" s="259"/>
      <c r="G354" s="241"/>
      <c r="H354" s="241"/>
      <c r="I354" s="241"/>
      <c r="J354" s="239"/>
      <c r="K354" s="259"/>
      <c r="L354" s="241"/>
      <c r="M354" s="241"/>
      <c r="N354" s="260"/>
      <c r="O354" s="241"/>
      <c r="P354" s="241"/>
      <c r="Q354" s="241"/>
      <c r="R354" s="241"/>
      <c r="S354" s="241"/>
      <c r="T354" s="241"/>
      <c r="U354" s="241"/>
      <c r="V354" s="214"/>
      <c r="W354" s="241"/>
      <c r="X354" s="241"/>
      <c r="Y354" s="241"/>
      <c r="Z354" s="214"/>
      <c r="AA354" s="241"/>
      <c r="AB354" s="214"/>
      <c r="AC354" s="241"/>
      <c r="AD354" s="214"/>
      <c r="AE354" s="241"/>
      <c r="AF354" s="214"/>
      <c r="AG354" s="241"/>
      <c r="AH354" s="214"/>
      <c r="AI354" s="241"/>
      <c r="AJ354" s="214"/>
      <c r="AK354" s="241"/>
      <c r="AL354" s="214"/>
      <c r="AM354" s="214"/>
      <c r="AN354" s="241"/>
      <c r="AO354" s="260"/>
      <c r="AP354" s="241"/>
      <c r="AQ354" s="214"/>
      <c r="AR354" s="241"/>
      <c r="AS354" s="214"/>
      <c r="AT354" s="241"/>
      <c r="AU354" s="214"/>
      <c r="AV354" s="241"/>
      <c r="AW354" s="214"/>
      <c r="AX354" s="261">
        <v>0</v>
      </c>
      <c r="AY354" s="262"/>
      <c r="AZ354" s="234"/>
      <c r="BB354" s="260">
        <v>0</v>
      </c>
      <c r="BC354" s="245" t="e">
        <f t="shared" si="10"/>
        <v>#DIV/0!</v>
      </c>
    </row>
    <row r="355" spans="1:55" ht="14.45" customHeight="1" x14ac:dyDescent="0.25">
      <c r="A355" s="236" t="s">
        <v>836</v>
      </c>
      <c r="B355" s="237" t="s">
        <v>837</v>
      </c>
      <c r="C355" s="237" t="s">
        <v>764</v>
      </c>
      <c r="D355" s="287" t="s">
        <v>512</v>
      </c>
      <c r="E355" s="239"/>
      <c r="F355" s="259"/>
      <c r="G355" s="241"/>
      <c r="H355" s="241"/>
      <c r="I355" s="241"/>
      <c r="J355" s="239"/>
      <c r="K355" s="259"/>
      <c r="L355" s="241"/>
      <c r="M355" s="241"/>
      <c r="N355" s="260"/>
      <c r="O355" s="241"/>
      <c r="P355" s="241"/>
      <c r="Q355" s="241"/>
      <c r="R355" s="241"/>
      <c r="S355" s="241"/>
      <c r="T355" s="241"/>
      <c r="U355" s="241"/>
      <c r="V355" s="214"/>
      <c r="W355" s="241"/>
      <c r="X355" s="241"/>
      <c r="Y355" s="241"/>
      <c r="Z355" s="214"/>
      <c r="AA355" s="241"/>
      <c r="AB355" s="214"/>
      <c r="AC355" s="241"/>
      <c r="AD355" s="214"/>
      <c r="AE355" s="241"/>
      <c r="AF355" s="214"/>
      <c r="AG355" s="241"/>
      <c r="AH355" s="214"/>
      <c r="AI355" s="241"/>
      <c r="AJ355" s="214"/>
      <c r="AK355" s="241"/>
      <c r="AL355" s="214"/>
      <c r="AM355" s="214"/>
      <c r="AN355" s="241"/>
      <c r="AO355" s="260"/>
      <c r="AP355" s="241"/>
      <c r="AQ355" s="214"/>
      <c r="AR355" s="241"/>
      <c r="AS355" s="214"/>
      <c r="AT355" s="241"/>
      <c r="AU355" s="214"/>
      <c r="AV355" s="241"/>
      <c r="AW355" s="214"/>
      <c r="AX355" s="242">
        <f>AX356+AX358+AX370</f>
        <v>886.60599999999999</v>
      </c>
      <c r="AY355" s="262"/>
      <c r="AZ355" s="234"/>
      <c r="BB355" s="240">
        <f>BB356+BB358+BB370</f>
        <v>930.26242000000002</v>
      </c>
      <c r="BC355" s="245">
        <f t="shared" si="10"/>
        <v>104.9239932957819</v>
      </c>
    </row>
    <row r="356" spans="1:55" ht="46.9" hidden="1" customHeight="1" x14ac:dyDescent="0.25">
      <c r="A356" s="255"/>
      <c r="B356" s="257" t="s">
        <v>675</v>
      </c>
      <c r="C356" s="257"/>
      <c r="D356" s="258" t="s">
        <v>677</v>
      </c>
      <c r="E356" s="239"/>
      <c r="F356" s="276"/>
      <c r="G356" s="239"/>
      <c r="H356" s="239"/>
      <c r="I356" s="239"/>
      <c r="J356" s="239"/>
      <c r="K356" s="276"/>
      <c r="L356" s="239"/>
      <c r="M356" s="239"/>
      <c r="N356" s="240"/>
      <c r="O356" s="239"/>
      <c r="P356" s="239"/>
      <c r="Q356" s="239"/>
      <c r="R356" s="239"/>
      <c r="S356" s="239"/>
      <c r="T356" s="239"/>
      <c r="U356" s="239"/>
      <c r="V356" s="214"/>
      <c r="W356" s="239"/>
      <c r="X356" s="239"/>
      <c r="Y356" s="239"/>
      <c r="Z356" s="214"/>
      <c r="AA356" s="239"/>
      <c r="AB356" s="214"/>
      <c r="AC356" s="239"/>
      <c r="AD356" s="214"/>
      <c r="AE356" s="239"/>
      <c r="AF356" s="214"/>
      <c r="AG356" s="239"/>
      <c r="AH356" s="214"/>
      <c r="AI356" s="239"/>
      <c r="AJ356" s="214"/>
      <c r="AK356" s="239"/>
      <c r="AL356" s="214"/>
      <c r="AM356" s="214"/>
      <c r="AN356" s="239"/>
      <c r="AO356" s="240"/>
      <c r="AP356" s="239"/>
      <c r="AQ356" s="214"/>
      <c r="AR356" s="239"/>
      <c r="AS356" s="214"/>
      <c r="AT356" s="239"/>
      <c r="AU356" s="214"/>
      <c r="AV356" s="239"/>
      <c r="AW356" s="214"/>
      <c r="AX356" s="261">
        <f>AX357</f>
        <v>0</v>
      </c>
      <c r="AY356" s="262"/>
      <c r="AZ356" s="234"/>
      <c r="BB356" s="260">
        <f>BB357</f>
        <v>0</v>
      </c>
      <c r="BC356" s="245" t="e">
        <f t="shared" si="10"/>
        <v>#DIV/0!</v>
      </c>
    </row>
    <row r="357" spans="1:55" ht="43.15" hidden="1" customHeight="1" x14ac:dyDescent="0.25">
      <c r="A357" s="255"/>
      <c r="B357" s="257" t="s">
        <v>676</v>
      </c>
      <c r="C357" s="257"/>
      <c r="D357" s="258" t="s">
        <v>674</v>
      </c>
      <c r="E357" s="239"/>
      <c r="F357" s="276"/>
      <c r="G357" s="239"/>
      <c r="H357" s="239"/>
      <c r="I357" s="239"/>
      <c r="J357" s="239"/>
      <c r="K357" s="276"/>
      <c r="L357" s="239"/>
      <c r="M357" s="239"/>
      <c r="N357" s="240"/>
      <c r="O357" s="239"/>
      <c r="P357" s="239"/>
      <c r="Q357" s="239"/>
      <c r="R357" s="239"/>
      <c r="S357" s="239"/>
      <c r="T357" s="239"/>
      <c r="U357" s="239"/>
      <c r="V357" s="214"/>
      <c r="W357" s="239"/>
      <c r="X357" s="239"/>
      <c r="Y357" s="239"/>
      <c r="Z357" s="214"/>
      <c r="AA357" s="239"/>
      <c r="AB357" s="214"/>
      <c r="AC357" s="239"/>
      <c r="AD357" s="214"/>
      <c r="AE357" s="239"/>
      <c r="AF357" s="214"/>
      <c r="AG357" s="239"/>
      <c r="AH357" s="214"/>
      <c r="AI357" s="239"/>
      <c r="AJ357" s="214"/>
      <c r="AK357" s="239"/>
      <c r="AL357" s="214"/>
      <c r="AM357" s="214"/>
      <c r="AN357" s="239"/>
      <c r="AO357" s="240"/>
      <c r="AP357" s="239"/>
      <c r="AQ357" s="214"/>
      <c r="AR357" s="239"/>
      <c r="AS357" s="214"/>
      <c r="AT357" s="239"/>
      <c r="AU357" s="214"/>
      <c r="AV357" s="239"/>
      <c r="AW357" s="214"/>
      <c r="AX357" s="261"/>
      <c r="AY357" s="262"/>
      <c r="AZ357" s="234"/>
      <c r="BB357" s="260"/>
      <c r="BC357" s="245" t="e">
        <f t="shared" si="10"/>
        <v>#DIV/0!</v>
      </c>
    </row>
    <row r="358" spans="1:55" ht="47.25" x14ac:dyDescent="0.25">
      <c r="A358" s="255" t="s">
        <v>836</v>
      </c>
      <c r="B358" s="247" t="s">
        <v>825</v>
      </c>
      <c r="C358" s="247" t="s">
        <v>764</v>
      </c>
      <c r="D358" s="248" t="s">
        <v>72</v>
      </c>
      <c r="E358" s="239"/>
      <c r="F358" s="259"/>
      <c r="G358" s="241"/>
      <c r="H358" s="241"/>
      <c r="I358" s="241"/>
      <c r="J358" s="239"/>
      <c r="K358" s="259"/>
      <c r="L358" s="241"/>
      <c r="M358" s="241"/>
      <c r="N358" s="260"/>
      <c r="O358" s="241"/>
      <c r="P358" s="241"/>
      <c r="Q358" s="241"/>
      <c r="R358" s="241"/>
      <c r="S358" s="241"/>
      <c r="T358" s="241"/>
      <c r="U358" s="241"/>
      <c r="V358" s="214"/>
      <c r="W358" s="241"/>
      <c r="X358" s="241"/>
      <c r="Y358" s="241"/>
      <c r="Z358" s="214"/>
      <c r="AA358" s="241"/>
      <c r="AB358" s="214"/>
      <c r="AC358" s="241"/>
      <c r="AD358" s="214"/>
      <c r="AE358" s="241"/>
      <c r="AF358" s="214"/>
      <c r="AG358" s="241"/>
      <c r="AH358" s="214"/>
      <c r="AI358" s="241"/>
      <c r="AJ358" s="214"/>
      <c r="AK358" s="241"/>
      <c r="AL358" s="214"/>
      <c r="AM358" s="214"/>
      <c r="AN358" s="241"/>
      <c r="AO358" s="260"/>
      <c r="AP358" s="241"/>
      <c r="AQ358" s="214"/>
      <c r="AR358" s="241"/>
      <c r="AS358" s="214"/>
      <c r="AT358" s="241"/>
      <c r="AU358" s="214"/>
      <c r="AV358" s="241"/>
      <c r="AW358" s="214"/>
      <c r="AX358" s="261">
        <f>AX359</f>
        <v>750.60599999999999</v>
      </c>
      <c r="AY358" s="262"/>
      <c r="AZ358" s="234"/>
      <c r="BB358" s="260">
        <f>BB359</f>
        <v>794.26242000000002</v>
      </c>
      <c r="BC358" s="245">
        <f t="shared" si="10"/>
        <v>105.81615654551122</v>
      </c>
    </row>
    <row r="359" spans="1:55" ht="15.75" x14ac:dyDescent="0.25">
      <c r="A359" s="255" t="s">
        <v>836</v>
      </c>
      <c r="B359" s="247" t="s">
        <v>838</v>
      </c>
      <c r="C359" s="247" t="s">
        <v>764</v>
      </c>
      <c r="D359" s="248" t="s">
        <v>715</v>
      </c>
      <c r="E359" s="239"/>
      <c r="F359" s="259"/>
      <c r="G359" s="241"/>
      <c r="H359" s="241"/>
      <c r="I359" s="241"/>
      <c r="J359" s="239"/>
      <c r="K359" s="259"/>
      <c r="L359" s="241"/>
      <c r="M359" s="241"/>
      <c r="N359" s="260"/>
      <c r="O359" s="241"/>
      <c r="P359" s="241"/>
      <c r="Q359" s="241"/>
      <c r="R359" s="241"/>
      <c r="S359" s="241"/>
      <c r="T359" s="241"/>
      <c r="U359" s="241"/>
      <c r="V359" s="214"/>
      <c r="W359" s="241"/>
      <c r="X359" s="241"/>
      <c r="Y359" s="241"/>
      <c r="Z359" s="214"/>
      <c r="AA359" s="241"/>
      <c r="AB359" s="214"/>
      <c r="AC359" s="241"/>
      <c r="AD359" s="214"/>
      <c r="AE359" s="241"/>
      <c r="AF359" s="214"/>
      <c r="AG359" s="241"/>
      <c r="AH359" s="214"/>
      <c r="AI359" s="241"/>
      <c r="AJ359" s="214"/>
      <c r="AK359" s="241"/>
      <c r="AL359" s="214"/>
      <c r="AM359" s="214"/>
      <c r="AN359" s="241"/>
      <c r="AO359" s="260"/>
      <c r="AP359" s="241"/>
      <c r="AQ359" s="214"/>
      <c r="AR359" s="241"/>
      <c r="AS359" s="214"/>
      <c r="AT359" s="241"/>
      <c r="AU359" s="214"/>
      <c r="AV359" s="241"/>
      <c r="AW359" s="214"/>
      <c r="AX359" s="261">
        <f>AX360</f>
        <v>750.60599999999999</v>
      </c>
      <c r="AY359" s="262"/>
      <c r="AZ359" s="234"/>
      <c r="BB359" s="260">
        <f>BB360</f>
        <v>794.26242000000002</v>
      </c>
      <c r="BC359" s="245">
        <f t="shared" si="10"/>
        <v>105.81615654551122</v>
      </c>
    </row>
    <row r="360" spans="1:55" ht="34.9" customHeight="1" x14ac:dyDescent="0.25">
      <c r="A360" s="255" t="s">
        <v>836</v>
      </c>
      <c r="B360" s="257" t="s">
        <v>842</v>
      </c>
      <c r="C360" s="257" t="s">
        <v>764</v>
      </c>
      <c r="D360" s="248" t="s">
        <v>104</v>
      </c>
      <c r="E360" s="239"/>
      <c r="F360" s="259"/>
      <c r="G360" s="241"/>
      <c r="H360" s="241"/>
      <c r="I360" s="241"/>
      <c r="J360" s="239"/>
      <c r="K360" s="259"/>
      <c r="L360" s="241"/>
      <c r="M360" s="241"/>
      <c r="N360" s="260"/>
      <c r="O360" s="241"/>
      <c r="P360" s="241"/>
      <c r="Q360" s="241"/>
      <c r="R360" s="241"/>
      <c r="S360" s="241"/>
      <c r="T360" s="241"/>
      <c r="U360" s="241"/>
      <c r="V360" s="214"/>
      <c r="W360" s="241"/>
      <c r="X360" s="241"/>
      <c r="Y360" s="241"/>
      <c r="Z360" s="214"/>
      <c r="AA360" s="241"/>
      <c r="AB360" s="214"/>
      <c r="AC360" s="241"/>
      <c r="AD360" s="214"/>
      <c r="AE360" s="241"/>
      <c r="AF360" s="214"/>
      <c r="AG360" s="241"/>
      <c r="AH360" s="214"/>
      <c r="AI360" s="241"/>
      <c r="AJ360" s="214"/>
      <c r="AK360" s="241"/>
      <c r="AL360" s="214"/>
      <c r="AM360" s="214"/>
      <c r="AN360" s="241"/>
      <c r="AO360" s="260"/>
      <c r="AP360" s="241"/>
      <c r="AQ360" s="214"/>
      <c r="AR360" s="241"/>
      <c r="AS360" s="214"/>
      <c r="AT360" s="241"/>
      <c r="AU360" s="214"/>
      <c r="AV360" s="241"/>
      <c r="AW360" s="214"/>
      <c r="AX360" s="261">
        <f>AX365+AX367+AX361</f>
        <v>750.60599999999999</v>
      </c>
      <c r="AY360" s="262"/>
      <c r="AZ360" s="234"/>
      <c r="BB360" s="260">
        <f>BB365+BB367+BB361</f>
        <v>794.26242000000002</v>
      </c>
      <c r="BC360" s="245">
        <f t="shared" si="10"/>
        <v>105.81615654551122</v>
      </c>
    </row>
    <row r="361" spans="1:55" ht="51.75" customHeight="1" x14ac:dyDescent="0.25">
      <c r="A361" s="255" t="s">
        <v>836</v>
      </c>
      <c r="B361" s="257" t="s">
        <v>844</v>
      </c>
      <c r="C361" s="257" t="s">
        <v>764</v>
      </c>
      <c r="D361" s="258" t="s">
        <v>677</v>
      </c>
      <c r="E361" s="239"/>
      <c r="F361" s="259"/>
      <c r="G361" s="241"/>
      <c r="H361" s="241"/>
      <c r="I361" s="241"/>
      <c r="J361" s="239"/>
      <c r="K361" s="259"/>
      <c r="L361" s="241"/>
      <c r="M361" s="241"/>
      <c r="N361" s="260"/>
      <c r="O361" s="241"/>
      <c r="P361" s="241"/>
      <c r="Q361" s="241"/>
      <c r="R361" s="241"/>
      <c r="S361" s="241"/>
      <c r="T361" s="241"/>
      <c r="U361" s="241"/>
      <c r="V361" s="214"/>
      <c r="W361" s="241"/>
      <c r="X361" s="241"/>
      <c r="Y361" s="241"/>
      <c r="Z361" s="214"/>
      <c r="AA361" s="241"/>
      <c r="AB361" s="214"/>
      <c r="AC361" s="241"/>
      <c r="AD361" s="214"/>
      <c r="AE361" s="241"/>
      <c r="AF361" s="214"/>
      <c r="AG361" s="241"/>
      <c r="AH361" s="214"/>
      <c r="AI361" s="241"/>
      <c r="AJ361" s="214"/>
      <c r="AK361" s="241"/>
      <c r="AL361" s="214"/>
      <c r="AM361" s="214"/>
      <c r="AN361" s="241"/>
      <c r="AO361" s="260"/>
      <c r="AP361" s="241"/>
      <c r="AQ361" s="214"/>
      <c r="AR361" s="241"/>
      <c r="AS361" s="214"/>
      <c r="AT361" s="241"/>
      <c r="AU361" s="214"/>
      <c r="AV361" s="241"/>
      <c r="AW361" s="214"/>
      <c r="AX361" s="354">
        <f>AX363+AX364</f>
        <v>431.92600000000004</v>
      </c>
      <c r="AY361" s="262"/>
      <c r="AZ361" s="234"/>
      <c r="BB361" s="260">
        <f>BB363+BB364</f>
        <v>435.5</v>
      </c>
      <c r="BC361" s="245">
        <f t="shared" si="10"/>
        <v>100.82745655505802</v>
      </c>
    </row>
    <row r="362" spans="1:55" ht="34.5" hidden="1" customHeight="1" x14ac:dyDescent="0.25">
      <c r="A362" s="255" t="s">
        <v>872</v>
      </c>
      <c r="B362" s="257" t="s">
        <v>844</v>
      </c>
      <c r="C362" s="257" t="s">
        <v>771</v>
      </c>
      <c r="D362" s="258"/>
      <c r="E362" s="239"/>
      <c r="F362" s="259"/>
      <c r="G362" s="241"/>
      <c r="H362" s="241"/>
      <c r="I362" s="241"/>
      <c r="J362" s="239"/>
      <c r="K362" s="259"/>
      <c r="L362" s="241"/>
      <c r="M362" s="241"/>
      <c r="N362" s="260"/>
      <c r="O362" s="241"/>
      <c r="P362" s="241"/>
      <c r="Q362" s="241"/>
      <c r="R362" s="241"/>
      <c r="S362" s="241"/>
      <c r="T362" s="241"/>
      <c r="U362" s="241"/>
      <c r="V362" s="214"/>
      <c r="W362" s="241"/>
      <c r="X362" s="241"/>
      <c r="Y362" s="241"/>
      <c r="Z362" s="214"/>
      <c r="AA362" s="241"/>
      <c r="AB362" s="214"/>
      <c r="AC362" s="241"/>
      <c r="AD362" s="214"/>
      <c r="AE362" s="241"/>
      <c r="AF362" s="214"/>
      <c r="AG362" s="241"/>
      <c r="AH362" s="214"/>
      <c r="AI362" s="241"/>
      <c r="AJ362" s="214"/>
      <c r="AK362" s="241"/>
      <c r="AL362" s="214"/>
      <c r="AM362" s="214"/>
      <c r="AN362" s="241"/>
      <c r="AO362" s="260"/>
      <c r="AP362" s="241"/>
      <c r="AQ362" s="214"/>
      <c r="AR362" s="241"/>
      <c r="AS362" s="214"/>
      <c r="AT362" s="241"/>
      <c r="AU362" s="214"/>
      <c r="AV362" s="241"/>
      <c r="AW362" s="214"/>
      <c r="AX362" s="354"/>
      <c r="AY362" s="262"/>
      <c r="AZ362" s="234"/>
      <c r="BB362" s="260"/>
      <c r="BC362" s="245" t="e">
        <f t="shared" si="10"/>
        <v>#DIV/0!</v>
      </c>
    </row>
    <row r="363" spans="1:55" ht="39.75" customHeight="1" x14ac:dyDescent="0.25">
      <c r="A363" s="255" t="s">
        <v>836</v>
      </c>
      <c r="B363" s="257" t="s">
        <v>844</v>
      </c>
      <c r="C363" s="257" t="s">
        <v>871</v>
      </c>
      <c r="D363" s="258" t="s">
        <v>70</v>
      </c>
      <c r="E363" s="239"/>
      <c r="F363" s="259"/>
      <c r="G363" s="241"/>
      <c r="H363" s="241"/>
      <c r="I363" s="241"/>
      <c r="J363" s="239"/>
      <c r="K363" s="259"/>
      <c r="L363" s="241"/>
      <c r="M363" s="241"/>
      <c r="N363" s="260"/>
      <c r="O363" s="241"/>
      <c r="P363" s="241"/>
      <c r="Q363" s="241"/>
      <c r="R363" s="241"/>
      <c r="S363" s="241"/>
      <c r="T363" s="241"/>
      <c r="U363" s="241"/>
      <c r="V363" s="214"/>
      <c r="W363" s="241"/>
      <c r="X363" s="241"/>
      <c r="Y363" s="241"/>
      <c r="Z363" s="214"/>
      <c r="AA363" s="241"/>
      <c r="AB363" s="214"/>
      <c r="AC363" s="241"/>
      <c r="AD363" s="214"/>
      <c r="AE363" s="241"/>
      <c r="AF363" s="214"/>
      <c r="AG363" s="241"/>
      <c r="AH363" s="214"/>
      <c r="AI363" s="241"/>
      <c r="AJ363" s="214"/>
      <c r="AK363" s="241"/>
      <c r="AL363" s="214"/>
      <c r="AM363" s="214"/>
      <c r="AN363" s="241"/>
      <c r="AO363" s="260"/>
      <c r="AP363" s="241"/>
      <c r="AQ363" s="214"/>
      <c r="AR363" s="241"/>
      <c r="AS363" s="214"/>
      <c r="AT363" s="241"/>
      <c r="AU363" s="214"/>
      <c r="AV363" s="241"/>
      <c r="AW363" s="214"/>
      <c r="AX363" s="354">
        <v>158.97</v>
      </c>
      <c r="AY363" s="262"/>
      <c r="AZ363" s="234"/>
      <c r="BB363" s="260">
        <v>160.65</v>
      </c>
      <c r="BC363" s="245">
        <f t="shared" si="10"/>
        <v>101.05680317040952</v>
      </c>
    </row>
    <row r="364" spans="1:55" ht="63" customHeight="1" x14ac:dyDescent="0.25">
      <c r="A364" s="255" t="s">
        <v>836</v>
      </c>
      <c r="B364" s="257" t="s">
        <v>844</v>
      </c>
      <c r="C364" s="257" t="s">
        <v>801</v>
      </c>
      <c r="D364" s="258" t="s">
        <v>71</v>
      </c>
      <c r="E364" s="239"/>
      <c r="F364" s="259"/>
      <c r="G364" s="241"/>
      <c r="H364" s="241"/>
      <c r="I364" s="241"/>
      <c r="J364" s="239"/>
      <c r="K364" s="259"/>
      <c r="L364" s="241"/>
      <c r="M364" s="241"/>
      <c r="N364" s="260"/>
      <c r="O364" s="241"/>
      <c r="P364" s="241"/>
      <c r="Q364" s="241"/>
      <c r="R364" s="241"/>
      <c r="S364" s="241"/>
      <c r="T364" s="241"/>
      <c r="U364" s="241"/>
      <c r="V364" s="214"/>
      <c r="W364" s="241"/>
      <c r="X364" s="241"/>
      <c r="Y364" s="241"/>
      <c r="Z364" s="214"/>
      <c r="AA364" s="241"/>
      <c r="AB364" s="214"/>
      <c r="AC364" s="241"/>
      <c r="AD364" s="214"/>
      <c r="AE364" s="241"/>
      <c r="AF364" s="214"/>
      <c r="AG364" s="241"/>
      <c r="AH364" s="214"/>
      <c r="AI364" s="241"/>
      <c r="AJ364" s="214"/>
      <c r="AK364" s="241"/>
      <c r="AL364" s="214"/>
      <c r="AM364" s="214"/>
      <c r="AN364" s="241"/>
      <c r="AO364" s="260"/>
      <c r="AP364" s="241"/>
      <c r="AQ364" s="214"/>
      <c r="AR364" s="241"/>
      <c r="AS364" s="214"/>
      <c r="AT364" s="241"/>
      <c r="AU364" s="214"/>
      <c r="AV364" s="241"/>
      <c r="AW364" s="214"/>
      <c r="AX364" s="354">
        <v>272.95600000000002</v>
      </c>
      <c r="AY364" s="262"/>
      <c r="AZ364" s="234"/>
      <c r="BB364" s="260">
        <v>274.85000000000002</v>
      </c>
      <c r="BC364" s="245">
        <f t="shared" si="10"/>
        <v>100.69388472867422</v>
      </c>
    </row>
    <row r="365" spans="1:55" ht="37.9" customHeight="1" x14ac:dyDescent="0.25">
      <c r="A365" s="255" t="s">
        <v>836</v>
      </c>
      <c r="B365" s="257" t="s">
        <v>845</v>
      </c>
      <c r="C365" s="257" t="s">
        <v>764</v>
      </c>
      <c r="D365" s="258" t="s">
        <v>752</v>
      </c>
      <c r="E365" s="239"/>
      <c r="F365" s="259"/>
      <c r="G365" s="241"/>
      <c r="H365" s="241"/>
      <c r="I365" s="241"/>
      <c r="J365" s="239"/>
      <c r="K365" s="259"/>
      <c r="L365" s="241"/>
      <c r="M365" s="241"/>
      <c r="N365" s="260"/>
      <c r="O365" s="241"/>
      <c r="P365" s="241"/>
      <c r="Q365" s="241"/>
      <c r="R365" s="241"/>
      <c r="S365" s="241"/>
      <c r="T365" s="241"/>
      <c r="U365" s="241"/>
      <c r="V365" s="214"/>
      <c r="W365" s="241"/>
      <c r="X365" s="241"/>
      <c r="Y365" s="241"/>
      <c r="Z365" s="214"/>
      <c r="AA365" s="241"/>
      <c r="AB365" s="214"/>
      <c r="AC365" s="241"/>
      <c r="AD365" s="214"/>
      <c r="AE365" s="241"/>
      <c r="AF365" s="214"/>
      <c r="AG365" s="241"/>
      <c r="AH365" s="214"/>
      <c r="AI365" s="241"/>
      <c r="AJ365" s="214"/>
      <c r="AK365" s="241"/>
      <c r="AL365" s="214"/>
      <c r="AM365" s="214"/>
      <c r="AN365" s="241"/>
      <c r="AO365" s="260"/>
      <c r="AP365" s="241"/>
      <c r="AQ365" s="214"/>
      <c r="AR365" s="241"/>
      <c r="AS365" s="214"/>
      <c r="AT365" s="241"/>
      <c r="AU365" s="214"/>
      <c r="AV365" s="241"/>
      <c r="AW365" s="214"/>
      <c r="AX365" s="354">
        <f>AX366</f>
        <v>148.68</v>
      </c>
      <c r="AY365" s="262"/>
      <c r="AZ365" s="234"/>
      <c r="BB365" s="260">
        <f>BB366</f>
        <v>190.23</v>
      </c>
      <c r="BC365" s="245">
        <f t="shared" si="10"/>
        <v>127.94592413236481</v>
      </c>
    </row>
    <row r="366" spans="1:55" ht="50.45" customHeight="1" x14ac:dyDescent="0.25">
      <c r="A366" s="255" t="s">
        <v>836</v>
      </c>
      <c r="B366" s="257" t="s">
        <v>846</v>
      </c>
      <c r="C366" s="257" t="s">
        <v>801</v>
      </c>
      <c r="D366" s="258" t="s">
        <v>753</v>
      </c>
      <c r="E366" s="239"/>
      <c r="F366" s="259"/>
      <c r="G366" s="241"/>
      <c r="H366" s="241"/>
      <c r="I366" s="241"/>
      <c r="J366" s="239"/>
      <c r="K366" s="259"/>
      <c r="L366" s="241"/>
      <c r="M366" s="241"/>
      <c r="N366" s="260"/>
      <c r="O366" s="241"/>
      <c r="P366" s="241"/>
      <c r="Q366" s="241"/>
      <c r="R366" s="241"/>
      <c r="S366" s="241"/>
      <c r="T366" s="241"/>
      <c r="U366" s="241"/>
      <c r="V366" s="214"/>
      <c r="W366" s="241"/>
      <c r="X366" s="241"/>
      <c r="Y366" s="241"/>
      <c r="Z366" s="214"/>
      <c r="AA366" s="241"/>
      <c r="AB366" s="214"/>
      <c r="AC366" s="241"/>
      <c r="AD366" s="214"/>
      <c r="AE366" s="241"/>
      <c r="AF366" s="214"/>
      <c r="AG366" s="241"/>
      <c r="AH366" s="214"/>
      <c r="AI366" s="241"/>
      <c r="AJ366" s="214"/>
      <c r="AK366" s="241"/>
      <c r="AL366" s="214"/>
      <c r="AM366" s="214"/>
      <c r="AN366" s="241"/>
      <c r="AO366" s="260"/>
      <c r="AP366" s="241"/>
      <c r="AQ366" s="214"/>
      <c r="AR366" s="241"/>
      <c r="AS366" s="214"/>
      <c r="AT366" s="241"/>
      <c r="AU366" s="214"/>
      <c r="AV366" s="241"/>
      <c r="AW366" s="214"/>
      <c r="AX366" s="354">
        <v>148.68</v>
      </c>
      <c r="AY366" s="262"/>
      <c r="AZ366" s="234"/>
      <c r="BB366" s="260">
        <v>190.23</v>
      </c>
      <c r="BC366" s="245">
        <f t="shared" si="10"/>
        <v>127.94592413236481</v>
      </c>
    </row>
    <row r="367" spans="1:55" ht="37.15" customHeight="1" x14ac:dyDescent="0.25">
      <c r="A367" s="255" t="s">
        <v>836</v>
      </c>
      <c r="B367" s="257" t="s">
        <v>843</v>
      </c>
      <c r="C367" s="257" t="s">
        <v>764</v>
      </c>
      <c r="D367" s="258" t="s">
        <v>142</v>
      </c>
      <c r="E367" s="239"/>
      <c r="F367" s="259"/>
      <c r="G367" s="241"/>
      <c r="H367" s="241"/>
      <c r="I367" s="241"/>
      <c r="J367" s="239"/>
      <c r="K367" s="259"/>
      <c r="L367" s="241"/>
      <c r="M367" s="241"/>
      <c r="N367" s="260"/>
      <c r="O367" s="241"/>
      <c r="P367" s="241"/>
      <c r="Q367" s="241"/>
      <c r="R367" s="241"/>
      <c r="S367" s="241"/>
      <c r="T367" s="241"/>
      <c r="U367" s="241"/>
      <c r="V367" s="214"/>
      <c r="W367" s="241"/>
      <c r="X367" s="241"/>
      <c r="Y367" s="241"/>
      <c r="Z367" s="214"/>
      <c r="AA367" s="241"/>
      <c r="AB367" s="214"/>
      <c r="AC367" s="241"/>
      <c r="AD367" s="214"/>
      <c r="AE367" s="241"/>
      <c r="AF367" s="214"/>
      <c r="AG367" s="241"/>
      <c r="AH367" s="214"/>
      <c r="AI367" s="241"/>
      <c r="AJ367" s="214"/>
      <c r="AK367" s="241"/>
      <c r="AL367" s="214"/>
      <c r="AM367" s="214"/>
      <c r="AN367" s="241"/>
      <c r="AO367" s="260"/>
      <c r="AP367" s="241"/>
      <c r="AQ367" s="214"/>
      <c r="AR367" s="241"/>
      <c r="AS367" s="214"/>
      <c r="AT367" s="241"/>
      <c r="AU367" s="214"/>
      <c r="AV367" s="241"/>
      <c r="AW367" s="214"/>
      <c r="AX367" s="261">
        <f>AX369+AX368</f>
        <v>170</v>
      </c>
      <c r="AY367" s="262"/>
      <c r="AZ367" s="234"/>
      <c r="BB367" s="260">
        <f>BB369+BB368</f>
        <v>168.53242</v>
      </c>
      <c r="BC367" s="245">
        <f t="shared" si="10"/>
        <v>99.13671764705883</v>
      </c>
    </row>
    <row r="368" spans="1:55" ht="1.5" customHeight="1" x14ac:dyDescent="0.25">
      <c r="A368" s="255" t="s">
        <v>836</v>
      </c>
      <c r="B368" s="257" t="s">
        <v>843</v>
      </c>
      <c r="C368" s="257" t="s">
        <v>771</v>
      </c>
      <c r="D368" s="258" t="s">
        <v>176</v>
      </c>
      <c r="E368" s="239"/>
      <c r="F368" s="259"/>
      <c r="G368" s="241"/>
      <c r="H368" s="241"/>
      <c r="I368" s="241"/>
      <c r="J368" s="239"/>
      <c r="K368" s="259"/>
      <c r="L368" s="241"/>
      <c r="M368" s="241"/>
      <c r="N368" s="260"/>
      <c r="O368" s="241"/>
      <c r="P368" s="241"/>
      <c r="Q368" s="241"/>
      <c r="R368" s="241"/>
      <c r="S368" s="241"/>
      <c r="T368" s="241"/>
      <c r="U368" s="241"/>
      <c r="V368" s="214"/>
      <c r="W368" s="241"/>
      <c r="X368" s="241"/>
      <c r="Y368" s="241"/>
      <c r="Z368" s="214"/>
      <c r="AA368" s="241"/>
      <c r="AB368" s="214"/>
      <c r="AC368" s="241"/>
      <c r="AD368" s="214"/>
      <c r="AE368" s="241"/>
      <c r="AF368" s="214"/>
      <c r="AG368" s="241"/>
      <c r="AH368" s="214"/>
      <c r="AI368" s="241"/>
      <c r="AJ368" s="214"/>
      <c r="AK368" s="241"/>
      <c r="AL368" s="214"/>
      <c r="AM368" s="214"/>
      <c r="AN368" s="241"/>
      <c r="AO368" s="260"/>
      <c r="AP368" s="241"/>
      <c r="AQ368" s="214"/>
      <c r="AR368" s="241"/>
      <c r="AS368" s="214"/>
      <c r="AT368" s="241"/>
      <c r="AU368" s="214"/>
      <c r="AV368" s="241"/>
      <c r="AW368" s="214"/>
      <c r="AX368" s="261">
        <v>0</v>
      </c>
      <c r="AY368" s="262"/>
      <c r="AZ368" s="234"/>
      <c r="BB368" s="260">
        <v>0</v>
      </c>
      <c r="BC368" s="245" t="e">
        <f t="shared" si="10"/>
        <v>#DIV/0!</v>
      </c>
    </row>
    <row r="369" spans="1:57" ht="50.45" customHeight="1" x14ac:dyDescent="0.25">
      <c r="A369" s="255" t="s">
        <v>836</v>
      </c>
      <c r="B369" s="257" t="s">
        <v>843</v>
      </c>
      <c r="C369" s="247" t="s">
        <v>801</v>
      </c>
      <c r="D369" s="258" t="s">
        <v>92</v>
      </c>
      <c r="E369" s="239"/>
      <c r="F369" s="259"/>
      <c r="G369" s="241"/>
      <c r="H369" s="241"/>
      <c r="I369" s="241"/>
      <c r="J369" s="239"/>
      <c r="K369" s="259"/>
      <c r="L369" s="241"/>
      <c r="M369" s="241"/>
      <c r="N369" s="260"/>
      <c r="O369" s="241"/>
      <c r="P369" s="241"/>
      <c r="Q369" s="241"/>
      <c r="R369" s="241"/>
      <c r="S369" s="241"/>
      <c r="T369" s="241"/>
      <c r="U369" s="241"/>
      <c r="V369" s="214"/>
      <c r="W369" s="241"/>
      <c r="X369" s="241"/>
      <c r="Y369" s="241"/>
      <c r="Z369" s="214"/>
      <c r="AA369" s="241"/>
      <c r="AB369" s="214"/>
      <c r="AC369" s="241"/>
      <c r="AD369" s="214"/>
      <c r="AE369" s="241"/>
      <c r="AF369" s="214"/>
      <c r="AG369" s="241"/>
      <c r="AH369" s="214"/>
      <c r="AI369" s="241"/>
      <c r="AJ369" s="214"/>
      <c r="AK369" s="241"/>
      <c r="AL369" s="214"/>
      <c r="AM369" s="214"/>
      <c r="AN369" s="241"/>
      <c r="AO369" s="260"/>
      <c r="AP369" s="241"/>
      <c r="AQ369" s="214"/>
      <c r="AR369" s="241"/>
      <c r="AS369" s="214"/>
      <c r="AT369" s="241"/>
      <c r="AU369" s="214"/>
      <c r="AV369" s="241"/>
      <c r="AW369" s="214"/>
      <c r="AX369" s="354">
        <v>170</v>
      </c>
      <c r="AY369" s="262"/>
      <c r="AZ369" s="234"/>
      <c r="BA369" s="234"/>
      <c r="BB369" s="260">
        <v>168.53242</v>
      </c>
      <c r="BC369" s="245">
        <f t="shared" ref="BC369:BC432" si="11">BB369/AX369*100</f>
        <v>99.13671764705883</v>
      </c>
    </row>
    <row r="370" spans="1:57" ht="47.45" customHeight="1" x14ac:dyDescent="0.25">
      <c r="A370" s="255" t="s">
        <v>836</v>
      </c>
      <c r="B370" s="247" t="s">
        <v>847</v>
      </c>
      <c r="C370" s="247" t="s">
        <v>764</v>
      </c>
      <c r="D370" s="248" t="s">
        <v>145</v>
      </c>
      <c r="E370" s="239"/>
      <c r="F370" s="259"/>
      <c r="G370" s="241"/>
      <c r="H370" s="241"/>
      <c r="I370" s="241"/>
      <c r="J370" s="239"/>
      <c r="K370" s="259"/>
      <c r="L370" s="241"/>
      <c r="M370" s="241"/>
      <c r="N370" s="260"/>
      <c r="O370" s="241"/>
      <c r="P370" s="241"/>
      <c r="Q370" s="241"/>
      <c r="R370" s="241"/>
      <c r="S370" s="241"/>
      <c r="T370" s="241"/>
      <c r="U370" s="241"/>
      <c r="V370" s="214"/>
      <c r="W370" s="241"/>
      <c r="X370" s="241"/>
      <c r="Y370" s="241"/>
      <c r="Z370" s="214"/>
      <c r="AA370" s="241"/>
      <c r="AB370" s="214"/>
      <c r="AC370" s="241"/>
      <c r="AD370" s="214"/>
      <c r="AE370" s="241"/>
      <c r="AF370" s="214"/>
      <c r="AG370" s="241"/>
      <c r="AH370" s="214"/>
      <c r="AI370" s="241"/>
      <c r="AJ370" s="214"/>
      <c r="AK370" s="241"/>
      <c r="AL370" s="214"/>
      <c r="AM370" s="214"/>
      <c r="AN370" s="241"/>
      <c r="AO370" s="260"/>
      <c r="AP370" s="241"/>
      <c r="AQ370" s="214"/>
      <c r="AR370" s="241"/>
      <c r="AS370" s="214"/>
      <c r="AT370" s="241"/>
      <c r="AU370" s="214"/>
      <c r="AV370" s="241"/>
      <c r="AW370" s="214"/>
      <c r="AX370" s="354">
        <f>AX371+AX379</f>
        <v>136</v>
      </c>
      <c r="AY370" s="262"/>
      <c r="AZ370" s="234"/>
      <c r="BB370" s="260">
        <f>BB371+BB379</f>
        <v>136</v>
      </c>
      <c r="BC370" s="245">
        <f t="shared" si="11"/>
        <v>100</v>
      </c>
      <c r="BD370" s="234"/>
      <c r="BE370" s="234"/>
    </row>
    <row r="371" spans="1:57" ht="31.5" x14ac:dyDescent="0.25">
      <c r="A371" s="255" t="s">
        <v>836</v>
      </c>
      <c r="B371" s="247" t="s">
        <v>848</v>
      </c>
      <c r="C371" s="247" t="s">
        <v>764</v>
      </c>
      <c r="D371" s="248" t="s">
        <v>105</v>
      </c>
      <c r="E371" s="239"/>
      <c r="F371" s="259"/>
      <c r="G371" s="241"/>
      <c r="H371" s="241"/>
      <c r="I371" s="241"/>
      <c r="J371" s="239"/>
      <c r="K371" s="259"/>
      <c r="L371" s="241"/>
      <c r="M371" s="241"/>
      <c r="N371" s="260"/>
      <c r="O371" s="241"/>
      <c r="P371" s="241"/>
      <c r="Q371" s="241"/>
      <c r="R371" s="241"/>
      <c r="S371" s="241"/>
      <c r="T371" s="241"/>
      <c r="U371" s="241"/>
      <c r="V371" s="214"/>
      <c r="W371" s="241"/>
      <c r="X371" s="241"/>
      <c r="Y371" s="241"/>
      <c r="Z371" s="214"/>
      <c r="AA371" s="241"/>
      <c r="AB371" s="214"/>
      <c r="AC371" s="241"/>
      <c r="AD371" s="214"/>
      <c r="AE371" s="241"/>
      <c r="AF371" s="214"/>
      <c r="AG371" s="241"/>
      <c r="AH371" s="214"/>
      <c r="AI371" s="241"/>
      <c r="AJ371" s="214"/>
      <c r="AK371" s="241"/>
      <c r="AL371" s="214"/>
      <c r="AM371" s="214"/>
      <c r="AN371" s="241"/>
      <c r="AO371" s="260"/>
      <c r="AP371" s="241"/>
      <c r="AQ371" s="214"/>
      <c r="AR371" s="241"/>
      <c r="AS371" s="214"/>
      <c r="AT371" s="241"/>
      <c r="AU371" s="214"/>
      <c r="AV371" s="241"/>
      <c r="AW371" s="214"/>
      <c r="AX371" s="354">
        <f>AX372</f>
        <v>136</v>
      </c>
      <c r="AY371" s="262"/>
      <c r="AZ371" s="234"/>
      <c r="BB371" s="260">
        <f>BB372</f>
        <v>136</v>
      </c>
      <c r="BC371" s="245">
        <f t="shared" si="11"/>
        <v>100</v>
      </c>
    </row>
    <row r="372" spans="1:57" ht="35.450000000000003" customHeight="1" x14ac:dyDescent="0.25">
      <c r="A372" s="255" t="s">
        <v>836</v>
      </c>
      <c r="B372" s="247" t="s">
        <v>849</v>
      </c>
      <c r="C372" s="247" t="s">
        <v>764</v>
      </c>
      <c r="D372" s="248" t="s">
        <v>108</v>
      </c>
      <c r="E372" s="239"/>
      <c r="F372" s="259"/>
      <c r="G372" s="241"/>
      <c r="H372" s="241"/>
      <c r="I372" s="241"/>
      <c r="J372" s="239"/>
      <c r="K372" s="259"/>
      <c r="L372" s="241"/>
      <c r="M372" s="241"/>
      <c r="N372" s="260"/>
      <c r="O372" s="241"/>
      <c r="P372" s="241"/>
      <c r="Q372" s="241"/>
      <c r="R372" s="241"/>
      <c r="S372" s="241"/>
      <c r="T372" s="241"/>
      <c r="U372" s="241"/>
      <c r="V372" s="214"/>
      <c r="W372" s="241"/>
      <c r="X372" s="241"/>
      <c r="Y372" s="241"/>
      <c r="Z372" s="214"/>
      <c r="AA372" s="241"/>
      <c r="AB372" s="214"/>
      <c r="AC372" s="241"/>
      <c r="AD372" s="214"/>
      <c r="AE372" s="241"/>
      <c r="AF372" s="214"/>
      <c r="AG372" s="241"/>
      <c r="AH372" s="214"/>
      <c r="AI372" s="241"/>
      <c r="AJ372" s="214"/>
      <c r="AK372" s="241"/>
      <c r="AL372" s="214"/>
      <c r="AM372" s="214"/>
      <c r="AN372" s="241"/>
      <c r="AO372" s="260"/>
      <c r="AP372" s="241"/>
      <c r="AQ372" s="214"/>
      <c r="AR372" s="241"/>
      <c r="AS372" s="214"/>
      <c r="AT372" s="241"/>
      <c r="AU372" s="214"/>
      <c r="AV372" s="241"/>
      <c r="AW372" s="214"/>
      <c r="AX372" s="354">
        <f>AX373+AX378</f>
        <v>136</v>
      </c>
      <c r="AY372" s="262"/>
      <c r="AZ372" s="234"/>
      <c r="BB372" s="260">
        <f>BB373+BB378</f>
        <v>136</v>
      </c>
      <c r="BC372" s="245">
        <f t="shared" si="11"/>
        <v>100</v>
      </c>
    </row>
    <row r="373" spans="1:57" ht="50.25" customHeight="1" x14ac:dyDescent="0.25">
      <c r="A373" s="255" t="s">
        <v>836</v>
      </c>
      <c r="B373" s="247" t="s">
        <v>849</v>
      </c>
      <c r="C373" s="247" t="s">
        <v>801</v>
      </c>
      <c r="D373" s="258" t="s">
        <v>751</v>
      </c>
      <c r="E373" s="239"/>
      <c r="F373" s="259"/>
      <c r="G373" s="241"/>
      <c r="H373" s="241"/>
      <c r="I373" s="241"/>
      <c r="J373" s="239"/>
      <c r="K373" s="259"/>
      <c r="L373" s="241"/>
      <c r="M373" s="241"/>
      <c r="N373" s="260"/>
      <c r="O373" s="241"/>
      <c r="P373" s="241"/>
      <c r="Q373" s="241"/>
      <c r="R373" s="241"/>
      <c r="S373" s="241"/>
      <c r="T373" s="241"/>
      <c r="U373" s="241"/>
      <c r="V373" s="214"/>
      <c r="W373" s="241"/>
      <c r="X373" s="241"/>
      <c r="Y373" s="241"/>
      <c r="Z373" s="214"/>
      <c r="AA373" s="241"/>
      <c r="AB373" s="214"/>
      <c r="AC373" s="241"/>
      <c r="AD373" s="214"/>
      <c r="AE373" s="241"/>
      <c r="AF373" s="214"/>
      <c r="AG373" s="241"/>
      <c r="AH373" s="214"/>
      <c r="AI373" s="241"/>
      <c r="AJ373" s="214"/>
      <c r="AK373" s="241"/>
      <c r="AL373" s="214"/>
      <c r="AM373" s="214"/>
      <c r="AN373" s="241"/>
      <c r="AO373" s="260"/>
      <c r="AP373" s="241"/>
      <c r="AQ373" s="214"/>
      <c r="AR373" s="241"/>
      <c r="AS373" s="214"/>
      <c r="AT373" s="241"/>
      <c r="AU373" s="214"/>
      <c r="AV373" s="241"/>
      <c r="AW373" s="214"/>
      <c r="AX373" s="354">
        <v>86</v>
      </c>
      <c r="AY373" s="262"/>
      <c r="AZ373" s="234"/>
      <c r="BB373" s="260">
        <v>91</v>
      </c>
      <c r="BC373" s="245">
        <f t="shared" si="11"/>
        <v>105.81395348837211</v>
      </c>
    </row>
    <row r="374" spans="1:57" ht="16.149999999999999" hidden="1" customHeight="1" x14ac:dyDescent="0.25">
      <c r="A374" s="255"/>
      <c r="B374" s="247" t="s">
        <v>507</v>
      </c>
      <c r="C374" s="247"/>
      <c r="D374" s="248" t="s">
        <v>470</v>
      </c>
      <c r="E374" s="249">
        <f>F374+G374+H374+I374</f>
        <v>237000</v>
      </c>
      <c r="F374" s="251">
        <f>F376</f>
        <v>70000</v>
      </c>
      <c r="G374" s="251">
        <f>G376</f>
        <v>48000</v>
      </c>
      <c r="H374" s="251">
        <f>H376</f>
        <v>59000</v>
      </c>
      <c r="I374" s="251">
        <f>I376</f>
        <v>60000</v>
      </c>
      <c r="J374" s="249">
        <f>K374+L374+M374+N374</f>
        <v>0</v>
      </c>
      <c r="K374" s="251">
        <f>K376</f>
        <v>0</v>
      </c>
      <c r="L374" s="251">
        <f>L376</f>
        <v>0</v>
      </c>
      <c r="M374" s="251">
        <f>M376</f>
        <v>0</v>
      </c>
      <c r="N374" s="252">
        <f>N376</f>
        <v>0</v>
      </c>
      <c r="O374" s="251">
        <v>243000</v>
      </c>
      <c r="P374" s="251">
        <v>127000</v>
      </c>
      <c r="Q374" s="251">
        <f>Q376</f>
        <v>373000</v>
      </c>
      <c r="R374" s="251">
        <f>R376</f>
        <v>373000</v>
      </c>
      <c r="S374" s="251">
        <f>S376</f>
        <v>373000</v>
      </c>
      <c r="T374" s="251">
        <f>T376</f>
        <v>373000</v>
      </c>
      <c r="U374" s="251">
        <f>U376</f>
        <v>1230300</v>
      </c>
      <c r="V374" s="214"/>
      <c r="W374" s="251">
        <f>W376</f>
        <v>1230300</v>
      </c>
      <c r="X374" s="251">
        <f>X376</f>
        <v>0</v>
      </c>
      <c r="Y374" s="251">
        <f>W374+X374</f>
        <v>1230300</v>
      </c>
      <c r="Z374" s="214"/>
      <c r="AA374" s="251">
        <f>Y374+Z374</f>
        <v>1230300</v>
      </c>
      <c r="AB374" s="214"/>
      <c r="AC374" s="251">
        <f>AA374+AB374</f>
        <v>1230300</v>
      </c>
      <c r="AD374" s="214"/>
      <c r="AE374" s="251" t="e">
        <f>AE376+#REF!</f>
        <v>#REF!</v>
      </c>
      <c r="AF374" s="214"/>
      <c r="AG374" s="251">
        <f>AG376</f>
        <v>321100</v>
      </c>
      <c r="AH374" s="214"/>
      <c r="AI374" s="251">
        <f>AI376</f>
        <v>321100</v>
      </c>
      <c r="AJ374" s="214"/>
      <c r="AK374" s="251">
        <f>AK376</f>
        <v>321100</v>
      </c>
      <c r="AL374" s="214"/>
      <c r="AM374" s="214"/>
      <c r="AN374" s="251">
        <f>AN376</f>
        <v>321100</v>
      </c>
      <c r="AO374" s="252"/>
      <c r="AP374" s="251">
        <f>AP376</f>
        <v>321100</v>
      </c>
      <c r="AQ374" s="214"/>
      <c r="AR374" s="251">
        <f>AR376</f>
        <v>321100</v>
      </c>
      <c r="AS374" s="214"/>
      <c r="AT374" s="251">
        <f>AT376</f>
        <v>321100</v>
      </c>
      <c r="AU374" s="214"/>
      <c r="AV374" s="251">
        <f>AV376</f>
        <v>321100</v>
      </c>
      <c r="AW374" s="214"/>
      <c r="AX374" s="356"/>
      <c r="AY374" s="254">
        <f>AY376+AY375</f>
        <v>275</v>
      </c>
      <c r="AZ374" s="234"/>
      <c r="BB374" s="252"/>
      <c r="BC374" s="245" t="e">
        <f t="shared" si="11"/>
        <v>#DIV/0!</v>
      </c>
    </row>
    <row r="375" spans="1:57" ht="31.15" hidden="1" customHeight="1" x14ac:dyDescent="0.25">
      <c r="A375" s="255"/>
      <c r="B375" s="257" t="s">
        <v>508</v>
      </c>
      <c r="C375" s="257"/>
      <c r="D375" s="258" t="s">
        <v>503</v>
      </c>
      <c r="E375" s="249"/>
      <c r="F375" s="250"/>
      <c r="G375" s="251"/>
      <c r="H375" s="251"/>
      <c r="I375" s="251"/>
      <c r="J375" s="249"/>
      <c r="K375" s="250"/>
      <c r="L375" s="251"/>
      <c r="M375" s="251"/>
      <c r="N375" s="252"/>
      <c r="O375" s="251"/>
      <c r="P375" s="251"/>
      <c r="Q375" s="251"/>
      <c r="R375" s="251"/>
      <c r="S375" s="251"/>
      <c r="T375" s="251"/>
      <c r="U375" s="251"/>
      <c r="V375" s="214"/>
      <c r="W375" s="251"/>
      <c r="X375" s="251"/>
      <c r="Y375" s="251"/>
      <c r="Z375" s="214"/>
      <c r="AA375" s="251"/>
      <c r="AB375" s="214"/>
      <c r="AC375" s="251"/>
      <c r="AD375" s="214"/>
      <c r="AE375" s="251"/>
      <c r="AF375" s="214"/>
      <c r="AG375" s="251"/>
      <c r="AH375" s="214"/>
      <c r="AI375" s="251"/>
      <c r="AJ375" s="214"/>
      <c r="AK375" s="251"/>
      <c r="AL375" s="214"/>
      <c r="AM375" s="214"/>
      <c r="AN375" s="251"/>
      <c r="AO375" s="252"/>
      <c r="AP375" s="251"/>
      <c r="AQ375" s="214"/>
      <c r="AR375" s="251"/>
      <c r="AS375" s="214"/>
      <c r="AT375" s="251"/>
      <c r="AU375" s="214"/>
      <c r="AV375" s="251"/>
      <c r="AW375" s="214"/>
      <c r="AX375" s="356"/>
      <c r="AY375" s="254">
        <v>75</v>
      </c>
      <c r="AZ375" s="234"/>
      <c r="BB375" s="252"/>
      <c r="BC375" s="245" t="e">
        <f t="shared" si="11"/>
        <v>#DIV/0!</v>
      </c>
    </row>
    <row r="376" spans="1:57" ht="31.15" hidden="1" customHeight="1" x14ac:dyDescent="0.25">
      <c r="A376" s="255"/>
      <c r="B376" s="257" t="s">
        <v>509</v>
      </c>
      <c r="C376" s="257"/>
      <c r="D376" s="258" t="s">
        <v>510</v>
      </c>
      <c r="E376" s="239">
        <f>F376+G376+H376+I376</f>
        <v>237000</v>
      </c>
      <c r="F376" s="259">
        <v>70000</v>
      </c>
      <c r="G376" s="241">
        <v>48000</v>
      </c>
      <c r="H376" s="241">
        <v>59000</v>
      </c>
      <c r="I376" s="241">
        <v>60000</v>
      </c>
      <c r="J376" s="239">
        <f>K376+L376+M376+N376</f>
        <v>0</v>
      </c>
      <c r="K376" s="259"/>
      <c r="L376" s="241"/>
      <c r="M376" s="241"/>
      <c r="N376" s="260"/>
      <c r="O376" s="241">
        <v>243000</v>
      </c>
      <c r="P376" s="241">
        <v>127000</v>
      </c>
      <c r="Q376" s="241">
        <v>373000</v>
      </c>
      <c r="R376" s="241">
        <v>373000</v>
      </c>
      <c r="S376" s="241">
        <v>373000</v>
      </c>
      <c r="T376" s="241">
        <v>373000</v>
      </c>
      <c r="U376" s="241">
        <f>U377</f>
        <v>1230300</v>
      </c>
      <c r="V376" s="214"/>
      <c r="W376" s="241">
        <f>W377</f>
        <v>1230300</v>
      </c>
      <c r="X376" s="241">
        <f>X377</f>
        <v>0</v>
      </c>
      <c r="Y376" s="241">
        <f>W376+X376</f>
        <v>1230300</v>
      </c>
      <c r="Z376" s="214"/>
      <c r="AA376" s="241">
        <f>Y376+Z376</f>
        <v>1230300</v>
      </c>
      <c r="AB376" s="214"/>
      <c r="AC376" s="241">
        <f>AA376+AB376</f>
        <v>1230300</v>
      </c>
      <c r="AD376" s="214"/>
      <c r="AE376" s="241">
        <f>AE377</f>
        <v>771300</v>
      </c>
      <c r="AF376" s="214"/>
      <c r="AG376" s="241">
        <f>AG377</f>
        <v>321100</v>
      </c>
      <c r="AH376" s="214"/>
      <c r="AI376" s="241">
        <f>AI377</f>
        <v>321100</v>
      </c>
      <c r="AJ376" s="214"/>
      <c r="AK376" s="241">
        <f>AK377</f>
        <v>321100</v>
      </c>
      <c r="AL376" s="214"/>
      <c r="AM376" s="214"/>
      <c r="AN376" s="241">
        <f>AN377</f>
        <v>321100</v>
      </c>
      <c r="AO376" s="260"/>
      <c r="AP376" s="241">
        <f>AP377</f>
        <v>321100</v>
      </c>
      <c r="AQ376" s="214"/>
      <c r="AR376" s="241">
        <f>AR377</f>
        <v>321100</v>
      </c>
      <c r="AS376" s="214"/>
      <c r="AT376" s="241">
        <f>AT377</f>
        <v>321100</v>
      </c>
      <c r="AU376" s="214"/>
      <c r="AV376" s="241">
        <f>AV377</f>
        <v>321100</v>
      </c>
      <c r="AW376" s="214"/>
      <c r="AX376" s="354"/>
      <c r="AY376" s="262">
        <v>200</v>
      </c>
      <c r="AZ376" s="234"/>
      <c r="BB376" s="260"/>
      <c r="BC376" s="245" t="e">
        <f t="shared" si="11"/>
        <v>#DIV/0!</v>
      </c>
    </row>
    <row r="377" spans="1:57" ht="15.6" hidden="1" customHeight="1" x14ac:dyDescent="0.25">
      <c r="A377" s="255"/>
      <c r="B377" s="257" t="s">
        <v>511</v>
      </c>
      <c r="C377" s="257"/>
      <c r="D377" s="258" t="s">
        <v>433</v>
      </c>
      <c r="E377" s="239"/>
      <c r="F377" s="259"/>
      <c r="G377" s="241"/>
      <c r="H377" s="241"/>
      <c r="I377" s="241"/>
      <c r="J377" s="239"/>
      <c r="K377" s="259"/>
      <c r="L377" s="241"/>
      <c r="M377" s="241"/>
      <c r="N377" s="260"/>
      <c r="O377" s="241"/>
      <c r="P377" s="241"/>
      <c r="Q377" s="241"/>
      <c r="R377" s="241"/>
      <c r="S377" s="241"/>
      <c r="T377" s="241"/>
      <c r="U377" s="241">
        <v>1230300</v>
      </c>
      <c r="V377" s="214"/>
      <c r="W377" s="241">
        <v>1230300</v>
      </c>
      <c r="X377" s="241"/>
      <c r="Y377" s="241">
        <f>W377+X377</f>
        <v>1230300</v>
      </c>
      <c r="Z377" s="214"/>
      <c r="AA377" s="241">
        <f>Y377+Z377</f>
        <v>1230300</v>
      </c>
      <c r="AB377" s="214"/>
      <c r="AC377" s="241">
        <f>AA377+AB377</f>
        <v>1230300</v>
      </c>
      <c r="AD377" s="214"/>
      <c r="AE377" s="241">
        <v>771300</v>
      </c>
      <c r="AF377" s="214"/>
      <c r="AG377" s="241">
        <v>321100</v>
      </c>
      <c r="AH377" s="214"/>
      <c r="AI377" s="241">
        <v>321100</v>
      </c>
      <c r="AJ377" s="214"/>
      <c r="AK377" s="241">
        <v>321100</v>
      </c>
      <c r="AL377" s="214"/>
      <c r="AM377" s="214"/>
      <c r="AN377" s="241">
        <v>321100</v>
      </c>
      <c r="AO377" s="260"/>
      <c r="AP377" s="241">
        <v>321100</v>
      </c>
      <c r="AQ377" s="214"/>
      <c r="AR377" s="241">
        <v>321100</v>
      </c>
      <c r="AS377" s="214"/>
      <c r="AT377" s="241">
        <v>321100</v>
      </c>
      <c r="AU377" s="214"/>
      <c r="AV377" s="241">
        <v>321100</v>
      </c>
      <c r="AW377" s="214"/>
      <c r="AX377" s="354">
        <v>0</v>
      </c>
      <c r="AY377" s="262">
        <v>0</v>
      </c>
      <c r="AZ377" s="234"/>
      <c r="BB377" s="260">
        <v>0</v>
      </c>
      <c r="BC377" s="245" t="e">
        <f t="shared" si="11"/>
        <v>#DIV/0!</v>
      </c>
    </row>
    <row r="378" spans="1:57" ht="49.15" customHeight="1" x14ac:dyDescent="0.25">
      <c r="A378" s="255" t="s">
        <v>836</v>
      </c>
      <c r="B378" s="247" t="s">
        <v>849</v>
      </c>
      <c r="C378" s="247" t="s">
        <v>801</v>
      </c>
      <c r="D378" s="258" t="s">
        <v>754</v>
      </c>
      <c r="E378" s="239"/>
      <c r="F378" s="276"/>
      <c r="G378" s="239"/>
      <c r="H378" s="239"/>
      <c r="I378" s="239"/>
      <c r="J378" s="239"/>
      <c r="K378" s="276"/>
      <c r="L378" s="239"/>
      <c r="M378" s="239"/>
      <c r="N378" s="240"/>
      <c r="O378" s="239"/>
      <c r="P378" s="239"/>
      <c r="Q378" s="239">
        <f>Q386</f>
        <v>66700</v>
      </c>
      <c r="R378" s="239" t="e">
        <f>R386</f>
        <v>#REF!</v>
      </c>
      <c r="S378" s="239" t="e">
        <f>S386</f>
        <v>#REF!</v>
      </c>
      <c r="T378" s="239" t="e">
        <f>T386</f>
        <v>#REF!</v>
      </c>
      <c r="U378" s="239">
        <f>U386+U382</f>
        <v>348984.68</v>
      </c>
      <c r="V378" s="214"/>
      <c r="W378" s="239">
        <f>W386+W382</f>
        <v>348984.68</v>
      </c>
      <c r="X378" s="239">
        <f>X386+X382</f>
        <v>12813.61</v>
      </c>
      <c r="Y378" s="239">
        <f>W378+X378</f>
        <v>361798.29</v>
      </c>
      <c r="Z378" s="214"/>
      <c r="AA378" s="239">
        <f>AA382+AA386</f>
        <v>459564.55</v>
      </c>
      <c r="AB378" s="214"/>
      <c r="AC378" s="239">
        <f>AC382+AC386</f>
        <v>567204.54999999993</v>
      </c>
      <c r="AD378" s="214"/>
      <c r="AE378" s="239">
        <f>AE382+AE386</f>
        <v>590529.19999999995</v>
      </c>
      <c r="AF378" s="214"/>
      <c r="AG378" s="239">
        <f>AG382+AG386</f>
        <v>435700</v>
      </c>
      <c r="AH378" s="214"/>
      <c r="AI378" s="239">
        <f>AI382+AI386</f>
        <v>435700</v>
      </c>
      <c r="AJ378" s="214"/>
      <c r="AK378" s="239">
        <f>AK382+AK386</f>
        <v>435700</v>
      </c>
      <c r="AL378" s="214"/>
      <c r="AM378" s="214"/>
      <c r="AN378" s="239">
        <f>AN382+AN386</f>
        <v>435700</v>
      </c>
      <c r="AO378" s="240"/>
      <c r="AP378" s="239">
        <f>AP382+AP386</f>
        <v>511700</v>
      </c>
      <c r="AQ378" s="214"/>
      <c r="AR378" s="239">
        <f>AR382+AR386</f>
        <v>511700</v>
      </c>
      <c r="AS378" s="214"/>
      <c r="AT378" s="239">
        <f>AT382+AT386</f>
        <v>485790.4</v>
      </c>
      <c r="AU378" s="214"/>
      <c r="AV378" s="239">
        <f>AV382+AV386</f>
        <v>485790.4</v>
      </c>
      <c r="AW378" s="214"/>
      <c r="AX378" s="354">
        <v>50</v>
      </c>
      <c r="AY378" s="243">
        <f>AY382+AY386+AY392</f>
        <v>352.81</v>
      </c>
      <c r="AZ378" s="234"/>
      <c r="BB378" s="260">
        <v>45</v>
      </c>
      <c r="BC378" s="245">
        <f t="shared" si="11"/>
        <v>90</v>
      </c>
    </row>
    <row r="379" spans="1:57" ht="45" hidden="1" customHeight="1" x14ac:dyDescent="0.25">
      <c r="A379" s="255" t="s">
        <v>836</v>
      </c>
      <c r="B379" s="247" t="s">
        <v>851</v>
      </c>
      <c r="C379" s="247" t="s">
        <v>764</v>
      </c>
      <c r="D379" s="248" t="s">
        <v>850</v>
      </c>
      <c r="E379" s="239"/>
      <c r="F379" s="276"/>
      <c r="G379" s="239"/>
      <c r="H379" s="239"/>
      <c r="I379" s="239"/>
      <c r="J379" s="239"/>
      <c r="K379" s="276"/>
      <c r="L379" s="239"/>
      <c r="M379" s="239"/>
      <c r="N379" s="240"/>
      <c r="O379" s="239"/>
      <c r="P379" s="239"/>
      <c r="Q379" s="239"/>
      <c r="R379" s="239"/>
      <c r="S379" s="239"/>
      <c r="T379" s="239"/>
      <c r="U379" s="239"/>
      <c r="V379" s="214"/>
      <c r="W379" s="239"/>
      <c r="X379" s="239"/>
      <c r="Y379" s="239"/>
      <c r="Z379" s="214"/>
      <c r="AA379" s="239"/>
      <c r="AB379" s="214"/>
      <c r="AC379" s="239"/>
      <c r="AD379" s="214"/>
      <c r="AE379" s="239"/>
      <c r="AF379" s="214"/>
      <c r="AG379" s="239"/>
      <c r="AH379" s="214"/>
      <c r="AI379" s="239"/>
      <c r="AJ379" s="214"/>
      <c r="AK379" s="239"/>
      <c r="AL379" s="214"/>
      <c r="AM379" s="214"/>
      <c r="AN379" s="239"/>
      <c r="AO379" s="240"/>
      <c r="AP379" s="239"/>
      <c r="AQ379" s="214"/>
      <c r="AR379" s="239"/>
      <c r="AS379" s="214"/>
      <c r="AT379" s="239"/>
      <c r="AU379" s="214"/>
      <c r="AV379" s="239"/>
      <c r="AW379" s="214"/>
      <c r="AX379" s="261">
        <f>AX380</f>
        <v>0</v>
      </c>
      <c r="AY379" s="243"/>
      <c r="AZ379" s="234"/>
      <c r="BB379" s="260">
        <f>BB380</f>
        <v>0</v>
      </c>
      <c r="BC379" s="245" t="e">
        <f t="shared" si="11"/>
        <v>#DIV/0!</v>
      </c>
    </row>
    <row r="380" spans="1:57" ht="39" hidden="1" customHeight="1" x14ac:dyDescent="0.25">
      <c r="A380" s="255" t="s">
        <v>836</v>
      </c>
      <c r="B380" s="247" t="s">
        <v>851</v>
      </c>
      <c r="C380" s="247" t="s">
        <v>771</v>
      </c>
      <c r="D380" s="258" t="s">
        <v>747</v>
      </c>
      <c r="E380" s="239"/>
      <c r="F380" s="276"/>
      <c r="G380" s="239"/>
      <c r="H380" s="239"/>
      <c r="I380" s="239"/>
      <c r="J380" s="239"/>
      <c r="K380" s="276"/>
      <c r="L380" s="239"/>
      <c r="M380" s="239"/>
      <c r="N380" s="240"/>
      <c r="O380" s="239"/>
      <c r="P380" s="239"/>
      <c r="Q380" s="239"/>
      <c r="R380" s="239"/>
      <c r="S380" s="239"/>
      <c r="T380" s="239"/>
      <c r="U380" s="239"/>
      <c r="V380" s="214"/>
      <c r="W380" s="239"/>
      <c r="X380" s="239"/>
      <c r="Y380" s="239"/>
      <c r="Z380" s="214"/>
      <c r="AA380" s="239"/>
      <c r="AB380" s="214"/>
      <c r="AC380" s="239"/>
      <c r="AD380" s="214"/>
      <c r="AE380" s="239"/>
      <c r="AF380" s="214"/>
      <c r="AG380" s="239"/>
      <c r="AH380" s="214"/>
      <c r="AI380" s="239"/>
      <c r="AJ380" s="214"/>
      <c r="AK380" s="239"/>
      <c r="AL380" s="214"/>
      <c r="AM380" s="214"/>
      <c r="AN380" s="239"/>
      <c r="AO380" s="240"/>
      <c r="AP380" s="239"/>
      <c r="AQ380" s="214"/>
      <c r="AR380" s="239"/>
      <c r="AS380" s="214"/>
      <c r="AT380" s="239"/>
      <c r="AU380" s="214"/>
      <c r="AV380" s="239"/>
      <c r="AW380" s="214"/>
      <c r="AX380" s="261"/>
      <c r="AY380" s="243"/>
      <c r="AZ380" s="234"/>
      <c r="BB380" s="260"/>
      <c r="BC380" s="245" t="e">
        <f t="shared" si="11"/>
        <v>#DIV/0!</v>
      </c>
    </row>
    <row r="381" spans="1:57" ht="42" hidden="1" customHeight="1" x14ac:dyDescent="0.25">
      <c r="A381" s="255"/>
      <c r="B381" s="257"/>
      <c r="C381" s="257"/>
      <c r="D381" s="258"/>
      <c r="E381" s="239"/>
      <c r="F381" s="276"/>
      <c r="G381" s="239"/>
      <c r="H381" s="239"/>
      <c r="I381" s="239"/>
      <c r="J381" s="239"/>
      <c r="K381" s="276"/>
      <c r="L381" s="239"/>
      <c r="M381" s="239"/>
      <c r="N381" s="240"/>
      <c r="O381" s="239"/>
      <c r="P381" s="239"/>
      <c r="Q381" s="239"/>
      <c r="R381" s="239"/>
      <c r="S381" s="239"/>
      <c r="T381" s="239"/>
      <c r="U381" s="239"/>
      <c r="V381" s="214"/>
      <c r="W381" s="239"/>
      <c r="X381" s="239"/>
      <c r="Y381" s="239"/>
      <c r="Z381" s="214"/>
      <c r="AA381" s="239"/>
      <c r="AB381" s="214"/>
      <c r="AC381" s="239"/>
      <c r="AD381" s="214"/>
      <c r="AE381" s="239"/>
      <c r="AF381" s="214"/>
      <c r="AG381" s="239"/>
      <c r="AH381" s="214"/>
      <c r="AI381" s="239"/>
      <c r="AJ381" s="214"/>
      <c r="AK381" s="239"/>
      <c r="AL381" s="214"/>
      <c r="AM381" s="214"/>
      <c r="AN381" s="239"/>
      <c r="AO381" s="240"/>
      <c r="AP381" s="239"/>
      <c r="AQ381" s="214"/>
      <c r="AR381" s="239"/>
      <c r="AS381" s="214"/>
      <c r="AT381" s="239"/>
      <c r="AU381" s="214"/>
      <c r="AV381" s="239"/>
      <c r="AW381" s="214"/>
      <c r="AX381" s="261"/>
      <c r="AY381" s="243"/>
      <c r="AZ381" s="234"/>
      <c r="BB381" s="260"/>
      <c r="BC381" s="245" t="e">
        <f t="shared" si="11"/>
        <v>#DIV/0!</v>
      </c>
    </row>
    <row r="382" spans="1:57" ht="16.149999999999999" hidden="1" customHeight="1" x14ac:dyDescent="0.25">
      <c r="A382" s="255"/>
      <c r="B382" s="247" t="s">
        <v>513</v>
      </c>
      <c r="C382" s="247"/>
      <c r="D382" s="248" t="s">
        <v>514</v>
      </c>
      <c r="E382" s="249"/>
      <c r="F382" s="289"/>
      <c r="G382" s="249"/>
      <c r="H382" s="249"/>
      <c r="I382" s="249"/>
      <c r="J382" s="249"/>
      <c r="K382" s="289"/>
      <c r="L382" s="249"/>
      <c r="M382" s="249"/>
      <c r="N382" s="304"/>
      <c r="O382" s="249"/>
      <c r="P382" s="249"/>
      <c r="Q382" s="249"/>
      <c r="R382" s="249"/>
      <c r="S382" s="249"/>
      <c r="T382" s="249"/>
      <c r="U382" s="251">
        <f>U383</f>
        <v>17133.18</v>
      </c>
      <c r="V382" s="214"/>
      <c r="W382" s="251">
        <f>W383</f>
        <v>17133.18</v>
      </c>
      <c r="X382" s="251">
        <f>X383</f>
        <v>4206.9399999999996</v>
      </c>
      <c r="Y382" s="251">
        <f>W382+X382</f>
        <v>21340.12</v>
      </c>
      <c r="Z382" s="214"/>
      <c r="AA382" s="251">
        <f>AA383</f>
        <v>25840.12</v>
      </c>
      <c r="AB382" s="214"/>
      <c r="AC382" s="251">
        <f>AC383</f>
        <v>25840.12</v>
      </c>
      <c r="AD382" s="214"/>
      <c r="AE382" s="251">
        <f>AE383</f>
        <v>27624.239999999998</v>
      </c>
      <c r="AF382" s="214"/>
      <c r="AG382" s="251">
        <f>AG383</f>
        <v>27100</v>
      </c>
      <c r="AH382" s="214"/>
      <c r="AI382" s="251">
        <f>AI383</f>
        <v>27100</v>
      </c>
      <c r="AJ382" s="214"/>
      <c r="AK382" s="251">
        <f>AK383</f>
        <v>27100</v>
      </c>
      <c r="AL382" s="214"/>
      <c r="AM382" s="214"/>
      <c r="AN382" s="251">
        <f>AN383</f>
        <v>27100</v>
      </c>
      <c r="AO382" s="252"/>
      <c r="AP382" s="251">
        <f>AP383</f>
        <v>27100</v>
      </c>
      <c r="AQ382" s="214"/>
      <c r="AR382" s="251">
        <f>AR383</f>
        <v>27100</v>
      </c>
      <c r="AS382" s="214"/>
      <c r="AT382" s="251">
        <f>AT383</f>
        <v>27100</v>
      </c>
      <c r="AU382" s="214"/>
      <c r="AV382" s="251">
        <f>AV383</f>
        <v>27100</v>
      </c>
      <c r="AW382" s="214"/>
      <c r="AX382" s="253"/>
      <c r="AY382" s="254">
        <f>AY383</f>
        <v>132.81</v>
      </c>
      <c r="AZ382" s="234"/>
      <c r="BB382" s="252"/>
      <c r="BC382" s="245" t="e">
        <f t="shared" si="11"/>
        <v>#DIV/0!</v>
      </c>
    </row>
    <row r="383" spans="1:57" ht="13.15" hidden="1" customHeight="1" x14ac:dyDescent="0.25">
      <c r="A383" s="255"/>
      <c r="B383" s="257" t="s">
        <v>515</v>
      </c>
      <c r="C383" s="257"/>
      <c r="D383" s="258" t="s">
        <v>516</v>
      </c>
      <c r="E383" s="239"/>
      <c r="F383" s="276"/>
      <c r="G383" s="239"/>
      <c r="H383" s="239"/>
      <c r="I383" s="239"/>
      <c r="J383" s="239"/>
      <c r="K383" s="276"/>
      <c r="L383" s="239"/>
      <c r="M383" s="239"/>
      <c r="N383" s="240"/>
      <c r="O383" s="239"/>
      <c r="P383" s="239"/>
      <c r="Q383" s="239"/>
      <c r="R383" s="239"/>
      <c r="S383" s="239"/>
      <c r="T383" s="239"/>
      <c r="U383" s="241">
        <f>U384</f>
        <v>17133.18</v>
      </c>
      <c r="V383" s="214"/>
      <c r="W383" s="241">
        <f>W384</f>
        <v>17133.18</v>
      </c>
      <c r="X383" s="241">
        <f>X384</f>
        <v>4206.9399999999996</v>
      </c>
      <c r="Y383" s="241">
        <f>W383+X383</f>
        <v>21340.12</v>
      </c>
      <c r="Z383" s="214"/>
      <c r="AA383" s="241">
        <f>AA384</f>
        <v>25840.12</v>
      </c>
      <c r="AB383" s="214"/>
      <c r="AC383" s="241">
        <f>AC384</f>
        <v>25840.12</v>
      </c>
      <c r="AD383" s="214"/>
      <c r="AE383" s="241">
        <f>AE384</f>
        <v>27624.239999999998</v>
      </c>
      <c r="AF383" s="214"/>
      <c r="AG383" s="241">
        <f>AG384</f>
        <v>27100</v>
      </c>
      <c r="AH383" s="214"/>
      <c r="AI383" s="241">
        <f>AI384</f>
        <v>27100</v>
      </c>
      <c r="AJ383" s="214"/>
      <c r="AK383" s="241">
        <f>AK384</f>
        <v>27100</v>
      </c>
      <c r="AL383" s="214"/>
      <c r="AM383" s="214"/>
      <c r="AN383" s="241">
        <f>AN384</f>
        <v>27100</v>
      </c>
      <c r="AO383" s="260"/>
      <c r="AP383" s="241">
        <f>AP384</f>
        <v>27100</v>
      </c>
      <c r="AQ383" s="214"/>
      <c r="AR383" s="241">
        <f>AR384</f>
        <v>27100</v>
      </c>
      <c r="AS383" s="214"/>
      <c r="AT383" s="241">
        <f>AT384</f>
        <v>27100</v>
      </c>
      <c r="AU383" s="214"/>
      <c r="AV383" s="241">
        <f>AV384</f>
        <v>27100</v>
      </c>
      <c r="AW383" s="214"/>
      <c r="AX383" s="261"/>
      <c r="AY383" s="262">
        <f>AY384</f>
        <v>132.81</v>
      </c>
      <c r="AZ383" s="234"/>
      <c r="BB383" s="260"/>
      <c r="BC383" s="245" t="e">
        <f t="shared" si="11"/>
        <v>#DIV/0!</v>
      </c>
    </row>
    <row r="384" spans="1:57" ht="49.15" hidden="1" customHeight="1" x14ac:dyDescent="0.25">
      <c r="A384" s="255"/>
      <c r="B384" s="257" t="s">
        <v>517</v>
      </c>
      <c r="C384" s="257"/>
      <c r="D384" s="258" t="s">
        <v>406</v>
      </c>
      <c r="E384" s="239"/>
      <c r="F384" s="276"/>
      <c r="G384" s="239"/>
      <c r="H384" s="239"/>
      <c r="I384" s="239"/>
      <c r="J384" s="239"/>
      <c r="K384" s="276"/>
      <c r="L384" s="239"/>
      <c r="M384" s="239"/>
      <c r="N384" s="240"/>
      <c r="O384" s="239"/>
      <c r="P384" s="239"/>
      <c r="Q384" s="239"/>
      <c r="R384" s="239"/>
      <c r="S384" s="239"/>
      <c r="T384" s="239"/>
      <c r="U384" s="241">
        <v>17133.18</v>
      </c>
      <c r="V384" s="214"/>
      <c r="W384" s="241">
        <v>17133.18</v>
      </c>
      <c r="X384" s="241">
        <v>4206.9399999999996</v>
      </c>
      <c r="Y384" s="241">
        <f>W384+X384</f>
        <v>21340.12</v>
      </c>
      <c r="Z384" s="264">
        <v>4500</v>
      </c>
      <c r="AA384" s="241">
        <f>Y384+Z384</f>
        <v>25840.12</v>
      </c>
      <c r="AB384" s="214"/>
      <c r="AC384" s="241">
        <f>AA384+AB384</f>
        <v>25840.12</v>
      </c>
      <c r="AD384" s="214">
        <v>1784.12</v>
      </c>
      <c r="AE384" s="241">
        <f>AC384+AD384</f>
        <v>27624.239999999998</v>
      </c>
      <c r="AF384" s="214"/>
      <c r="AG384" s="241">
        <v>27100</v>
      </c>
      <c r="AH384" s="214"/>
      <c r="AI384" s="241">
        <v>27100</v>
      </c>
      <c r="AJ384" s="214"/>
      <c r="AK384" s="241">
        <v>27100</v>
      </c>
      <c r="AL384" s="214"/>
      <c r="AM384" s="214"/>
      <c r="AN384" s="241">
        <v>27100</v>
      </c>
      <c r="AO384" s="260"/>
      <c r="AP384" s="241">
        <v>27100</v>
      </c>
      <c r="AQ384" s="214"/>
      <c r="AR384" s="241">
        <v>27100</v>
      </c>
      <c r="AS384" s="214"/>
      <c r="AT384" s="241">
        <v>27100</v>
      </c>
      <c r="AU384" s="214"/>
      <c r="AV384" s="241">
        <v>27100</v>
      </c>
      <c r="AW384" s="214"/>
      <c r="AX384" s="261"/>
      <c r="AY384" s="262">
        <v>132.81</v>
      </c>
      <c r="AZ384" s="234"/>
      <c r="BB384" s="260"/>
      <c r="BC384" s="245" t="e">
        <f t="shared" si="11"/>
        <v>#DIV/0!</v>
      </c>
    </row>
    <row r="385" spans="1:55" ht="23.25" hidden="1" customHeight="1" x14ac:dyDescent="0.25">
      <c r="A385" s="255"/>
      <c r="B385" s="257" t="s">
        <v>518</v>
      </c>
      <c r="C385" s="257"/>
      <c r="D385" s="258" t="s">
        <v>392</v>
      </c>
      <c r="E385" s="239"/>
      <c r="F385" s="276"/>
      <c r="G385" s="239"/>
      <c r="H385" s="239"/>
      <c r="I385" s="239"/>
      <c r="J385" s="239"/>
      <c r="K385" s="276"/>
      <c r="L385" s="239"/>
      <c r="M385" s="239"/>
      <c r="N385" s="240"/>
      <c r="O385" s="239"/>
      <c r="P385" s="239"/>
      <c r="Q385" s="239"/>
      <c r="R385" s="239"/>
      <c r="S385" s="239"/>
      <c r="T385" s="239"/>
      <c r="U385" s="241"/>
      <c r="V385" s="214"/>
      <c r="W385" s="241"/>
      <c r="X385" s="241"/>
      <c r="Y385" s="241"/>
      <c r="Z385" s="270"/>
      <c r="AA385" s="241"/>
      <c r="AB385" s="214"/>
      <c r="AC385" s="241"/>
      <c r="AD385" s="214"/>
      <c r="AE385" s="241"/>
      <c r="AF385" s="214"/>
      <c r="AG385" s="241"/>
      <c r="AH385" s="214"/>
      <c r="AI385" s="241"/>
      <c r="AJ385" s="214"/>
      <c r="AK385" s="241"/>
      <c r="AL385" s="214"/>
      <c r="AM385" s="214"/>
      <c r="AN385" s="241"/>
      <c r="AO385" s="260"/>
      <c r="AP385" s="241"/>
      <c r="AQ385" s="214"/>
      <c r="AR385" s="241"/>
      <c r="AS385" s="214"/>
      <c r="AT385" s="241"/>
      <c r="AU385" s="214"/>
      <c r="AV385" s="241"/>
      <c r="AW385" s="214"/>
      <c r="AX385" s="261"/>
      <c r="AY385" s="262"/>
      <c r="AZ385" s="234"/>
      <c r="BB385" s="260"/>
      <c r="BC385" s="245" t="e">
        <f t="shared" si="11"/>
        <v>#DIV/0!</v>
      </c>
    </row>
    <row r="386" spans="1:55" ht="12.6" hidden="1" customHeight="1" x14ac:dyDescent="0.25">
      <c r="A386" s="255"/>
      <c r="B386" s="247" t="s">
        <v>519</v>
      </c>
      <c r="C386" s="247"/>
      <c r="D386" s="248" t="s">
        <v>520</v>
      </c>
      <c r="E386" s="249"/>
      <c r="F386" s="250"/>
      <c r="G386" s="251"/>
      <c r="H386" s="251"/>
      <c r="I386" s="251"/>
      <c r="J386" s="249"/>
      <c r="K386" s="250"/>
      <c r="L386" s="251"/>
      <c r="M386" s="251"/>
      <c r="N386" s="252"/>
      <c r="O386" s="251"/>
      <c r="P386" s="251"/>
      <c r="Q386" s="251">
        <f>Q389</f>
        <v>66700</v>
      </c>
      <c r="R386" s="251" t="e">
        <f>R387+R389+#REF!</f>
        <v>#REF!</v>
      </c>
      <c r="S386" s="251" t="e">
        <f>S387+S389+#REF!</f>
        <v>#REF!</v>
      </c>
      <c r="T386" s="251" t="e">
        <f>T387+T389+#REF!</f>
        <v>#REF!</v>
      </c>
      <c r="U386" s="251">
        <f>U387</f>
        <v>331851.5</v>
      </c>
      <c r="V386" s="214"/>
      <c r="W386" s="251">
        <f>W387</f>
        <v>331851.5</v>
      </c>
      <c r="X386" s="251">
        <f>X387</f>
        <v>8606.67</v>
      </c>
      <c r="Y386" s="251">
        <f>W386+X386</f>
        <v>340458.17</v>
      </c>
      <c r="Z386" s="214"/>
      <c r="AA386" s="251">
        <f>AA387</f>
        <v>433724.43</v>
      </c>
      <c r="AB386" s="214"/>
      <c r="AC386" s="251">
        <f>AC387</f>
        <v>541364.42999999993</v>
      </c>
      <c r="AD386" s="214"/>
      <c r="AE386" s="251">
        <f>AE387</f>
        <v>562904.96</v>
      </c>
      <c r="AF386" s="214"/>
      <c r="AG386" s="251">
        <f>AG387</f>
        <v>408600</v>
      </c>
      <c r="AH386" s="214"/>
      <c r="AI386" s="251">
        <f>AI387</f>
        <v>408600</v>
      </c>
      <c r="AJ386" s="214"/>
      <c r="AK386" s="251">
        <f>AK387</f>
        <v>408600</v>
      </c>
      <c r="AL386" s="214"/>
      <c r="AM386" s="214"/>
      <c r="AN386" s="251">
        <f>AN387</f>
        <v>408600</v>
      </c>
      <c r="AO386" s="252"/>
      <c r="AP386" s="251">
        <f>AP387</f>
        <v>484600</v>
      </c>
      <c r="AQ386" s="214"/>
      <c r="AR386" s="251">
        <f>AR387</f>
        <v>484600</v>
      </c>
      <c r="AS386" s="214"/>
      <c r="AT386" s="251">
        <f>AT387</f>
        <v>458690.4</v>
      </c>
      <c r="AU386" s="214"/>
      <c r="AV386" s="251">
        <f>AV387</f>
        <v>458690.4</v>
      </c>
      <c r="AW386" s="214"/>
      <c r="AX386" s="253"/>
      <c r="AY386" s="254">
        <f>AY387</f>
        <v>170</v>
      </c>
      <c r="AZ386" s="234"/>
      <c r="BB386" s="252"/>
      <c r="BC386" s="245" t="e">
        <f t="shared" si="11"/>
        <v>#DIV/0!</v>
      </c>
    </row>
    <row r="387" spans="1:55" ht="12.6" hidden="1" customHeight="1" x14ac:dyDescent="0.25">
      <c r="A387" s="255"/>
      <c r="B387" s="257" t="s">
        <v>521</v>
      </c>
      <c r="C387" s="257"/>
      <c r="D387" s="258" t="s">
        <v>522</v>
      </c>
      <c r="E387" s="239"/>
      <c r="F387" s="259"/>
      <c r="G387" s="241"/>
      <c r="H387" s="241"/>
      <c r="I387" s="241"/>
      <c r="J387" s="239"/>
      <c r="K387" s="259"/>
      <c r="L387" s="241"/>
      <c r="M387" s="241"/>
      <c r="N387" s="260"/>
      <c r="O387" s="241"/>
      <c r="P387" s="241"/>
      <c r="Q387" s="241"/>
      <c r="R387" s="241">
        <v>177400</v>
      </c>
      <c r="S387" s="241">
        <v>177400</v>
      </c>
      <c r="T387" s="241">
        <v>174546</v>
      </c>
      <c r="U387" s="241">
        <f>U388+U389</f>
        <v>331851.5</v>
      </c>
      <c r="V387" s="214"/>
      <c r="W387" s="241">
        <f>W388+W389</f>
        <v>331851.5</v>
      </c>
      <c r="X387" s="241">
        <f>X388+X389</f>
        <v>8606.67</v>
      </c>
      <c r="Y387" s="241">
        <f>W387+X387</f>
        <v>340458.17</v>
      </c>
      <c r="Z387" s="214"/>
      <c r="AA387" s="241">
        <f>AA388+AA389</f>
        <v>433724.43</v>
      </c>
      <c r="AB387" s="214"/>
      <c r="AC387" s="241">
        <f>AC388+AC389+AC390</f>
        <v>541364.42999999993</v>
      </c>
      <c r="AD387" s="214"/>
      <c r="AE387" s="241">
        <f>AE388+AE389+AE390</f>
        <v>562904.96</v>
      </c>
      <c r="AF387" s="214"/>
      <c r="AG387" s="241">
        <f>AG388+AG389+AG390</f>
        <v>408600</v>
      </c>
      <c r="AH387" s="214"/>
      <c r="AI387" s="241">
        <f>AI388+AI389+AI390</f>
        <v>408600</v>
      </c>
      <c r="AJ387" s="214"/>
      <c r="AK387" s="241">
        <f>AK388+AK389+AK390</f>
        <v>408600</v>
      </c>
      <c r="AL387" s="214"/>
      <c r="AM387" s="214"/>
      <c r="AN387" s="241">
        <f>AN388+AN389+AN390</f>
        <v>408600</v>
      </c>
      <c r="AO387" s="260"/>
      <c r="AP387" s="241">
        <f>AP388+AP389+AP390+AP391</f>
        <v>484600</v>
      </c>
      <c r="AQ387" s="214"/>
      <c r="AR387" s="241">
        <f>AR388+AR389+AR390+AR391</f>
        <v>484600</v>
      </c>
      <c r="AS387" s="214"/>
      <c r="AT387" s="241">
        <f>AT388+AT389+AT390+AT391</f>
        <v>458690.4</v>
      </c>
      <c r="AU387" s="214"/>
      <c r="AV387" s="241">
        <f>AV388+AV389+AV390+AV391</f>
        <v>458690.4</v>
      </c>
      <c r="AW387" s="214"/>
      <c r="AX387" s="261"/>
      <c r="AY387" s="262">
        <f>AY388+AY389+AY390+AY391</f>
        <v>170</v>
      </c>
      <c r="AZ387" s="234"/>
      <c r="BB387" s="260"/>
      <c r="BC387" s="245" t="e">
        <f t="shared" si="11"/>
        <v>#DIV/0!</v>
      </c>
    </row>
    <row r="388" spans="1:55" ht="12.75" hidden="1" customHeight="1" x14ac:dyDescent="0.25">
      <c r="A388" s="255"/>
      <c r="B388" s="257" t="s">
        <v>523</v>
      </c>
      <c r="C388" s="257"/>
      <c r="D388" s="258" t="s">
        <v>433</v>
      </c>
      <c r="E388" s="239"/>
      <c r="F388" s="259"/>
      <c r="G388" s="241"/>
      <c r="H388" s="241"/>
      <c r="I388" s="241"/>
      <c r="J388" s="239"/>
      <c r="K388" s="259"/>
      <c r="L388" s="241"/>
      <c r="M388" s="241"/>
      <c r="N388" s="260"/>
      <c r="O388" s="241"/>
      <c r="P388" s="241"/>
      <c r="Q388" s="241"/>
      <c r="R388" s="241"/>
      <c r="S388" s="241"/>
      <c r="T388" s="241"/>
      <c r="U388" s="241">
        <v>296800</v>
      </c>
      <c r="V388" s="214"/>
      <c r="W388" s="241">
        <v>296800</v>
      </c>
      <c r="X388" s="241"/>
      <c r="Y388" s="241">
        <f>W388+X388</f>
        <v>296800</v>
      </c>
      <c r="Z388" s="214"/>
      <c r="AA388" s="241">
        <v>312500</v>
      </c>
      <c r="AB388" s="214"/>
      <c r="AC388" s="241">
        <v>312500</v>
      </c>
      <c r="AD388" s="214"/>
      <c r="AE388" s="241">
        <v>312500</v>
      </c>
      <c r="AF388" s="214"/>
      <c r="AG388" s="241">
        <v>122700</v>
      </c>
      <c r="AH388" s="214"/>
      <c r="AI388" s="241">
        <v>122700</v>
      </c>
      <c r="AJ388" s="214"/>
      <c r="AK388" s="241">
        <v>122700</v>
      </c>
      <c r="AL388" s="214"/>
      <c r="AM388" s="214"/>
      <c r="AN388" s="241">
        <v>122700</v>
      </c>
      <c r="AO388" s="214">
        <v>-19800</v>
      </c>
      <c r="AP388" s="241">
        <f>AN388+AO388</f>
        <v>102900</v>
      </c>
      <c r="AQ388" s="214"/>
      <c r="AR388" s="241">
        <f>AP388+AQ388</f>
        <v>102900</v>
      </c>
      <c r="AS388" s="214"/>
      <c r="AT388" s="241">
        <f>AR388+AS388</f>
        <v>102900</v>
      </c>
      <c r="AU388" s="214"/>
      <c r="AV388" s="241">
        <f>AT388+AU388</f>
        <v>102900</v>
      </c>
      <c r="AW388" s="214"/>
      <c r="AX388" s="261"/>
      <c r="AY388" s="262">
        <v>0</v>
      </c>
      <c r="AZ388" s="234"/>
      <c r="BB388" s="260"/>
      <c r="BC388" s="245" t="e">
        <f t="shared" si="11"/>
        <v>#DIV/0!</v>
      </c>
    </row>
    <row r="389" spans="1:55" ht="12.75" hidden="1" customHeight="1" x14ac:dyDescent="0.25">
      <c r="A389" s="255"/>
      <c r="B389" s="257" t="s">
        <v>524</v>
      </c>
      <c r="C389" s="257"/>
      <c r="D389" s="258" t="s">
        <v>433</v>
      </c>
      <c r="E389" s="239"/>
      <c r="F389" s="259"/>
      <c r="G389" s="241"/>
      <c r="H389" s="241"/>
      <c r="I389" s="241"/>
      <c r="J389" s="239"/>
      <c r="K389" s="259"/>
      <c r="L389" s="241"/>
      <c r="M389" s="241"/>
      <c r="N389" s="260"/>
      <c r="O389" s="241"/>
      <c r="P389" s="241"/>
      <c r="Q389" s="241">
        <v>66700</v>
      </c>
      <c r="R389" s="241">
        <v>66700</v>
      </c>
      <c r="S389" s="241">
        <v>66700</v>
      </c>
      <c r="T389" s="241">
        <v>22095</v>
      </c>
      <c r="U389" s="241">
        <v>35051.5</v>
      </c>
      <c r="V389" s="214"/>
      <c r="W389" s="241">
        <v>35051.5</v>
      </c>
      <c r="X389" s="241">
        <v>8606.67</v>
      </c>
      <c r="Y389" s="241">
        <f>W389+X389</f>
        <v>43658.17</v>
      </c>
      <c r="Z389" s="214"/>
      <c r="AA389" s="241">
        <v>121224.43</v>
      </c>
      <c r="AB389" s="264">
        <v>-7860</v>
      </c>
      <c r="AC389" s="241">
        <f>AA389+AB389</f>
        <v>113364.43</v>
      </c>
      <c r="AD389" s="214"/>
      <c r="AE389" s="241">
        <v>88704.960000000006</v>
      </c>
      <c r="AF389" s="264">
        <v>-1684.41</v>
      </c>
      <c r="AG389" s="241">
        <v>183500</v>
      </c>
      <c r="AH389" s="214"/>
      <c r="AI389" s="241">
        <v>183500</v>
      </c>
      <c r="AJ389" s="214"/>
      <c r="AK389" s="241">
        <v>183500</v>
      </c>
      <c r="AL389" s="214"/>
      <c r="AM389" s="214"/>
      <c r="AN389" s="241">
        <v>183500</v>
      </c>
      <c r="AO389" s="214">
        <v>-80600</v>
      </c>
      <c r="AP389" s="241">
        <f>AN389+AO389</f>
        <v>102900</v>
      </c>
      <c r="AQ389" s="214"/>
      <c r="AR389" s="241">
        <f>AP389+AQ389</f>
        <v>102900</v>
      </c>
      <c r="AS389" s="214"/>
      <c r="AT389" s="241">
        <f>AR389+AS389</f>
        <v>102900</v>
      </c>
      <c r="AU389" s="214"/>
      <c r="AV389" s="241">
        <f>AT389+AU389</f>
        <v>102900</v>
      </c>
      <c r="AW389" s="214"/>
      <c r="AX389" s="261"/>
      <c r="AY389" s="262">
        <v>0</v>
      </c>
      <c r="AZ389" s="234"/>
      <c r="BB389" s="260"/>
      <c r="BC389" s="245" t="e">
        <f t="shared" si="11"/>
        <v>#DIV/0!</v>
      </c>
    </row>
    <row r="390" spans="1:55" ht="12.6" hidden="1" customHeight="1" x14ac:dyDescent="0.25">
      <c r="A390" s="255"/>
      <c r="B390" s="257" t="s">
        <v>525</v>
      </c>
      <c r="C390" s="257"/>
      <c r="D390" s="258" t="s">
        <v>392</v>
      </c>
      <c r="E390" s="239"/>
      <c r="F390" s="259"/>
      <c r="G390" s="241"/>
      <c r="H390" s="241"/>
      <c r="I390" s="241"/>
      <c r="J390" s="239"/>
      <c r="K390" s="259"/>
      <c r="L390" s="241"/>
      <c r="M390" s="241"/>
      <c r="N390" s="260"/>
      <c r="O390" s="241"/>
      <c r="P390" s="241"/>
      <c r="Q390" s="241"/>
      <c r="R390" s="241"/>
      <c r="S390" s="241"/>
      <c r="T390" s="241"/>
      <c r="U390" s="241"/>
      <c r="V390" s="214"/>
      <c r="W390" s="241"/>
      <c r="X390" s="241"/>
      <c r="Y390" s="241"/>
      <c r="Z390" s="214"/>
      <c r="AA390" s="241"/>
      <c r="AB390" s="270">
        <v>115500</v>
      </c>
      <c r="AC390" s="241">
        <f>AB390</f>
        <v>115500</v>
      </c>
      <c r="AD390" s="214">
        <v>46200</v>
      </c>
      <c r="AE390" s="241">
        <f>AD390+AC390</f>
        <v>161700</v>
      </c>
      <c r="AF390" s="214"/>
      <c r="AG390" s="241">
        <v>102400</v>
      </c>
      <c r="AH390" s="214"/>
      <c r="AI390" s="241">
        <v>102400</v>
      </c>
      <c r="AJ390" s="214"/>
      <c r="AK390" s="241">
        <v>102400</v>
      </c>
      <c r="AL390" s="214"/>
      <c r="AM390" s="214"/>
      <c r="AN390" s="241">
        <v>102400</v>
      </c>
      <c r="AO390" s="260"/>
      <c r="AP390" s="241">
        <v>102400</v>
      </c>
      <c r="AQ390" s="214"/>
      <c r="AR390" s="241">
        <v>102400</v>
      </c>
      <c r="AS390" s="214"/>
      <c r="AT390" s="241">
        <v>83450.399999999994</v>
      </c>
      <c r="AU390" s="214"/>
      <c r="AV390" s="241">
        <v>83450.399999999994</v>
      </c>
      <c r="AW390" s="214"/>
      <c r="AX390" s="261"/>
      <c r="AY390" s="262">
        <v>170</v>
      </c>
      <c r="AZ390" s="234"/>
      <c r="BB390" s="260"/>
      <c r="BC390" s="245" t="e">
        <f t="shared" si="11"/>
        <v>#DIV/0!</v>
      </c>
    </row>
    <row r="391" spans="1:55" ht="12.6" hidden="1" customHeight="1" x14ac:dyDescent="0.25">
      <c r="A391" s="255"/>
      <c r="B391" s="257" t="s">
        <v>526</v>
      </c>
      <c r="C391" s="257"/>
      <c r="D391" s="258" t="s">
        <v>433</v>
      </c>
      <c r="E391" s="239"/>
      <c r="F391" s="259"/>
      <c r="G391" s="241"/>
      <c r="H391" s="241"/>
      <c r="I391" s="241"/>
      <c r="J391" s="239"/>
      <c r="K391" s="259"/>
      <c r="L391" s="241"/>
      <c r="M391" s="241"/>
      <c r="N391" s="260"/>
      <c r="O391" s="241"/>
      <c r="P391" s="241"/>
      <c r="Q391" s="241"/>
      <c r="R391" s="241"/>
      <c r="S391" s="241"/>
      <c r="T391" s="241"/>
      <c r="U391" s="241"/>
      <c r="V391" s="214"/>
      <c r="W391" s="241"/>
      <c r="X391" s="241"/>
      <c r="Y391" s="241"/>
      <c r="Z391" s="214"/>
      <c r="AA391" s="241"/>
      <c r="AB391" s="270"/>
      <c r="AC391" s="241"/>
      <c r="AD391" s="214"/>
      <c r="AE391" s="241"/>
      <c r="AF391" s="214"/>
      <c r="AG391" s="241"/>
      <c r="AH391" s="214"/>
      <c r="AI391" s="241"/>
      <c r="AJ391" s="214"/>
      <c r="AK391" s="241"/>
      <c r="AL391" s="214"/>
      <c r="AM391" s="214"/>
      <c r="AN391" s="241"/>
      <c r="AO391" s="260">
        <v>176400</v>
      </c>
      <c r="AP391" s="241">
        <f>AO391</f>
        <v>176400</v>
      </c>
      <c r="AQ391" s="214"/>
      <c r="AR391" s="241">
        <f>AP391</f>
        <v>176400</v>
      </c>
      <c r="AS391" s="214">
        <v>-6960</v>
      </c>
      <c r="AT391" s="241">
        <f>AR391+AS391</f>
        <v>169440</v>
      </c>
      <c r="AU391" s="214"/>
      <c r="AV391" s="241">
        <f>AT391+AU391</f>
        <v>169440</v>
      </c>
      <c r="AW391" s="214"/>
      <c r="AX391" s="261"/>
      <c r="AY391" s="262">
        <v>0</v>
      </c>
      <c r="AZ391" s="234"/>
      <c r="BB391" s="260"/>
      <c r="BC391" s="245" t="e">
        <f t="shared" si="11"/>
        <v>#DIV/0!</v>
      </c>
    </row>
    <row r="392" spans="1:55" ht="15.6" hidden="1" customHeight="1" x14ac:dyDescent="0.25">
      <c r="A392" s="255"/>
      <c r="B392" s="247" t="s">
        <v>527</v>
      </c>
      <c r="C392" s="247"/>
      <c r="D392" s="248" t="s">
        <v>470</v>
      </c>
      <c r="E392" s="249"/>
      <c r="F392" s="250"/>
      <c r="G392" s="251"/>
      <c r="H392" s="251"/>
      <c r="I392" s="251"/>
      <c r="J392" s="249"/>
      <c r="K392" s="250"/>
      <c r="L392" s="251"/>
      <c r="M392" s="251"/>
      <c r="N392" s="252"/>
      <c r="O392" s="251"/>
      <c r="P392" s="251"/>
      <c r="Q392" s="251"/>
      <c r="R392" s="251"/>
      <c r="S392" s="251"/>
      <c r="T392" s="251"/>
      <c r="U392" s="251"/>
      <c r="V392" s="305"/>
      <c r="W392" s="251"/>
      <c r="X392" s="251"/>
      <c r="Y392" s="251"/>
      <c r="Z392" s="305"/>
      <c r="AA392" s="251"/>
      <c r="AB392" s="305"/>
      <c r="AC392" s="251"/>
      <c r="AD392" s="305"/>
      <c r="AE392" s="251"/>
      <c r="AF392" s="305"/>
      <c r="AG392" s="251"/>
      <c r="AH392" s="305"/>
      <c r="AI392" s="251"/>
      <c r="AJ392" s="305"/>
      <c r="AK392" s="251"/>
      <c r="AL392" s="305"/>
      <c r="AM392" s="305"/>
      <c r="AN392" s="251"/>
      <c r="AO392" s="252"/>
      <c r="AP392" s="251"/>
      <c r="AQ392" s="305"/>
      <c r="AR392" s="251"/>
      <c r="AS392" s="305"/>
      <c r="AT392" s="251"/>
      <c r="AU392" s="305"/>
      <c r="AV392" s="251"/>
      <c r="AW392" s="305"/>
      <c r="AX392" s="253"/>
      <c r="AY392" s="254">
        <f>AY393</f>
        <v>50</v>
      </c>
      <c r="AZ392" s="234"/>
      <c r="BB392" s="252"/>
      <c r="BC392" s="245" t="e">
        <f t="shared" si="11"/>
        <v>#DIV/0!</v>
      </c>
    </row>
    <row r="393" spans="1:55" ht="46.15" hidden="1" customHeight="1" x14ac:dyDescent="0.25">
      <c r="A393" s="255"/>
      <c r="B393" s="257" t="s">
        <v>528</v>
      </c>
      <c r="C393" s="257"/>
      <c r="D393" s="258" t="s">
        <v>529</v>
      </c>
      <c r="E393" s="239"/>
      <c r="F393" s="259"/>
      <c r="G393" s="241"/>
      <c r="H393" s="241"/>
      <c r="I393" s="241"/>
      <c r="J393" s="239"/>
      <c r="K393" s="259"/>
      <c r="L393" s="241"/>
      <c r="M393" s="241"/>
      <c r="N393" s="260"/>
      <c r="O393" s="241"/>
      <c r="P393" s="241"/>
      <c r="Q393" s="241"/>
      <c r="R393" s="241"/>
      <c r="S393" s="241"/>
      <c r="T393" s="241"/>
      <c r="U393" s="241"/>
      <c r="V393" s="214"/>
      <c r="W393" s="241"/>
      <c r="X393" s="241"/>
      <c r="Y393" s="241"/>
      <c r="Z393" s="214"/>
      <c r="AA393" s="241"/>
      <c r="AB393" s="214"/>
      <c r="AC393" s="241"/>
      <c r="AD393" s="214"/>
      <c r="AE393" s="241"/>
      <c r="AF393" s="214"/>
      <c r="AG393" s="241"/>
      <c r="AH393" s="214"/>
      <c r="AI393" s="241"/>
      <c r="AJ393" s="214"/>
      <c r="AK393" s="241"/>
      <c r="AL393" s="214"/>
      <c r="AM393" s="214"/>
      <c r="AN393" s="241"/>
      <c r="AO393" s="260"/>
      <c r="AP393" s="241"/>
      <c r="AQ393" s="214"/>
      <c r="AR393" s="241"/>
      <c r="AS393" s="214"/>
      <c r="AT393" s="241"/>
      <c r="AU393" s="214"/>
      <c r="AV393" s="241"/>
      <c r="AW393" s="214"/>
      <c r="AX393" s="261"/>
      <c r="AY393" s="262">
        <f>AY394</f>
        <v>50</v>
      </c>
      <c r="AZ393" s="234"/>
      <c r="BB393" s="260"/>
      <c r="BC393" s="245" t="e">
        <f t="shared" si="11"/>
        <v>#DIV/0!</v>
      </c>
    </row>
    <row r="394" spans="1:55" ht="18.600000000000001" hidden="1" customHeight="1" x14ac:dyDescent="0.25">
      <c r="A394" s="255"/>
      <c r="B394" s="257" t="s">
        <v>530</v>
      </c>
      <c r="C394" s="257"/>
      <c r="D394" s="258" t="s">
        <v>531</v>
      </c>
      <c r="E394" s="239"/>
      <c r="F394" s="259"/>
      <c r="G394" s="241"/>
      <c r="H394" s="241"/>
      <c r="I394" s="241"/>
      <c r="J394" s="239"/>
      <c r="K394" s="259"/>
      <c r="L394" s="241"/>
      <c r="M394" s="241"/>
      <c r="N394" s="260"/>
      <c r="O394" s="241"/>
      <c r="P394" s="241"/>
      <c r="Q394" s="241"/>
      <c r="R394" s="241"/>
      <c r="S394" s="241"/>
      <c r="T394" s="241"/>
      <c r="U394" s="241"/>
      <c r="V394" s="214"/>
      <c r="W394" s="241"/>
      <c r="X394" s="241"/>
      <c r="Y394" s="241"/>
      <c r="Z394" s="214"/>
      <c r="AA394" s="241"/>
      <c r="AB394" s="214"/>
      <c r="AC394" s="241"/>
      <c r="AD394" s="214"/>
      <c r="AE394" s="241"/>
      <c r="AF394" s="214"/>
      <c r="AG394" s="241"/>
      <c r="AH394" s="214"/>
      <c r="AI394" s="241"/>
      <c r="AJ394" s="214"/>
      <c r="AK394" s="241"/>
      <c r="AL394" s="214"/>
      <c r="AM394" s="214"/>
      <c r="AN394" s="241"/>
      <c r="AO394" s="260"/>
      <c r="AP394" s="241"/>
      <c r="AQ394" s="214"/>
      <c r="AR394" s="241"/>
      <c r="AS394" s="214"/>
      <c r="AT394" s="241"/>
      <c r="AU394" s="214"/>
      <c r="AV394" s="241"/>
      <c r="AW394" s="214"/>
      <c r="AX394" s="261"/>
      <c r="AY394" s="262">
        <v>50</v>
      </c>
      <c r="AZ394" s="234"/>
      <c r="BB394" s="260"/>
      <c r="BC394" s="245" t="e">
        <f t="shared" si="11"/>
        <v>#DIV/0!</v>
      </c>
    </row>
    <row r="395" spans="1:55" ht="51.6" hidden="1" customHeight="1" x14ac:dyDescent="0.25">
      <c r="A395" s="255"/>
      <c r="B395" s="257" t="s">
        <v>600</v>
      </c>
      <c r="C395" s="257"/>
      <c r="D395" s="258" t="s">
        <v>606</v>
      </c>
      <c r="E395" s="239"/>
      <c r="F395" s="259"/>
      <c r="G395" s="241"/>
      <c r="H395" s="241"/>
      <c r="I395" s="241"/>
      <c r="J395" s="239"/>
      <c r="K395" s="259"/>
      <c r="L395" s="241"/>
      <c r="M395" s="241"/>
      <c r="N395" s="260"/>
      <c r="O395" s="241"/>
      <c r="P395" s="241"/>
      <c r="Q395" s="241"/>
      <c r="R395" s="241"/>
      <c r="S395" s="241"/>
      <c r="T395" s="241"/>
      <c r="U395" s="241"/>
      <c r="V395" s="214">
        <v>567905.31000000006</v>
      </c>
      <c r="W395" s="241">
        <f>V395</f>
        <v>567905.31000000006</v>
      </c>
      <c r="X395" s="241"/>
      <c r="Y395" s="241">
        <f>W395+X395</f>
        <v>567905.31000000006</v>
      </c>
      <c r="Z395" s="214"/>
      <c r="AA395" s="241">
        <f>Y395+Z395</f>
        <v>567905.31000000006</v>
      </c>
      <c r="AB395" s="214"/>
      <c r="AC395" s="241">
        <f>AA395+AB395</f>
        <v>567905.31000000006</v>
      </c>
      <c r="AD395" s="214"/>
      <c r="AE395" s="241">
        <f>AC395+AD395</f>
        <v>567905.31000000006</v>
      </c>
      <c r="AF395" s="214"/>
      <c r="AG395" s="241">
        <v>303000</v>
      </c>
      <c r="AH395" s="214"/>
      <c r="AI395" s="241">
        <v>303000</v>
      </c>
      <c r="AJ395" s="214"/>
      <c r="AK395" s="241">
        <v>303000</v>
      </c>
      <c r="AL395" s="214"/>
      <c r="AM395" s="214"/>
      <c r="AN395" s="241">
        <v>303000</v>
      </c>
      <c r="AO395" s="260"/>
      <c r="AP395" s="241">
        <v>303000</v>
      </c>
      <c r="AQ395" s="214"/>
      <c r="AR395" s="241">
        <v>303000</v>
      </c>
      <c r="AS395" s="214"/>
      <c r="AT395" s="241">
        <v>303000</v>
      </c>
      <c r="AU395" s="214"/>
      <c r="AV395" s="241">
        <v>303000</v>
      </c>
      <c r="AW395" s="214"/>
      <c r="AX395" s="261"/>
      <c r="AY395" s="262">
        <v>0</v>
      </c>
      <c r="AZ395" s="234"/>
      <c r="BB395" s="260"/>
      <c r="BC395" s="245" t="e">
        <f t="shared" si="11"/>
        <v>#DIV/0!</v>
      </c>
    </row>
    <row r="396" spans="1:55" ht="15.6" hidden="1" customHeight="1" x14ac:dyDescent="0.25">
      <c r="A396" s="255"/>
      <c r="B396" s="257" t="s">
        <v>599</v>
      </c>
      <c r="C396" s="257"/>
      <c r="D396" s="258" t="s">
        <v>531</v>
      </c>
      <c r="E396" s="239"/>
      <c r="F396" s="259"/>
      <c r="G396" s="241"/>
      <c r="H396" s="241"/>
      <c r="I396" s="241"/>
      <c r="J396" s="239"/>
      <c r="K396" s="259"/>
      <c r="L396" s="241"/>
      <c r="M396" s="241"/>
      <c r="N396" s="260"/>
      <c r="O396" s="241"/>
      <c r="P396" s="241"/>
      <c r="Q396" s="241"/>
      <c r="R396" s="241"/>
      <c r="S396" s="241"/>
      <c r="T396" s="241"/>
      <c r="U396" s="241"/>
      <c r="V396" s="214"/>
      <c r="W396" s="241"/>
      <c r="X396" s="241"/>
      <c r="Y396" s="241"/>
      <c r="Z396" s="214"/>
      <c r="AA396" s="241"/>
      <c r="AB396" s="214"/>
      <c r="AC396" s="241"/>
      <c r="AD396" s="214"/>
      <c r="AE396" s="241"/>
      <c r="AF396" s="214"/>
      <c r="AG396" s="241"/>
      <c r="AH396" s="214"/>
      <c r="AI396" s="241"/>
      <c r="AJ396" s="214"/>
      <c r="AK396" s="241"/>
      <c r="AL396" s="214"/>
      <c r="AM396" s="214"/>
      <c r="AN396" s="241">
        <f>AN397</f>
        <v>4000</v>
      </c>
      <c r="AO396" s="260"/>
      <c r="AP396" s="241">
        <f>AP397</f>
        <v>4000</v>
      </c>
      <c r="AQ396" s="214"/>
      <c r="AR396" s="241">
        <f>AR397</f>
        <v>4000</v>
      </c>
      <c r="AS396" s="214"/>
      <c r="AT396" s="241">
        <f>AT397</f>
        <v>4000</v>
      </c>
      <c r="AU396" s="214"/>
      <c r="AV396" s="241">
        <f>AV397</f>
        <v>4000</v>
      </c>
      <c r="AW396" s="214"/>
      <c r="AX396" s="261"/>
      <c r="AY396" s="262">
        <f>AY397</f>
        <v>0</v>
      </c>
      <c r="AZ396" s="234"/>
      <c r="BB396" s="260"/>
      <c r="BC396" s="245" t="e">
        <f t="shared" si="11"/>
        <v>#DIV/0!</v>
      </c>
    </row>
    <row r="397" spans="1:55" ht="16.899999999999999" hidden="1" customHeight="1" x14ac:dyDescent="0.25">
      <c r="A397" s="255"/>
      <c r="B397" s="257" t="s">
        <v>532</v>
      </c>
      <c r="C397" s="257"/>
      <c r="D397" s="258" t="s">
        <v>533</v>
      </c>
      <c r="E397" s="239"/>
      <c r="F397" s="259"/>
      <c r="G397" s="241"/>
      <c r="H397" s="241"/>
      <c r="I397" s="241"/>
      <c r="J397" s="239"/>
      <c r="K397" s="259"/>
      <c r="L397" s="241"/>
      <c r="M397" s="241"/>
      <c r="N397" s="260"/>
      <c r="O397" s="241"/>
      <c r="P397" s="241"/>
      <c r="Q397" s="241"/>
      <c r="R397" s="241"/>
      <c r="S397" s="241"/>
      <c r="T397" s="241"/>
      <c r="U397" s="241"/>
      <c r="V397" s="214"/>
      <c r="W397" s="241"/>
      <c r="X397" s="241"/>
      <c r="Y397" s="241"/>
      <c r="Z397" s="214"/>
      <c r="AA397" s="241"/>
      <c r="AB397" s="214"/>
      <c r="AC397" s="241"/>
      <c r="AD397" s="214"/>
      <c r="AE397" s="241"/>
      <c r="AF397" s="214"/>
      <c r="AG397" s="241"/>
      <c r="AH397" s="214"/>
      <c r="AI397" s="241"/>
      <c r="AJ397" s="214"/>
      <c r="AK397" s="241"/>
      <c r="AL397" s="214">
        <v>4000</v>
      </c>
      <c r="AM397" s="214"/>
      <c r="AN397" s="241">
        <f>AK397+AL397+AM397</f>
        <v>4000</v>
      </c>
      <c r="AO397" s="260"/>
      <c r="AP397" s="241">
        <f>AM397+AN397+AO397</f>
        <v>4000</v>
      </c>
      <c r="AQ397" s="214"/>
      <c r="AR397" s="241">
        <f>AO397+AP397+AQ397</f>
        <v>4000</v>
      </c>
      <c r="AS397" s="214"/>
      <c r="AT397" s="241">
        <f>AQ397+AR397+AS397</f>
        <v>4000</v>
      </c>
      <c r="AU397" s="214"/>
      <c r="AV397" s="241">
        <f>AS397+AT397+AU397</f>
        <v>4000</v>
      </c>
      <c r="AW397" s="214"/>
      <c r="AX397" s="261">
        <v>0</v>
      </c>
      <c r="AY397" s="262">
        <v>0</v>
      </c>
      <c r="AZ397" s="234"/>
      <c r="BB397" s="260">
        <v>0</v>
      </c>
      <c r="BC397" s="245" t="e">
        <f t="shared" si="11"/>
        <v>#DIV/0!</v>
      </c>
    </row>
    <row r="398" spans="1:55" ht="16.5" customHeight="1" x14ac:dyDescent="0.25">
      <c r="A398" s="236" t="s">
        <v>26</v>
      </c>
      <c r="B398" s="237" t="s">
        <v>837</v>
      </c>
      <c r="C398" s="237" t="s">
        <v>764</v>
      </c>
      <c r="D398" s="238" t="s">
        <v>28</v>
      </c>
      <c r="E398" s="239" t="e">
        <f>F398+G398+H398+I398</f>
        <v>#REF!</v>
      </c>
      <c r="F398" s="239" t="e">
        <f>F399+#REF!</f>
        <v>#REF!</v>
      </c>
      <c r="G398" s="239" t="e">
        <f>G399+#REF!</f>
        <v>#REF!</v>
      </c>
      <c r="H398" s="239" t="e">
        <f>H399+#REF!</f>
        <v>#REF!</v>
      </c>
      <c r="I398" s="239" t="e">
        <f>I399+#REF!</f>
        <v>#REF!</v>
      </c>
      <c r="J398" s="239" t="e">
        <f>K398+L398+M398+N398</f>
        <v>#REF!</v>
      </c>
      <c r="K398" s="239" t="e">
        <f>K399+#REF!</f>
        <v>#REF!</v>
      </c>
      <c r="L398" s="239" t="e">
        <f>L399+#REF!</f>
        <v>#REF!</v>
      </c>
      <c r="M398" s="239" t="e">
        <f>M399+#REF!</f>
        <v>#REF!</v>
      </c>
      <c r="N398" s="240" t="e">
        <f>N399+#REF!</f>
        <v>#REF!</v>
      </c>
      <c r="O398" s="239">
        <v>2797793.55</v>
      </c>
      <c r="P398" s="241">
        <v>1146100</v>
      </c>
      <c r="Q398" s="239" t="e">
        <f>Q399+#REF!</f>
        <v>#REF!</v>
      </c>
      <c r="R398" s="239" t="e">
        <f>R399+#REF!</f>
        <v>#REF!</v>
      </c>
      <c r="S398" s="239" t="e">
        <f>S399+#REF!</f>
        <v>#REF!</v>
      </c>
      <c r="T398" s="239" t="e">
        <f>T399+#REF!</f>
        <v>#REF!</v>
      </c>
      <c r="U398" s="239" t="e">
        <f>U399</f>
        <v>#REF!</v>
      </c>
      <c r="V398" s="214"/>
      <c r="W398" s="239" t="e">
        <f>W399</f>
        <v>#REF!</v>
      </c>
      <c r="X398" s="239" t="e">
        <f>X399</f>
        <v>#REF!</v>
      </c>
      <c r="Y398" s="239" t="e">
        <f>W398+X398</f>
        <v>#REF!</v>
      </c>
      <c r="Z398" s="214"/>
      <c r="AA398" s="239" t="e">
        <f>AA399</f>
        <v>#REF!</v>
      </c>
      <c r="AB398" s="214"/>
      <c r="AC398" s="239" t="e">
        <f>AC399</f>
        <v>#REF!</v>
      </c>
      <c r="AD398" s="214"/>
      <c r="AE398" s="239" t="e">
        <f>AE399</f>
        <v>#REF!</v>
      </c>
      <c r="AF398" s="214"/>
      <c r="AG398" s="239" t="e">
        <f>AG399</f>
        <v>#REF!</v>
      </c>
      <c r="AH398" s="214"/>
      <c r="AI398" s="239" t="e">
        <f>AI399</f>
        <v>#REF!</v>
      </c>
      <c r="AJ398" s="214"/>
      <c r="AK398" s="239" t="e">
        <f>AK399</f>
        <v>#REF!</v>
      </c>
      <c r="AL398" s="214"/>
      <c r="AM398" s="214"/>
      <c r="AN398" s="239" t="e">
        <f>AN399</f>
        <v>#REF!</v>
      </c>
      <c r="AO398" s="240"/>
      <c r="AP398" s="239" t="e">
        <f>AP399</f>
        <v>#REF!</v>
      </c>
      <c r="AQ398" s="214"/>
      <c r="AR398" s="239" t="e">
        <f>AR399</f>
        <v>#REF!</v>
      </c>
      <c r="AS398" s="214"/>
      <c r="AT398" s="239" t="e">
        <f>AT399</f>
        <v>#REF!</v>
      </c>
      <c r="AU398" s="214"/>
      <c r="AV398" s="239" t="e">
        <f>AV399</f>
        <v>#REF!</v>
      </c>
      <c r="AW398" s="214"/>
      <c r="AX398" s="242">
        <f>AX399</f>
        <v>5104.915</v>
      </c>
      <c r="AY398" s="243">
        <f>AY399</f>
        <v>2648.01</v>
      </c>
      <c r="AZ398" s="234"/>
      <c r="BB398" s="240">
        <f>BB399</f>
        <v>4461.0126</v>
      </c>
      <c r="BC398" s="245">
        <f t="shared" si="11"/>
        <v>87.386618582287852</v>
      </c>
    </row>
    <row r="399" spans="1:55" ht="18" customHeight="1" x14ac:dyDescent="0.25">
      <c r="A399" s="236" t="s">
        <v>839</v>
      </c>
      <c r="B399" s="237" t="s">
        <v>837</v>
      </c>
      <c r="C399" s="237" t="s">
        <v>764</v>
      </c>
      <c r="D399" s="238" t="s">
        <v>534</v>
      </c>
      <c r="E399" s="239" t="e">
        <f>F399+G399+H399+I399</f>
        <v>#REF!</v>
      </c>
      <c r="F399" s="239" t="e">
        <f>F402+#REF!+#REF!</f>
        <v>#REF!</v>
      </c>
      <c r="G399" s="239" t="e">
        <f>G402+#REF!+#REF!</f>
        <v>#REF!</v>
      </c>
      <c r="H399" s="239" t="e">
        <f>H402+#REF!+#REF!</f>
        <v>#REF!</v>
      </c>
      <c r="I399" s="239" t="e">
        <f>I402+#REF!+#REF!</f>
        <v>#REF!</v>
      </c>
      <c r="J399" s="239" t="e">
        <f>K399+L399+M399+N399</f>
        <v>#REF!</v>
      </c>
      <c r="K399" s="239" t="e">
        <f>K402+#REF!+#REF!</f>
        <v>#REF!</v>
      </c>
      <c r="L399" s="239" t="e">
        <f>L402+#REF!+#REF!</f>
        <v>#REF!</v>
      </c>
      <c r="M399" s="239" t="e">
        <f>M402+#REF!+#REF!</f>
        <v>#REF!</v>
      </c>
      <c r="N399" s="240" t="e">
        <f>N402+#REF!+#REF!</f>
        <v>#REF!</v>
      </c>
      <c r="O399" s="239">
        <v>2667793.5499999998</v>
      </c>
      <c r="P399" s="241">
        <v>1146100</v>
      </c>
      <c r="Q399" s="239" t="e">
        <f>Q402+#REF!</f>
        <v>#REF!</v>
      </c>
      <c r="R399" s="239" t="e">
        <f>R402+#REF!</f>
        <v>#REF!</v>
      </c>
      <c r="S399" s="239" t="e">
        <f>S402+#REF!</f>
        <v>#REF!</v>
      </c>
      <c r="T399" s="239" t="e">
        <f>T402+#REF!</f>
        <v>#REF!</v>
      </c>
      <c r="U399" s="239" t="e">
        <f>U402+#REF!</f>
        <v>#REF!</v>
      </c>
      <c r="V399" s="214"/>
      <c r="W399" s="239" t="e">
        <f>W402+#REF!</f>
        <v>#REF!</v>
      </c>
      <c r="X399" s="239" t="e">
        <f>X402+#REF!</f>
        <v>#REF!</v>
      </c>
      <c r="Y399" s="239" t="e">
        <f>W399+X399</f>
        <v>#REF!</v>
      </c>
      <c r="Z399" s="214"/>
      <c r="AA399" s="239" t="e">
        <f>AA402+#REF!</f>
        <v>#REF!</v>
      </c>
      <c r="AB399" s="214"/>
      <c r="AC399" s="239" t="e">
        <f>AC402+#REF!</f>
        <v>#REF!</v>
      </c>
      <c r="AD399" s="214"/>
      <c r="AE399" s="239" t="e">
        <f>AE402+#REF!</f>
        <v>#REF!</v>
      </c>
      <c r="AF399" s="214"/>
      <c r="AG399" s="239" t="e">
        <f>AG402+#REF!</f>
        <v>#REF!</v>
      </c>
      <c r="AH399" s="214"/>
      <c r="AI399" s="239" t="e">
        <f>AI402+#REF!</f>
        <v>#REF!</v>
      </c>
      <c r="AJ399" s="214"/>
      <c r="AK399" s="239" t="e">
        <f>AK402+#REF!</f>
        <v>#REF!</v>
      </c>
      <c r="AL399" s="214"/>
      <c r="AM399" s="214"/>
      <c r="AN399" s="239" t="e">
        <f>AN402+#REF!</f>
        <v>#REF!</v>
      </c>
      <c r="AO399" s="240"/>
      <c r="AP399" s="239" t="e">
        <f>AP402+#REF!</f>
        <v>#REF!</v>
      </c>
      <c r="AQ399" s="214"/>
      <c r="AR399" s="239" t="e">
        <f>AR402+#REF!</f>
        <v>#REF!</v>
      </c>
      <c r="AS399" s="214"/>
      <c r="AT399" s="239" t="e">
        <f>AT402+#REF!</f>
        <v>#REF!</v>
      </c>
      <c r="AU399" s="214"/>
      <c r="AV399" s="239" t="e">
        <f>AV402+#REF!</f>
        <v>#REF!</v>
      </c>
      <c r="AW399" s="214"/>
      <c r="AX399" s="242">
        <f>AX400+AX450</f>
        <v>5104.915</v>
      </c>
      <c r="AY399" s="243">
        <f>AY402+AY447</f>
        <v>2648.01</v>
      </c>
      <c r="AZ399" s="234"/>
      <c r="BB399" s="240">
        <f>BB400+BB450</f>
        <v>4461.0126</v>
      </c>
      <c r="BC399" s="245">
        <f t="shared" si="11"/>
        <v>87.386618582287852</v>
      </c>
    </row>
    <row r="400" spans="1:55" ht="48.6" customHeight="1" x14ac:dyDescent="0.25">
      <c r="A400" s="255" t="s">
        <v>839</v>
      </c>
      <c r="B400" s="247" t="s">
        <v>852</v>
      </c>
      <c r="C400" s="247" t="s">
        <v>764</v>
      </c>
      <c r="D400" s="248" t="s">
        <v>93</v>
      </c>
      <c r="E400" s="239"/>
      <c r="F400" s="239"/>
      <c r="G400" s="239"/>
      <c r="H400" s="239"/>
      <c r="I400" s="239"/>
      <c r="J400" s="239"/>
      <c r="K400" s="239"/>
      <c r="L400" s="239"/>
      <c r="M400" s="239"/>
      <c r="N400" s="240"/>
      <c r="O400" s="239"/>
      <c r="P400" s="241"/>
      <c r="Q400" s="239"/>
      <c r="R400" s="239"/>
      <c r="S400" s="239"/>
      <c r="T400" s="239"/>
      <c r="U400" s="239"/>
      <c r="V400" s="214"/>
      <c r="W400" s="239"/>
      <c r="X400" s="239"/>
      <c r="Y400" s="239"/>
      <c r="Z400" s="214"/>
      <c r="AA400" s="239"/>
      <c r="AB400" s="214"/>
      <c r="AC400" s="239"/>
      <c r="AD400" s="214"/>
      <c r="AE400" s="239"/>
      <c r="AF400" s="214"/>
      <c r="AG400" s="239"/>
      <c r="AH400" s="214"/>
      <c r="AI400" s="239"/>
      <c r="AJ400" s="214"/>
      <c r="AK400" s="239"/>
      <c r="AL400" s="214"/>
      <c r="AM400" s="214"/>
      <c r="AN400" s="239"/>
      <c r="AO400" s="240"/>
      <c r="AP400" s="239"/>
      <c r="AQ400" s="214"/>
      <c r="AR400" s="239"/>
      <c r="AS400" s="214"/>
      <c r="AT400" s="239"/>
      <c r="AU400" s="214"/>
      <c r="AV400" s="239"/>
      <c r="AW400" s="214"/>
      <c r="AX400" s="242">
        <f>AX401+AX413+AX446</f>
        <v>5104.915</v>
      </c>
      <c r="AY400" s="243"/>
      <c r="AZ400" s="234"/>
      <c r="BB400" s="240">
        <f>BB401+BB413+BB446</f>
        <v>4461.0126</v>
      </c>
      <c r="BC400" s="245">
        <f t="shared" si="11"/>
        <v>87.386618582287852</v>
      </c>
    </row>
    <row r="401" spans="1:55" ht="29.25" customHeight="1" x14ac:dyDescent="0.25">
      <c r="A401" s="255" t="s">
        <v>839</v>
      </c>
      <c r="B401" s="247" t="s">
        <v>853</v>
      </c>
      <c r="C401" s="247" t="s">
        <v>764</v>
      </c>
      <c r="D401" s="248" t="s">
        <v>716</v>
      </c>
      <c r="E401" s="239"/>
      <c r="F401" s="239"/>
      <c r="G401" s="239"/>
      <c r="H401" s="239"/>
      <c r="I401" s="239"/>
      <c r="J401" s="239"/>
      <c r="K401" s="239"/>
      <c r="L401" s="239"/>
      <c r="M401" s="239"/>
      <c r="N401" s="240"/>
      <c r="O401" s="239"/>
      <c r="P401" s="241"/>
      <c r="Q401" s="239"/>
      <c r="R401" s="239"/>
      <c r="S401" s="239"/>
      <c r="T401" s="239"/>
      <c r="U401" s="239"/>
      <c r="V401" s="214"/>
      <c r="W401" s="239"/>
      <c r="X401" s="239"/>
      <c r="Y401" s="239"/>
      <c r="Z401" s="214"/>
      <c r="AA401" s="239"/>
      <c r="AB401" s="214"/>
      <c r="AC401" s="239"/>
      <c r="AD401" s="214"/>
      <c r="AE401" s="239"/>
      <c r="AF401" s="214"/>
      <c r="AG401" s="239"/>
      <c r="AH401" s="214"/>
      <c r="AI401" s="239"/>
      <c r="AJ401" s="214"/>
      <c r="AK401" s="239"/>
      <c r="AL401" s="214"/>
      <c r="AM401" s="214"/>
      <c r="AN401" s="239"/>
      <c r="AO401" s="240"/>
      <c r="AP401" s="239"/>
      <c r="AQ401" s="214"/>
      <c r="AR401" s="239"/>
      <c r="AS401" s="214"/>
      <c r="AT401" s="239"/>
      <c r="AU401" s="214"/>
      <c r="AV401" s="239"/>
      <c r="AW401" s="214"/>
      <c r="AX401" s="261">
        <f>AX404+AX410+AX407</f>
        <v>3580</v>
      </c>
      <c r="AY401" s="243"/>
      <c r="AZ401" s="234"/>
      <c r="BA401" s="244"/>
      <c r="BB401" s="260">
        <f>BB404+BB410+BB407</f>
        <v>3011.3625999999999</v>
      </c>
      <c r="BC401" s="245">
        <f t="shared" si="11"/>
        <v>84.116273743016762</v>
      </c>
    </row>
    <row r="402" spans="1:55" ht="0.6" hidden="1" customHeight="1" x14ac:dyDescent="0.25">
      <c r="A402" s="255"/>
      <c r="B402" s="247"/>
      <c r="C402" s="247"/>
      <c r="D402" s="256"/>
      <c r="E402" s="249">
        <f>F402+G402+H402+I402</f>
        <v>1049642.21</v>
      </c>
      <c r="F402" s="251">
        <f>F404</f>
        <v>299642.21000000002</v>
      </c>
      <c r="G402" s="251">
        <f>G404</f>
        <v>256000</v>
      </c>
      <c r="H402" s="251">
        <f>H404</f>
        <v>226000</v>
      </c>
      <c r="I402" s="251">
        <f>I404</f>
        <v>268000</v>
      </c>
      <c r="J402" s="249">
        <f>K402+L402+M402+N402</f>
        <v>799120.66999999993</v>
      </c>
      <c r="K402" s="251">
        <f>K404</f>
        <v>0</v>
      </c>
      <c r="L402" s="251">
        <f>L404</f>
        <v>424620.67</v>
      </c>
      <c r="M402" s="251">
        <f>M404</f>
        <v>160500</v>
      </c>
      <c r="N402" s="252">
        <f>N404</f>
        <v>214000</v>
      </c>
      <c r="O402" s="251">
        <v>2074081.42</v>
      </c>
      <c r="P402" s="251">
        <v>1146100</v>
      </c>
      <c r="Q402" s="251">
        <f>Q404+Q412</f>
        <v>1892952.35</v>
      </c>
      <c r="R402" s="251">
        <f>R404+R412</f>
        <v>1888702.3599999999</v>
      </c>
      <c r="S402" s="251">
        <f>S404+S412+S414</f>
        <v>2672193.36</v>
      </c>
      <c r="T402" s="251">
        <f>T404+T412+T414</f>
        <v>2738263.36</v>
      </c>
      <c r="U402" s="251">
        <f>U404</f>
        <v>3887930.22</v>
      </c>
      <c r="V402" s="214"/>
      <c r="W402" s="251" t="e">
        <f>W404</f>
        <v>#REF!</v>
      </c>
      <c r="X402" s="251" t="e">
        <f>X404</f>
        <v>#REF!</v>
      </c>
      <c r="Y402" s="251" t="e">
        <f>W402+X402</f>
        <v>#REF!</v>
      </c>
      <c r="Z402" s="214"/>
      <c r="AA402" s="251" t="e">
        <f>AA404</f>
        <v>#REF!</v>
      </c>
      <c r="AB402" s="214"/>
      <c r="AC402" s="251" t="e">
        <f>AC404</f>
        <v>#REF!</v>
      </c>
      <c r="AD402" s="214"/>
      <c r="AE402" s="251" t="e">
        <f>AE404</f>
        <v>#REF!</v>
      </c>
      <c r="AF402" s="214"/>
      <c r="AG402" s="251">
        <f>AG404</f>
        <v>2182850</v>
      </c>
      <c r="AH402" s="214"/>
      <c r="AI402" s="251">
        <f>AI404</f>
        <v>2208222.48</v>
      </c>
      <c r="AJ402" s="214"/>
      <c r="AK402" s="251">
        <f>AK404</f>
        <v>2193495.0099999998</v>
      </c>
      <c r="AL402" s="214"/>
      <c r="AM402" s="214"/>
      <c r="AN402" s="251">
        <f>AN404</f>
        <v>2310495.0099999998</v>
      </c>
      <c r="AO402" s="252"/>
      <c r="AP402" s="251">
        <f>AP404</f>
        <v>2310495.0099999998</v>
      </c>
      <c r="AQ402" s="214"/>
      <c r="AR402" s="251">
        <f>AR404</f>
        <v>2447528.31</v>
      </c>
      <c r="AS402" s="214"/>
      <c r="AT402" s="251">
        <f>AT404</f>
        <v>2511645.84</v>
      </c>
      <c r="AU402" s="214"/>
      <c r="AV402" s="251">
        <f>AV404</f>
        <v>2503215.6799999997</v>
      </c>
      <c r="AW402" s="214"/>
      <c r="AX402" s="253"/>
      <c r="AY402" s="254">
        <f>AY404+AY413+AY403</f>
        <v>2623.01</v>
      </c>
      <c r="AZ402" s="234"/>
      <c r="BB402" s="252"/>
      <c r="BC402" s="245" t="e">
        <f t="shared" si="11"/>
        <v>#DIV/0!</v>
      </c>
    </row>
    <row r="403" spans="1:55" ht="12" hidden="1" customHeight="1" x14ac:dyDescent="0.25">
      <c r="A403" s="255"/>
      <c r="B403" s="247" t="s">
        <v>535</v>
      </c>
      <c r="C403" s="247"/>
      <c r="D403" s="248" t="s">
        <v>536</v>
      </c>
      <c r="E403" s="249"/>
      <c r="F403" s="250"/>
      <c r="G403" s="251"/>
      <c r="H403" s="251"/>
      <c r="I403" s="251"/>
      <c r="J403" s="249"/>
      <c r="K403" s="250"/>
      <c r="L403" s="251"/>
      <c r="M403" s="251"/>
      <c r="N403" s="252"/>
      <c r="O403" s="251"/>
      <c r="P403" s="251"/>
      <c r="Q403" s="251"/>
      <c r="R403" s="251"/>
      <c r="S403" s="251"/>
      <c r="T403" s="251"/>
      <c r="U403" s="251"/>
      <c r="V403" s="214"/>
      <c r="W403" s="251"/>
      <c r="X403" s="251"/>
      <c r="Y403" s="251"/>
      <c r="Z403" s="214"/>
      <c r="AA403" s="251"/>
      <c r="AB403" s="214"/>
      <c r="AC403" s="251"/>
      <c r="AD403" s="214"/>
      <c r="AE403" s="251"/>
      <c r="AF403" s="214"/>
      <c r="AG403" s="251"/>
      <c r="AH403" s="214"/>
      <c r="AI403" s="251"/>
      <c r="AJ403" s="214"/>
      <c r="AK403" s="251"/>
      <c r="AL403" s="214"/>
      <c r="AM403" s="214"/>
      <c r="AN403" s="251"/>
      <c r="AO403" s="252"/>
      <c r="AP403" s="251"/>
      <c r="AQ403" s="214"/>
      <c r="AR403" s="251"/>
      <c r="AS403" s="214"/>
      <c r="AT403" s="251"/>
      <c r="AU403" s="214"/>
      <c r="AV403" s="251"/>
      <c r="AW403" s="214"/>
      <c r="AX403" s="253"/>
      <c r="AY403" s="254"/>
      <c r="AZ403" s="234"/>
      <c r="BB403" s="252"/>
      <c r="BC403" s="245" t="e">
        <f t="shared" si="11"/>
        <v>#DIV/0!</v>
      </c>
    </row>
    <row r="404" spans="1:55" ht="36" customHeight="1" x14ac:dyDescent="0.25">
      <c r="A404" s="255" t="s">
        <v>839</v>
      </c>
      <c r="B404" s="257" t="s">
        <v>854</v>
      </c>
      <c r="C404" s="257" t="s">
        <v>764</v>
      </c>
      <c r="D404" s="248" t="s">
        <v>97</v>
      </c>
      <c r="E404" s="239">
        <f>F404+G404+H404+I404</f>
        <v>1049642.21</v>
      </c>
      <c r="F404" s="259">
        <v>299642.21000000002</v>
      </c>
      <c r="G404" s="241">
        <v>256000</v>
      </c>
      <c r="H404" s="241">
        <v>226000</v>
      </c>
      <c r="I404" s="241">
        <v>268000</v>
      </c>
      <c r="J404" s="239">
        <f>K404+L404+M404+N404</f>
        <v>799120.66999999993</v>
      </c>
      <c r="K404" s="259"/>
      <c r="L404" s="241">
        <v>424620.67</v>
      </c>
      <c r="M404" s="241">
        <v>160500</v>
      </c>
      <c r="N404" s="260">
        <v>214000</v>
      </c>
      <c r="O404" s="241">
        <v>2074081.42</v>
      </c>
      <c r="P404" s="241">
        <v>1146100</v>
      </c>
      <c r="Q404" s="241">
        <v>1712292.35</v>
      </c>
      <c r="R404" s="241">
        <v>1726182.65</v>
      </c>
      <c r="S404" s="241">
        <v>1726182.65</v>
      </c>
      <c r="T404" s="241">
        <v>1772182.65</v>
      </c>
      <c r="U404" s="241">
        <f>U406+U412+U414</f>
        <v>3887930.22</v>
      </c>
      <c r="V404" s="214"/>
      <c r="W404" s="241" t="e">
        <f>W406+W412+W414+#REF!</f>
        <v>#REF!</v>
      </c>
      <c r="X404" s="241" t="e">
        <f>X406+X412+X414+#REF!</f>
        <v>#REF!</v>
      </c>
      <c r="Y404" s="241" t="e">
        <f>W404+X404</f>
        <v>#REF!</v>
      </c>
      <c r="Z404" s="214"/>
      <c r="AA404" s="241" t="e">
        <f>AA406+AA412+AA414+#REF!</f>
        <v>#REF!</v>
      </c>
      <c r="AB404" s="214"/>
      <c r="AC404" s="241" t="e">
        <f>AC406+AC412+AC414+#REF!</f>
        <v>#REF!</v>
      </c>
      <c r="AD404" s="214"/>
      <c r="AE404" s="241" t="e">
        <f>AE406+AE412+AE414+#REF!+#REF!</f>
        <v>#REF!</v>
      </c>
      <c r="AF404" s="214"/>
      <c r="AG404" s="241">
        <f>AG406+AG412+AG414</f>
        <v>2182850</v>
      </c>
      <c r="AH404" s="214"/>
      <c r="AI404" s="241">
        <f>AI406+AI412+AI414+AI410+AI413</f>
        <v>2208222.48</v>
      </c>
      <c r="AJ404" s="214"/>
      <c r="AK404" s="241">
        <f>AK406+AK412+AK414+AK410+AK413</f>
        <v>2193495.0099999998</v>
      </c>
      <c r="AL404" s="214"/>
      <c r="AM404" s="214"/>
      <c r="AN404" s="241">
        <f>AN406+AN412+AN414+AN410+AN413</f>
        <v>2310495.0099999998</v>
      </c>
      <c r="AO404" s="260"/>
      <c r="AP404" s="241">
        <f>AP406+AP412+AP414+AP410+AP413</f>
        <v>2310495.0099999998</v>
      </c>
      <c r="AQ404" s="214"/>
      <c r="AR404" s="241">
        <f>AR406+AR412+AR414+AR410+AR413</f>
        <v>2447528.31</v>
      </c>
      <c r="AS404" s="214"/>
      <c r="AT404" s="241">
        <f>AT406+AT412+AT414+AT410+AT413</f>
        <v>2511645.84</v>
      </c>
      <c r="AU404" s="214"/>
      <c r="AV404" s="241">
        <f>AV406+AV412+AV414+AV410+AV413</f>
        <v>2503215.6799999997</v>
      </c>
      <c r="AW404" s="214"/>
      <c r="AX404" s="261">
        <f>AX405</f>
        <v>3500</v>
      </c>
      <c r="AY404" s="262">
        <f>AY406+AY412+AY410</f>
        <v>2028</v>
      </c>
      <c r="AZ404" s="234"/>
      <c r="BB404" s="260">
        <f>BB405</f>
        <v>2935</v>
      </c>
      <c r="BC404" s="245">
        <f t="shared" si="11"/>
        <v>83.857142857142847</v>
      </c>
    </row>
    <row r="405" spans="1:55" ht="36" customHeight="1" x14ac:dyDescent="0.25">
      <c r="A405" s="255" t="s">
        <v>839</v>
      </c>
      <c r="B405" s="247" t="s">
        <v>855</v>
      </c>
      <c r="C405" s="257" t="s">
        <v>764</v>
      </c>
      <c r="D405" s="248" t="s">
        <v>108</v>
      </c>
      <c r="E405" s="239"/>
      <c r="F405" s="259"/>
      <c r="G405" s="241"/>
      <c r="H405" s="241"/>
      <c r="I405" s="241"/>
      <c r="J405" s="239"/>
      <c r="K405" s="259"/>
      <c r="L405" s="241"/>
      <c r="M405" s="241"/>
      <c r="N405" s="260"/>
      <c r="O405" s="241"/>
      <c r="P405" s="241"/>
      <c r="Q405" s="241"/>
      <c r="R405" s="241"/>
      <c r="S405" s="241"/>
      <c r="T405" s="241"/>
      <c r="U405" s="241"/>
      <c r="V405" s="214"/>
      <c r="W405" s="241"/>
      <c r="X405" s="241"/>
      <c r="Y405" s="241"/>
      <c r="Z405" s="214"/>
      <c r="AA405" s="241"/>
      <c r="AB405" s="214"/>
      <c r="AC405" s="241"/>
      <c r="AD405" s="214"/>
      <c r="AE405" s="241"/>
      <c r="AF405" s="214"/>
      <c r="AG405" s="241"/>
      <c r="AH405" s="214"/>
      <c r="AI405" s="241"/>
      <c r="AJ405" s="214"/>
      <c r="AK405" s="241"/>
      <c r="AL405" s="214"/>
      <c r="AM405" s="214"/>
      <c r="AN405" s="241"/>
      <c r="AO405" s="260"/>
      <c r="AP405" s="241"/>
      <c r="AQ405" s="214"/>
      <c r="AR405" s="241"/>
      <c r="AS405" s="214"/>
      <c r="AT405" s="241"/>
      <c r="AU405" s="214"/>
      <c r="AV405" s="241"/>
      <c r="AW405" s="214"/>
      <c r="AX405" s="261">
        <f>AX406</f>
        <v>3500</v>
      </c>
      <c r="AY405" s="262"/>
      <c r="AZ405" s="234"/>
      <c r="BB405" s="260">
        <f>BB406</f>
        <v>2935</v>
      </c>
      <c r="BC405" s="245">
        <f t="shared" si="11"/>
        <v>83.857142857142847</v>
      </c>
    </row>
    <row r="406" spans="1:55" ht="46.9" customHeight="1" x14ac:dyDescent="0.25">
      <c r="A406" s="255" t="s">
        <v>839</v>
      </c>
      <c r="B406" s="247" t="s">
        <v>855</v>
      </c>
      <c r="C406" s="247" t="s">
        <v>801</v>
      </c>
      <c r="D406" s="258" t="s">
        <v>751</v>
      </c>
      <c r="E406" s="239"/>
      <c r="F406" s="259"/>
      <c r="G406" s="241"/>
      <c r="H406" s="241"/>
      <c r="I406" s="241"/>
      <c r="J406" s="239"/>
      <c r="K406" s="259"/>
      <c r="L406" s="241"/>
      <c r="M406" s="241"/>
      <c r="N406" s="260"/>
      <c r="O406" s="241"/>
      <c r="P406" s="241"/>
      <c r="Q406" s="241"/>
      <c r="R406" s="241"/>
      <c r="S406" s="241"/>
      <c r="T406" s="241"/>
      <c r="U406" s="241">
        <v>2365930.2200000002</v>
      </c>
      <c r="V406" s="214">
        <v>17700</v>
      </c>
      <c r="W406" s="241">
        <f>U406+V406</f>
        <v>2383630.2200000002</v>
      </c>
      <c r="X406" s="241">
        <v>522138.21</v>
      </c>
      <c r="Y406" s="241">
        <f>W406+X406</f>
        <v>2905768.43</v>
      </c>
      <c r="Z406" s="264">
        <v>-160245.65</v>
      </c>
      <c r="AA406" s="241">
        <f>Y406+Z406</f>
        <v>2745522.7800000003</v>
      </c>
      <c r="AB406" s="214"/>
      <c r="AC406" s="241">
        <f>AA406+AB406</f>
        <v>2745522.7800000003</v>
      </c>
      <c r="AD406" s="214">
        <v>58930.33</v>
      </c>
      <c r="AE406" s="241">
        <v>2817393.11</v>
      </c>
      <c r="AF406" s="214"/>
      <c r="AG406" s="241">
        <v>2014550</v>
      </c>
      <c r="AH406" s="214"/>
      <c r="AI406" s="241">
        <v>2014550</v>
      </c>
      <c r="AJ406" s="214"/>
      <c r="AK406" s="241">
        <v>2014550</v>
      </c>
      <c r="AL406" s="214">
        <v>241000</v>
      </c>
      <c r="AM406" s="272">
        <v>-124000</v>
      </c>
      <c r="AN406" s="241">
        <f>AK406+AL406+AM406</f>
        <v>2131550</v>
      </c>
      <c r="AO406" s="260"/>
      <c r="AP406" s="241">
        <v>2131550</v>
      </c>
      <c r="AQ406" s="264">
        <v>206100</v>
      </c>
      <c r="AR406" s="241">
        <f>AP406+AQ406</f>
        <v>2337650</v>
      </c>
      <c r="AS406" s="214">
        <v>68620</v>
      </c>
      <c r="AT406" s="241">
        <v>2401767.5299999998</v>
      </c>
      <c r="AU406" s="264">
        <v>-8430.16</v>
      </c>
      <c r="AV406" s="241">
        <f>AT406+AU406</f>
        <v>2393337.3699999996</v>
      </c>
      <c r="AW406" s="264">
        <v>18907.009999999998</v>
      </c>
      <c r="AX406" s="354">
        <v>3500</v>
      </c>
      <c r="AY406" s="262">
        <v>1948</v>
      </c>
      <c r="AZ406" s="234"/>
      <c r="BB406" s="260">
        <v>2935</v>
      </c>
      <c r="BC406" s="245">
        <f t="shared" si="11"/>
        <v>83.857142857142847</v>
      </c>
    </row>
    <row r="407" spans="1:55" ht="23.25" hidden="1" customHeight="1" x14ac:dyDescent="0.25">
      <c r="A407" s="280" t="s">
        <v>839</v>
      </c>
      <c r="B407" s="257" t="s">
        <v>221</v>
      </c>
      <c r="C407" s="257" t="s">
        <v>764</v>
      </c>
      <c r="D407" s="248" t="s">
        <v>222</v>
      </c>
      <c r="E407" s="239"/>
      <c r="F407" s="259"/>
      <c r="G407" s="241"/>
      <c r="H407" s="241"/>
      <c r="I407" s="241"/>
      <c r="J407" s="239"/>
      <c r="K407" s="259"/>
      <c r="L407" s="241"/>
      <c r="M407" s="241"/>
      <c r="N407" s="260"/>
      <c r="O407" s="241"/>
      <c r="P407" s="241"/>
      <c r="Q407" s="241"/>
      <c r="R407" s="241"/>
      <c r="S407" s="241"/>
      <c r="T407" s="241"/>
      <c r="U407" s="241"/>
      <c r="V407" s="214"/>
      <c r="W407" s="241"/>
      <c r="X407" s="241"/>
      <c r="Y407" s="241"/>
      <c r="Z407" s="270"/>
      <c r="AA407" s="241"/>
      <c r="AB407" s="214"/>
      <c r="AC407" s="241"/>
      <c r="AD407" s="214"/>
      <c r="AE407" s="241"/>
      <c r="AF407" s="214"/>
      <c r="AG407" s="241"/>
      <c r="AH407" s="214"/>
      <c r="AI407" s="241"/>
      <c r="AJ407" s="214"/>
      <c r="AK407" s="241"/>
      <c r="AL407" s="214"/>
      <c r="AM407" s="270"/>
      <c r="AN407" s="241"/>
      <c r="AO407" s="260"/>
      <c r="AP407" s="241"/>
      <c r="AQ407" s="270"/>
      <c r="AR407" s="241"/>
      <c r="AS407" s="214"/>
      <c r="AT407" s="241"/>
      <c r="AU407" s="270"/>
      <c r="AV407" s="241"/>
      <c r="AW407" s="270"/>
      <c r="AX407" s="354">
        <f>AX408</f>
        <v>0</v>
      </c>
      <c r="AY407" s="262"/>
      <c r="AZ407" s="234"/>
      <c r="BB407" s="260">
        <f>BB408</f>
        <v>0</v>
      </c>
      <c r="BC407" s="245" t="e">
        <f t="shared" si="11"/>
        <v>#DIV/0!</v>
      </c>
    </row>
    <row r="408" spans="1:55" ht="1.5" customHeight="1" x14ac:dyDescent="0.25">
      <c r="A408" s="280" t="s">
        <v>839</v>
      </c>
      <c r="B408" s="257" t="s">
        <v>220</v>
      </c>
      <c r="C408" s="257" t="s">
        <v>764</v>
      </c>
      <c r="D408" s="258" t="s">
        <v>56</v>
      </c>
      <c r="E408" s="239"/>
      <c r="F408" s="259"/>
      <c r="G408" s="241"/>
      <c r="H408" s="241"/>
      <c r="I408" s="241"/>
      <c r="J408" s="239"/>
      <c r="K408" s="259"/>
      <c r="L408" s="241"/>
      <c r="M408" s="241"/>
      <c r="N408" s="260"/>
      <c r="O408" s="241"/>
      <c r="P408" s="241"/>
      <c r="Q408" s="241"/>
      <c r="R408" s="241"/>
      <c r="S408" s="241"/>
      <c r="T408" s="241"/>
      <c r="U408" s="241"/>
      <c r="V408" s="214"/>
      <c r="W408" s="241"/>
      <c r="X408" s="241"/>
      <c r="Y408" s="241"/>
      <c r="Z408" s="270"/>
      <c r="AA408" s="241"/>
      <c r="AB408" s="214"/>
      <c r="AC408" s="241"/>
      <c r="AD408" s="214"/>
      <c r="AE408" s="241"/>
      <c r="AF408" s="214"/>
      <c r="AG408" s="241"/>
      <c r="AH408" s="214"/>
      <c r="AI408" s="241"/>
      <c r="AJ408" s="214"/>
      <c r="AK408" s="241"/>
      <c r="AL408" s="214"/>
      <c r="AM408" s="270"/>
      <c r="AN408" s="241"/>
      <c r="AO408" s="260"/>
      <c r="AP408" s="241"/>
      <c r="AQ408" s="270"/>
      <c r="AR408" s="241"/>
      <c r="AS408" s="214"/>
      <c r="AT408" s="241"/>
      <c r="AU408" s="270"/>
      <c r="AV408" s="241"/>
      <c r="AW408" s="270"/>
      <c r="AX408" s="354">
        <f>AX409</f>
        <v>0</v>
      </c>
      <c r="AY408" s="262"/>
      <c r="AZ408" s="234"/>
      <c r="BB408" s="260">
        <f>BB409</f>
        <v>0</v>
      </c>
      <c r="BC408" s="245" t="e">
        <f t="shared" si="11"/>
        <v>#DIV/0!</v>
      </c>
    </row>
    <row r="409" spans="1:55" ht="33.75" hidden="1" customHeight="1" x14ac:dyDescent="0.25">
      <c r="A409" s="280" t="s">
        <v>839</v>
      </c>
      <c r="B409" s="257" t="s">
        <v>220</v>
      </c>
      <c r="C409" s="257" t="s">
        <v>771</v>
      </c>
      <c r="D409" s="258" t="s">
        <v>747</v>
      </c>
      <c r="E409" s="239"/>
      <c r="F409" s="259"/>
      <c r="G409" s="241"/>
      <c r="H409" s="241"/>
      <c r="I409" s="241"/>
      <c r="J409" s="239"/>
      <c r="K409" s="259"/>
      <c r="L409" s="241"/>
      <c r="M409" s="241"/>
      <c r="N409" s="260"/>
      <c r="O409" s="241"/>
      <c r="P409" s="241"/>
      <c r="Q409" s="241"/>
      <c r="R409" s="241"/>
      <c r="S409" s="241"/>
      <c r="T409" s="241"/>
      <c r="U409" s="241"/>
      <c r="V409" s="214"/>
      <c r="W409" s="241"/>
      <c r="X409" s="241"/>
      <c r="Y409" s="241"/>
      <c r="Z409" s="270"/>
      <c r="AA409" s="241"/>
      <c r="AB409" s="214"/>
      <c r="AC409" s="241"/>
      <c r="AD409" s="214"/>
      <c r="AE409" s="241"/>
      <c r="AF409" s="214"/>
      <c r="AG409" s="241"/>
      <c r="AH409" s="214"/>
      <c r="AI409" s="241"/>
      <c r="AJ409" s="214"/>
      <c r="AK409" s="241"/>
      <c r="AL409" s="214"/>
      <c r="AM409" s="270"/>
      <c r="AN409" s="241"/>
      <c r="AO409" s="260"/>
      <c r="AP409" s="241"/>
      <c r="AQ409" s="270"/>
      <c r="AR409" s="241"/>
      <c r="AS409" s="214"/>
      <c r="AT409" s="241"/>
      <c r="AU409" s="270"/>
      <c r="AV409" s="241"/>
      <c r="AW409" s="270"/>
      <c r="AX409" s="354">
        <v>0</v>
      </c>
      <c r="AY409" s="262"/>
      <c r="AZ409" s="234"/>
      <c r="BB409" s="260">
        <v>0</v>
      </c>
      <c r="BC409" s="245" t="e">
        <f t="shared" si="11"/>
        <v>#DIV/0!</v>
      </c>
    </row>
    <row r="410" spans="1:55" ht="33.6" customHeight="1" x14ac:dyDescent="0.25">
      <c r="A410" s="255" t="s">
        <v>839</v>
      </c>
      <c r="B410" s="247" t="s">
        <v>856</v>
      </c>
      <c r="C410" s="247" t="s">
        <v>764</v>
      </c>
      <c r="D410" s="248" t="s">
        <v>106</v>
      </c>
      <c r="E410" s="239"/>
      <c r="F410" s="259"/>
      <c r="G410" s="241"/>
      <c r="H410" s="241"/>
      <c r="I410" s="241"/>
      <c r="J410" s="239"/>
      <c r="K410" s="259"/>
      <c r="L410" s="241"/>
      <c r="M410" s="241"/>
      <c r="N410" s="260"/>
      <c r="O410" s="241"/>
      <c r="P410" s="241"/>
      <c r="Q410" s="241"/>
      <c r="R410" s="241"/>
      <c r="S410" s="241"/>
      <c r="T410" s="241"/>
      <c r="U410" s="241"/>
      <c r="V410" s="214"/>
      <c r="W410" s="241"/>
      <c r="X410" s="241"/>
      <c r="Y410" s="241"/>
      <c r="Z410" s="270"/>
      <c r="AA410" s="241"/>
      <c r="AB410" s="214"/>
      <c r="AC410" s="241"/>
      <c r="AD410" s="214"/>
      <c r="AE410" s="241"/>
      <c r="AF410" s="214"/>
      <c r="AG410" s="241"/>
      <c r="AH410" s="214"/>
      <c r="AI410" s="241"/>
      <c r="AJ410" s="214"/>
      <c r="AK410" s="241"/>
      <c r="AL410" s="214"/>
      <c r="AM410" s="214"/>
      <c r="AN410" s="241"/>
      <c r="AO410" s="260"/>
      <c r="AP410" s="241"/>
      <c r="AQ410" s="214"/>
      <c r="AR410" s="241"/>
      <c r="AS410" s="214"/>
      <c r="AT410" s="241"/>
      <c r="AU410" s="214"/>
      <c r="AV410" s="241"/>
      <c r="AW410" s="214"/>
      <c r="AX410" s="354">
        <f>AX411</f>
        <v>80</v>
      </c>
      <c r="AY410" s="262">
        <f>AV410+AW410+AX410</f>
        <v>80</v>
      </c>
      <c r="AZ410" s="234"/>
      <c r="BB410" s="260">
        <f>BB411</f>
        <v>76.3626</v>
      </c>
      <c r="BC410" s="245">
        <f t="shared" si="11"/>
        <v>95.453249999999997</v>
      </c>
    </row>
    <row r="411" spans="1:55" ht="31.15" customHeight="1" x14ac:dyDescent="0.25">
      <c r="A411" s="255" t="s">
        <v>839</v>
      </c>
      <c r="B411" s="247" t="s">
        <v>857</v>
      </c>
      <c r="C411" s="247" t="s">
        <v>764</v>
      </c>
      <c r="D411" s="248" t="s">
        <v>108</v>
      </c>
      <c r="E411" s="239"/>
      <c r="F411" s="259"/>
      <c r="G411" s="241"/>
      <c r="H411" s="241"/>
      <c r="I411" s="241"/>
      <c r="J411" s="239"/>
      <c r="K411" s="259"/>
      <c r="L411" s="241"/>
      <c r="M411" s="241"/>
      <c r="N411" s="260"/>
      <c r="O411" s="241"/>
      <c r="P411" s="241"/>
      <c r="Q411" s="241"/>
      <c r="R411" s="241"/>
      <c r="S411" s="241"/>
      <c r="T411" s="241"/>
      <c r="U411" s="241"/>
      <c r="V411" s="214"/>
      <c r="W411" s="241"/>
      <c r="X411" s="241"/>
      <c r="Y411" s="241"/>
      <c r="Z411" s="270"/>
      <c r="AA411" s="241"/>
      <c r="AB411" s="214"/>
      <c r="AC411" s="241"/>
      <c r="AD411" s="214"/>
      <c r="AE411" s="241"/>
      <c r="AF411" s="214"/>
      <c r="AG411" s="241"/>
      <c r="AH411" s="214"/>
      <c r="AI411" s="241"/>
      <c r="AJ411" s="214"/>
      <c r="AK411" s="241"/>
      <c r="AL411" s="214"/>
      <c r="AM411" s="214"/>
      <c r="AN411" s="241"/>
      <c r="AO411" s="260"/>
      <c r="AP411" s="241"/>
      <c r="AQ411" s="214"/>
      <c r="AR411" s="241"/>
      <c r="AS411" s="214"/>
      <c r="AT411" s="241"/>
      <c r="AU411" s="214"/>
      <c r="AV411" s="241"/>
      <c r="AW411" s="214"/>
      <c r="AX411" s="354">
        <f>AX412</f>
        <v>80</v>
      </c>
      <c r="AY411" s="262"/>
      <c r="AZ411" s="234"/>
      <c r="BB411" s="260">
        <f>BB412</f>
        <v>76.3626</v>
      </c>
      <c r="BC411" s="245">
        <f t="shared" si="11"/>
        <v>95.453249999999997</v>
      </c>
    </row>
    <row r="412" spans="1:55" ht="33" customHeight="1" x14ac:dyDescent="0.25">
      <c r="A412" s="255" t="s">
        <v>839</v>
      </c>
      <c r="B412" s="247" t="s">
        <v>857</v>
      </c>
      <c r="C412" s="247" t="s">
        <v>801</v>
      </c>
      <c r="D412" s="258" t="s">
        <v>750</v>
      </c>
      <c r="E412" s="239">
        <f>F412+G412+H412+I412</f>
        <v>1049642.21</v>
      </c>
      <c r="F412" s="259">
        <v>299642.21000000002</v>
      </c>
      <c r="G412" s="241">
        <v>256000</v>
      </c>
      <c r="H412" s="241">
        <v>226000</v>
      </c>
      <c r="I412" s="241">
        <v>268000</v>
      </c>
      <c r="J412" s="239">
        <f>K412+L412+M412+N412</f>
        <v>799120.66999999993</v>
      </c>
      <c r="K412" s="259"/>
      <c r="L412" s="241">
        <v>424620.67</v>
      </c>
      <c r="M412" s="241">
        <v>160500</v>
      </c>
      <c r="N412" s="260">
        <v>214000</v>
      </c>
      <c r="O412" s="241">
        <v>2074081.42</v>
      </c>
      <c r="P412" s="241">
        <v>1146100</v>
      </c>
      <c r="Q412" s="241">
        <v>180660</v>
      </c>
      <c r="R412" s="241">
        <v>162519.71</v>
      </c>
      <c r="S412" s="241">
        <v>162519.71</v>
      </c>
      <c r="T412" s="241">
        <v>182589.71</v>
      </c>
      <c r="U412" s="241">
        <v>80000</v>
      </c>
      <c r="V412" s="264">
        <v>3032.87</v>
      </c>
      <c r="W412" s="241">
        <f>U412+V412</f>
        <v>83032.87</v>
      </c>
      <c r="X412" s="241">
        <v>0</v>
      </c>
      <c r="Y412" s="241">
        <f>W412+X412</f>
        <v>83032.87</v>
      </c>
      <c r="Z412" s="214"/>
      <c r="AA412" s="241">
        <f>Y412+Z412</f>
        <v>83032.87</v>
      </c>
      <c r="AB412" s="214"/>
      <c r="AC412" s="241">
        <f>AA412+AB412</f>
        <v>83032.87</v>
      </c>
      <c r="AD412" s="214"/>
      <c r="AE412" s="241">
        <v>91050.87</v>
      </c>
      <c r="AF412" s="214">
        <v>986</v>
      </c>
      <c r="AG412" s="241">
        <v>104000</v>
      </c>
      <c r="AH412" s="214">
        <v>10645.01</v>
      </c>
      <c r="AI412" s="241">
        <f>AG412+AH412</f>
        <v>114645.01</v>
      </c>
      <c r="AJ412" s="214"/>
      <c r="AK412" s="241">
        <f>AI412+AJ412</f>
        <v>114645.01</v>
      </c>
      <c r="AL412" s="214"/>
      <c r="AM412" s="214"/>
      <c r="AN412" s="241">
        <f>AK412+AL412+AM412</f>
        <v>114645.01</v>
      </c>
      <c r="AO412" s="260"/>
      <c r="AP412" s="241">
        <f>AM412+AN412+AO412</f>
        <v>114645.01</v>
      </c>
      <c r="AQ412" s="214">
        <v>-4766.7</v>
      </c>
      <c r="AR412" s="241">
        <f>AP412+AQ412</f>
        <v>109878.31</v>
      </c>
      <c r="AS412" s="214"/>
      <c r="AT412" s="241">
        <f>AR412+AS412</f>
        <v>109878.31</v>
      </c>
      <c r="AU412" s="214"/>
      <c r="AV412" s="241">
        <f>AT412+AU412</f>
        <v>109878.31</v>
      </c>
      <c r="AW412" s="214"/>
      <c r="AX412" s="354">
        <f>50+30</f>
        <v>80</v>
      </c>
      <c r="AY412" s="262">
        <v>0</v>
      </c>
      <c r="AZ412" s="234"/>
      <c r="BB412" s="260">
        <v>76.3626</v>
      </c>
      <c r="BC412" s="245">
        <f t="shared" si="11"/>
        <v>95.453249999999997</v>
      </c>
    </row>
    <row r="413" spans="1:55" ht="16.899999999999999" customHeight="1" x14ac:dyDescent="0.25">
      <c r="A413" s="255" t="s">
        <v>839</v>
      </c>
      <c r="B413" s="247" t="s">
        <v>858</v>
      </c>
      <c r="C413" s="247" t="s">
        <v>764</v>
      </c>
      <c r="D413" s="248" t="s">
        <v>717</v>
      </c>
      <c r="E413" s="239"/>
      <c r="F413" s="259"/>
      <c r="G413" s="241"/>
      <c r="H413" s="241"/>
      <c r="I413" s="241"/>
      <c r="J413" s="239"/>
      <c r="K413" s="259"/>
      <c r="L413" s="241"/>
      <c r="M413" s="241"/>
      <c r="N413" s="260"/>
      <c r="O413" s="241"/>
      <c r="P413" s="241"/>
      <c r="Q413" s="241"/>
      <c r="R413" s="241"/>
      <c r="S413" s="241"/>
      <c r="T413" s="241"/>
      <c r="U413" s="241"/>
      <c r="V413" s="270"/>
      <c r="W413" s="241"/>
      <c r="X413" s="241"/>
      <c r="Y413" s="241"/>
      <c r="Z413" s="214"/>
      <c r="AA413" s="241"/>
      <c r="AB413" s="214"/>
      <c r="AC413" s="241"/>
      <c r="AD413" s="214"/>
      <c r="AE413" s="241"/>
      <c r="AF413" s="214"/>
      <c r="AG413" s="241"/>
      <c r="AH413" s="214">
        <v>14727.47</v>
      </c>
      <c r="AI413" s="241">
        <f>AH413</f>
        <v>14727.47</v>
      </c>
      <c r="AJ413" s="214">
        <v>-14727.47</v>
      </c>
      <c r="AK413" s="241">
        <f>AI413+AJ413</f>
        <v>0</v>
      </c>
      <c r="AL413" s="214"/>
      <c r="AM413" s="214"/>
      <c r="AN413" s="241">
        <f>AL413+AM413</f>
        <v>0</v>
      </c>
      <c r="AO413" s="260"/>
      <c r="AP413" s="241">
        <f>AN413+AO413</f>
        <v>0</v>
      </c>
      <c r="AQ413" s="214"/>
      <c r="AR413" s="241">
        <f>AP413+AQ413</f>
        <v>0</v>
      </c>
      <c r="AS413" s="214"/>
      <c r="AT413" s="241">
        <f>AR413+AS413</f>
        <v>0</v>
      </c>
      <c r="AU413" s="214"/>
      <c r="AV413" s="241">
        <f>AT413+AU413</f>
        <v>0</v>
      </c>
      <c r="AW413" s="214"/>
      <c r="AX413" s="354">
        <f>AX414+AX417</f>
        <v>1494.915</v>
      </c>
      <c r="AY413" s="262">
        <f>AY416+AY414</f>
        <v>595.01</v>
      </c>
      <c r="AZ413" s="234"/>
      <c r="BB413" s="260">
        <f>BB414+BB417</f>
        <v>1129.6500000000001</v>
      </c>
      <c r="BC413" s="245">
        <f t="shared" si="11"/>
        <v>75.566169313974385</v>
      </c>
    </row>
    <row r="414" spans="1:55" ht="37.15" customHeight="1" x14ac:dyDescent="0.25">
      <c r="A414" s="255" t="s">
        <v>839</v>
      </c>
      <c r="B414" s="247" t="s">
        <v>859</v>
      </c>
      <c r="C414" s="247" t="s">
        <v>764</v>
      </c>
      <c r="D414" s="248" t="s">
        <v>97</v>
      </c>
      <c r="E414" s="239"/>
      <c r="F414" s="259"/>
      <c r="G414" s="241"/>
      <c r="H414" s="241"/>
      <c r="I414" s="241"/>
      <c r="J414" s="239"/>
      <c r="K414" s="259"/>
      <c r="L414" s="241"/>
      <c r="M414" s="241"/>
      <c r="N414" s="260"/>
      <c r="O414" s="241"/>
      <c r="P414" s="241"/>
      <c r="Q414" s="241"/>
      <c r="R414" s="241"/>
      <c r="S414" s="241">
        <v>783491</v>
      </c>
      <c r="T414" s="241">
        <v>783491</v>
      </c>
      <c r="U414" s="241">
        <v>1442000</v>
      </c>
      <c r="V414" s="214"/>
      <c r="W414" s="241">
        <v>1442000</v>
      </c>
      <c r="X414" s="241">
        <v>-1142000</v>
      </c>
      <c r="Y414" s="241">
        <f>W414+X414</f>
        <v>300000</v>
      </c>
      <c r="Z414" s="214"/>
      <c r="AA414" s="241">
        <f>Y414+Z414</f>
        <v>300000</v>
      </c>
      <c r="AB414" s="214"/>
      <c r="AC414" s="241">
        <f>AA414+AB414</f>
        <v>300000</v>
      </c>
      <c r="AD414" s="214"/>
      <c r="AE414" s="241">
        <f>AC414+AD414</f>
        <v>300000</v>
      </c>
      <c r="AF414" s="214"/>
      <c r="AG414" s="241">
        <v>64300</v>
      </c>
      <c r="AH414" s="214"/>
      <c r="AI414" s="241">
        <v>64300</v>
      </c>
      <c r="AJ414" s="214"/>
      <c r="AK414" s="241">
        <v>64300</v>
      </c>
      <c r="AL414" s="214"/>
      <c r="AM414" s="214"/>
      <c r="AN414" s="241">
        <v>64300</v>
      </c>
      <c r="AO414" s="260"/>
      <c r="AP414" s="241">
        <v>64300</v>
      </c>
      <c r="AQ414" s="214">
        <v>-64300</v>
      </c>
      <c r="AR414" s="241">
        <f>AP414+AQ414</f>
        <v>0</v>
      </c>
      <c r="AS414" s="214"/>
      <c r="AT414" s="241">
        <f>AR414+AS414</f>
        <v>0</v>
      </c>
      <c r="AU414" s="214"/>
      <c r="AV414" s="241">
        <f>AT414+AU414</f>
        <v>0</v>
      </c>
      <c r="AW414" s="214"/>
      <c r="AX414" s="354">
        <f>AX415</f>
        <v>1480</v>
      </c>
      <c r="AY414" s="262">
        <v>45</v>
      </c>
      <c r="AZ414" s="234"/>
      <c r="BB414" s="260">
        <f>BB415</f>
        <v>1116</v>
      </c>
      <c r="BC414" s="245">
        <f t="shared" si="11"/>
        <v>75.405405405405403</v>
      </c>
    </row>
    <row r="415" spans="1:55" ht="33.6" customHeight="1" x14ac:dyDescent="0.25">
      <c r="A415" s="255" t="s">
        <v>839</v>
      </c>
      <c r="B415" s="247" t="s">
        <v>860</v>
      </c>
      <c r="C415" s="247" t="s">
        <v>764</v>
      </c>
      <c r="D415" s="248" t="s">
        <v>108</v>
      </c>
      <c r="E415" s="239"/>
      <c r="F415" s="259"/>
      <c r="G415" s="241"/>
      <c r="H415" s="241"/>
      <c r="I415" s="241"/>
      <c r="J415" s="239"/>
      <c r="K415" s="259"/>
      <c r="L415" s="241"/>
      <c r="M415" s="241"/>
      <c r="N415" s="260"/>
      <c r="O415" s="241"/>
      <c r="P415" s="241"/>
      <c r="Q415" s="241"/>
      <c r="R415" s="241"/>
      <c r="S415" s="241"/>
      <c r="T415" s="241"/>
      <c r="U415" s="241"/>
      <c r="V415" s="214"/>
      <c r="W415" s="241"/>
      <c r="X415" s="241"/>
      <c r="Y415" s="241"/>
      <c r="Z415" s="214"/>
      <c r="AA415" s="241"/>
      <c r="AB415" s="214"/>
      <c r="AC415" s="241"/>
      <c r="AD415" s="214"/>
      <c r="AE415" s="241"/>
      <c r="AF415" s="214"/>
      <c r="AG415" s="241"/>
      <c r="AH415" s="214"/>
      <c r="AI415" s="241"/>
      <c r="AJ415" s="214"/>
      <c r="AK415" s="241"/>
      <c r="AL415" s="214"/>
      <c r="AM415" s="214"/>
      <c r="AN415" s="241"/>
      <c r="AO415" s="260"/>
      <c r="AP415" s="241"/>
      <c r="AQ415" s="214"/>
      <c r="AR415" s="241"/>
      <c r="AS415" s="214"/>
      <c r="AT415" s="241"/>
      <c r="AU415" s="214"/>
      <c r="AV415" s="241"/>
      <c r="AW415" s="214"/>
      <c r="AX415" s="354">
        <f>AX416</f>
        <v>1480</v>
      </c>
      <c r="AY415" s="262"/>
      <c r="AZ415" s="234"/>
      <c r="BB415" s="260">
        <f>BB416</f>
        <v>1116</v>
      </c>
      <c r="BC415" s="245">
        <f t="shared" si="11"/>
        <v>75.405405405405403</v>
      </c>
    </row>
    <row r="416" spans="1:55" ht="50.45" customHeight="1" x14ac:dyDescent="0.25">
      <c r="A416" s="255" t="s">
        <v>839</v>
      </c>
      <c r="B416" s="247" t="s">
        <v>860</v>
      </c>
      <c r="C416" s="247" t="s">
        <v>801</v>
      </c>
      <c r="D416" s="258" t="s">
        <v>751</v>
      </c>
      <c r="E416" s="249"/>
      <c r="F416" s="250"/>
      <c r="G416" s="251"/>
      <c r="H416" s="251"/>
      <c r="I416" s="251"/>
      <c r="J416" s="249"/>
      <c r="K416" s="250"/>
      <c r="L416" s="251"/>
      <c r="M416" s="251"/>
      <c r="N416" s="252"/>
      <c r="O416" s="251"/>
      <c r="P416" s="251"/>
      <c r="Q416" s="251"/>
      <c r="R416" s="251"/>
      <c r="S416" s="251"/>
      <c r="T416" s="251"/>
      <c r="U416" s="251"/>
      <c r="V416" s="214"/>
      <c r="W416" s="251"/>
      <c r="X416" s="251"/>
      <c r="Y416" s="251"/>
      <c r="Z416" s="214"/>
      <c r="AA416" s="251"/>
      <c r="AB416" s="214"/>
      <c r="AC416" s="251"/>
      <c r="AD416" s="214"/>
      <c r="AE416" s="251"/>
      <c r="AF416" s="214"/>
      <c r="AG416" s="251"/>
      <c r="AH416" s="214"/>
      <c r="AI416" s="251"/>
      <c r="AJ416" s="214"/>
      <c r="AK416" s="251"/>
      <c r="AL416" s="214"/>
      <c r="AM416" s="214"/>
      <c r="AN416" s="251"/>
      <c r="AO416" s="252"/>
      <c r="AP416" s="251"/>
      <c r="AQ416" s="214"/>
      <c r="AR416" s="251"/>
      <c r="AS416" s="214"/>
      <c r="AT416" s="251"/>
      <c r="AU416" s="214"/>
      <c r="AV416" s="251"/>
      <c r="AW416" s="214"/>
      <c r="AX416" s="356">
        <v>1480</v>
      </c>
      <c r="AY416" s="254">
        <v>550.01</v>
      </c>
      <c r="AZ416" s="234"/>
      <c r="BB416" s="252">
        <v>1116</v>
      </c>
      <c r="BC416" s="245">
        <f t="shared" si="11"/>
        <v>75.405405405405403</v>
      </c>
    </row>
    <row r="417" spans="1:55" ht="32.25" customHeight="1" x14ac:dyDescent="0.25">
      <c r="A417" s="280" t="s">
        <v>839</v>
      </c>
      <c r="B417" s="247" t="s">
        <v>177</v>
      </c>
      <c r="C417" s="247" t="s">
        <v>764</v>
      </c>
      <c r="D417" s="248" t="s">
        <v>178</v>
      </c>
      <c r="E417" s="249"/>
      <c r="F417" s="250"/>
      <c r="G417" s="251"/>
      <c r="H417" s="251"/>
      <c r="I417" s="251"/>
      <c r="J417" s="249"/>
      <c r="K417" s="250"/>
      <c r="L417" s="251"/>
      <c r="M417" s="251"/>
      <c r="N417" s="252"/>
      <c r="O417" s="251"/>
      <c r="P417" s="251"/>
      <c r="Q417" s="251"/>
      <c r="R417" s="251"/>
      <c r="S417" s="251"/>
      <c r="T417" s="251"/>
      <c r="U417" s="251"/>
      <c r="V417" s="214"/>
      <c r="W417" s="251"/>
      <c r="X417" s="251"/>
      <c r="Y417" s="251"/>
      <c r="Z417" s="214"/>
      <c r="AA417" s="251"/>
      <c r="AB417" s="214"/>
      <c r="AC417" s="251"/>
      <c r="AD417" s="214"/>
      <c r="AE417" s="251"/>
      <c r="AF417" s="214"/>
      <c r="AG417" s="251"/>
      <c r="AH417" s="214"/>
      <c r="AI417" s="251"/>
      <c r="AJ417" s="214"/>
      <c r="AK417" s="251"/>
      <c r="AL417" s="214"/>
      <c r="AM417" s="214"/>
      <c r="AN417" s="251"/>
      <c r="AO417" s="252"/>
      <c r="AP417" s="251"/>
      <c r="AQ417" s="214"/>
      <c r="AR417" s="251"/>
      <c r="AS417" s="214"/>
      <c r="AT417" s="251"/>
      <c r="AU417" s="214"/>
      <c r="AV417" s="251"/>
      <c r="AW417" s="214"/>
      <c r="AX417" s="253">
        <f>AX418</f>
        <v>14.914999999999999</v>
      </c>
      <c r="AY417" s="254"/>
      <c r="AZ417" s="234"/>
      <c r="BB417" s="252">
        <f>BB418</f>
        <v>13.65</v>
      </c>
      <c r="BC417" s="245">
        <f t="shared" si="11"/>
        <v>91.518605430774386</v>
      </c>
    </row>
    <row r="418" spans="1:55" ht="32.25" customHeight="1" x14ac:dyDescent="0.25">
      <c r="A418" s="280" t="s">
        <v>839</v>
      </c>
      <c r="B418" s="247" t="s">
        <v>179</v>
      </c>
      <c r="C418" s="247" t="s">
        <v>764</v>
      </c>
      <c r="D418" s="248" t="s">
        <v>180</v>
      </c>
      <c r="E418" s="249"/>
      <c r="F418" s="250"/>
      <c r="G418" s="251"/>
      <c r="H418" s="251"/>
      <c r="I418" s="251"/>
      <c r="J418" s="249"/>
      <c r="K418" s="250"/>
      <c r="L418" s="251"/>
      <c r="M418" s="251"/>
      <c r="N418" s="252"/>
      <c r="O418" s="251"/>
      <c r="P418" s="251"/>
      <c r="Q418" s="251"/>
      <c r="R418" s="251"/>
      <c r="S418" s="251"/>
      <c r="T418" s="251"/>
      <c r="U418" s="251"/>
      <c r="V418" s="214"/>
      <c r="W418" s="251"/>
      <c r="X418" s="251"/>
      <c r="Y418" s="251"/>
      <c r="Z418" s="214"/>
      <c r="AA418" s="251"/>
      <c r="AB418" s="214"/>
      <c r="AC418" s="251"/>
      <c r="AD418" s="214"/>
      <c r="AE418" s="251"/>
      <c r="AF418" s="214"/>
      <c r="AG418" s="251"/>
      <c r="AH418" s="214"/>
      <c r="AI418" s="251"/>
      <c r="AJ418" s="214"/>
      <c r="AK418" s="251"/>
      <c r="AL418" s="214"/>
      <c r="AM418" s="214"/>
      <c r="AN418" s="251"/>
      <c r="AO418" s="252"/>
      <c r="AP418" s="251"/>
      <c r="AQ418" s="214"/>
      <c r="AR418" s="251"/>
      <c r="AS418" s="214"/>
      <c r="AT418" s="251"/>
      <c r="AU418" s="214"/>
      <c r="AV418" s="251"/>
      <c r="AW418" s="214"/>
      <c r="AX418" s="253">
        <f>AX419+AX420+AX421</f>
        <v>14.914999999999999</v>
      </c>
      <c r="AY418" s="254"/>
      <c r="AZ418" s="234"/>
      <c r="BB418" s="252">
        <f>BB419+BB420+BB421</f>
        <v>13.65</v>
      </c>
      <c r="BC418" s="245">
        <f t="shared" si="11"/>
        <v>91.518605430774386</v>
      </c>
    </row>
    <row r="419" spans="1:55" ht="66.75" hidden="1" customHeight="1" x14ac:dyDescent="0.25">
      <c r="A419" s="255" t="s">
        <v>839</v>
      </c>
      <c r="B419" s="247" t="s">
        <v>179</v>
      </c>
      <c r="C419" s="247" t="s">
        <v>801</v>
      </c>
      <c r="D419" s="258" t="s">
        <v>165</v>
      </c>
      <c r="E419" s="239"/>
      <c r="F419" s="259"/>
      <c r="G419" s="241"/>
      <c r="H419" s="241"/>
      <c r="I419" s="241"/>
      <c r="J419" s="239"/>
      <c r="K419" s="259"/>
      <c r="L419" s="241"/>
      <c r="M419" s="241"/>
      <c r="N419" s="260"/>
      <c r="O419" s="241"/>
      <c r="P419" s="241"/>
      <c r="Q419" s="241"/>
      <c r="R419" s="241"/>
      <c r="S419" s="241"/>
      <c r="T419" s="241"/>
      <c r="U419" s="241"/>
      <c r="V419" s="214"/>
      <c r="W419" s="241"/>
      <c r="X419" s="241"/>
      <c r="Y419" s="241"/>
      <c r="Z419" s="214"/>
      <c r="AA419" s="241"/>
      <c r="AB419" s="214"/>
      <c r="AC419" s="241"/>
      <c r="AD419" s="214"/>
      <c r="AE419" s="241"/>
      <c r="AF419" s="214"/>
      <c r="AG419" s="241"/>
      <c r="AH419" s="214"/>
      <c r="AI419" s="241"/>
      <c r="AJ419" s="214"/>
      <c r="AK419" s="241"/>
      <c r="AL419" s="214"/>
      <c r="AM419" s="214"/>
      <c r="AN419" s="241"/>
      <c r="AO419" s="260"/>
      <c r="AP419" s="241"/>
      <c r="AQ419" s="214"/>
      <c r="AR419" s="241"/>
      <c r="AS419" s="214"/>
      <c r="AT419" s="241"/>
      <c r="AU419" s="214"/>
      <c r="AV419" s="241"/>
      <c r="AW419" s="214"/>
      <c r="AX419" s="261">
        <v>0</v>
      </c>
      <c r="AY419" s="262">
        <f>AY420</f>
        <v>0</v>
      </c>
      <c r="AZ419" s="234"/>
      <c r="BB419" s="260">
        <v>0</v>
      </c>
      <c r="BC419" s="245" t="e">
        <f t="shared" si="11"/>
        <v>#DIV/0!</v>
      </c>
    </row>
    <row r="420" spans="1:55" ht="81.75" customHeight="1" x14ac:dyDescent="0.25">
      <c r="A420" s="255" t="s">
        <v>839</v>
      </c>
      <c r="B420" s="247" t="s">
        <v>179</v>
      </c>
      <c r="C420" s="247" t="s">
        <v>801</v>
      </c>
      <c r="D420" s="258" t="s">
        <v>166</v>
      </c>
      <c r="E420" s="239"/>
      <c r="F420" s="259"/>
      <c r="G420" s="241"/>
      <c r="H420" s="241"/>
      <c r="I420" s="241"/>
      <c r="J420" s="239"/>
      <c r="K420" s="259"/>
      <c r="L420" s="241"/>
      <c r="M420" s="241"/>
      <c r="N420" s="260"/>
      <c r="O420" s="241"/>
      <c r="P420" s="241"/>
      <c r="Q420" s="241"/>
      <c r="R420" s="241"/>
      <c r="S420" s="241"/>
      <c r="T420" s="241"/>
      <c r="U420" s="241"/>
      <c r="V420" s="214"/>
      <c r="W420" s="241"/>
      <c r="X420" s="241"/>
      <c r="Y420" s="241"/>
      <c r="Z420" s="214"/>
      <c r="AA420" s="241"/>
      <c r="AB420" s="214"/>
      <c r="AC420" s="241"/>
      <c r="AD420" s="214"/>
      <c r="AE420" s="241"/>
      <c r="AF420" s="214"/>
      <c r="AG420" s="241"/>
      <c r="AH420" s="214"/>
      <c r="AI420" s="241"/>
      <c r="AJ420" s="214"/>
      <c r="AK420" s="241"/>
      <c r="AL420" s="214"/>
      <c r="AM420" s="214"/>
      <c r="AN420" s="241"/>
      <c r="AO420" s="260"/>
      <c r="AP420" s="241"/>
      <c r="AQ420" s="214"/>
      <c r="AR420" s="241"/>
      <c r="AS420" s="214"/>
      <c r="AT420" s="241"/>
      <c r="AU420" s="214"/>
      <c r="AV420" s="241"/>
      <c r="AW420" s="214"/>
      <c r="AX420" s="354">
        <v>13.914999999999999</v>
      </c>
      <c r="AY420" s="262">
        <v>0</v>
      </c>
      <c r="AZ420" s="234"/>
      <c r="BB420" s="260">
        <v>12.65</v>
      </c>
      <c r="BC420" s="245">
        <f t="shared" si="11"/>
        <v>90.909090909090921</v>
      </c>
    </row>
    <row r="421" spans="1:55" ht="53.25" customHeight="1" x14ac:dyDescent="0.25">
      <c r="A421" s="255" t="s">
        <v>839</v>
      </c>
      <c r="B421" s="257" t="s">
        <v>365</v>
      </c>
      <c r="C421" s="257" t="s">
        <v>801</v>
      </c>
      <c r="D421" s="248" t="s">
        <v>366</v>
      </c>
      <c r="E421" s="239"/>
      <c r="F421" s="259"/>
      <c r="G421" s="241"/>
      <c r="H421" s="241"/>
      <c r="I421" s="241"/>
      <c r="J421" s="239"/>
      <c r="K421" s="259"/>
      <c r="L421" s="241"/>
      <c r="M421" s="241"/>
      <c r="N421" s="260"/>
      <c r="O421" s="241"/>
      <c r="P421" s="241"/>
      <c r="Q421" s="241"/>
      <c r="R421" s="241"/>
      <c r="S421" s="241"/>
      <c r="T421" s="241"/>
      <c r="U421" s="241"/>
      <c r="V421" s="270"/>
      <c r="W421" s="241"/>
      <c r="X421" s="241"/>
      <c r="Y421" s="241"/>
      <c r="Z421" s="270"/>
      <c r="AA421" s="241"/>
      <c r="AB421" s="214"/>
      <c r="AC421" s="241"/>
      <c r="AD421" s="214"/>
      <c r="AE421" s="241"/>
      <c r="AF421" s="214"/>
      <c r="AG421" s="241"/>
      <c r="AH421" s="214"/>
      <c r="AI421" s="241"/>
      <c r="AJ421" s="214"/>
      <c r="AK421" s="241"/>
      <c r="AL421" s="214"/>
      <c r="AM421" s="214"/>
      <c r="AN421" s="241"/>
      <c r="AO421" s="260"/>
      <c r="AP421" s="241"/>
      <c r="AQ421" s="214"/>
      <c r="AR421" s="241"/>
      <c r="AS421" s="214"/>
      <c r="AT421" s="241"/>
      <c r="AU421" s="214"/>
      <c r="AV421" s="241"/>
      <c r="AW421" s="214"/>
      <c r="AX421" s="354">
        <f>AX422</f>
        <v>1</v>
      </c>
      <c r="AY421" s="262">
        <v>0</v>
      </c>
      <c r="AZ421" s="234"/>
      <c r="BB421" s="260">
        <f>BB422</f>
        <v>1</v>
      </c>
      <c r="BC421" s="245">
        <f t="shared" si="11"/>
        <v>100</v>
      </c>
    </row>
    <row r="422" spans="1:55" ht="62.25" customHeight="1" x14ac:dyDescent="0.25">
      <c r="A422" s="255" t="s">
        <v>839</v>
      </c>
      <c r="B422" s="257" t="s">
        <v>365</v>
      </c>
      <c r="C422" s="257" t="s">
        <v>801</v>
      </c>
      <c r="D422" s="258" t="s">
        <v>367</v>
      </c>
      <c r="E422" s="239"/>
      <c r="F422" s="259"/>
      <c r="G422" s="241"/>
      <c r="H422" s="241"/>
      <c r="I422" s="241"/>
      <c r="J422" s="239"/>
      <c r="K422" s="259"/>
      <c r="L422" s="241"/>
      <c r="M422" s="241"/>
      <c r="N422" s="260"/>
      <c r="O422" s="241"/>
      <c r="P422" s="241"/>
      <c r="Q422" s="241"/>
      <c r="R422" s="241"/>
      <c r="S422" s="241"/>
      <c r="T422" s="241"/>
      <c r="U422" s="241"/>
      <c r="V422" s="270"/>
      <c r="W422" s="241"/>
      <c r="X422" s="241"/>
      <c r="Y422" s="241"/>
      <c r="Z422" s="270"/>
      <c r="AA422" s="241"/>
      <c r="AB422" s="214"/>
      <c r="AC422" s="241"/>
      <c r="AD422" s="214"/>
      <c r="AE422" s="241"/>
      <c r="AF422" s="214"/>
      <c r="AG422" s="241"/>
      <c r="AH422" s="214"/>
      <c r="AI422" s="241"/>
      <c r="AJ422" s="214"/>
      <c r="AK422" s="241"/>
      <c r="AL422" s="214"/>
      <c r="AM422" s="214"/>
      <c r="AN422" s="241"/>
      <c r="AO422" s="260"/>
      <c r="AP422" s="241"/>
      <c r="AQ422" s="214"/>
      <c r="AR422" s="241"/>
      <c r="AS422" s="214"/>
      <c r="AT422" s="241"/>
      <c r="AU422" s="214"/>
      <c r="AV422" s="241"/>
      <c r="AW422" s="214"/>
      <c r="AX422" s="354">
        <v>1</v>
      </c>
      <c r="AY422" s="262">
        <v>0</v>
      </c>
      <c r="AZ422" s="234"/>
      <c r="BB422" s="260">
        <v>1</v>
      </c>
      <c r="BC422" s="245">
        <f t="shared" si="11"/>
        <v>100</v>
      </c>
    </row>
    <row r="423" spans="1:55" ht="24" hidden="1" customHeight="1" x14ac:dyDescent="0.25">
      <c r="A423" s="255"/>
      <c r="B423" s="237" t="s">
        <v>537</v>
      </c>
      <c r="C423" s="237"/>
      <c r="D423" s="238" t="s">
        <v>538</v>
      </c>
      <c r="E423" s="239" t="e">
        <f>F423+G423+H423+I423</f>
        <v>#REF!</v>
      </c>
      <c r="F423" s="239" t="e">
        <f>F424+F437</f>
        <v>#REF!</v>
      </c>
      <c r="G423" s="239" t="e">
        <f>G424+G437</f>
        <v>#REF!</v>
      </c>
      <c r="H423" s="239" t="e">
        <f>H424+H437</f>
        <v>#REF!</v>
      </c>
      <c r="I423" s="239" t="e">
        <f>I424+I437</f>
        <v>#REF!</v>
      </c>
      <c r="J423" s="239" t="e">
        <f>K423+L423+M423+N423</f>
        <v>#REF!</v>
      </c>
      <c r="K423" s="239" t="e">
        <f>K424+K437</f>
        <v>#REF!</v>
      </c>
      <c r="L423" s="239" t="e">
        <f>L424+L437</f>
        <v>#REF!</v>
      </c>
      <c r="M423" s="239" t="e">
        <f>M424+M437</f>
        <v>#REF!</v>
      </c>
      <c r="N423" s="240" t="e">
        <f>N424+N437</f>
        <v>#REF!</v>
      </c>
      <c r="O423" s="239">
        <v>5076524.5999999996</v>
      </c>
      <c r="P423" s="241"/>
      <c r="Q423" s="239" t="e">
        <f>Q424+Q437+#REF!</f>
        <v>#REF!</v>
      </c>
      <c r="R423" s="239" t="e">
        <f>R424+R437+#REF!</f>
        <v>#REF!</v>
      </c>
      <c r="S423" s="239" t="e">
        <f>S424+S437+#REF!</f>
        <v>#REF!</v>
      </c>
      <c r="T423" s="239" t="e">
        <f>T424+T437+#REF!</f>
        <v>#REF!</v>
      </c>
      <c r="U423" s="239" t="e">
        <f>U424+U437+U428+#REF!+U441</f>
        <v>#REF!</v>
      </c>
      <c r="V423" s="214"/>
      <c r="W423" s="239" t="e">
        <f>W424+W437+W428+#REF!+W441</f>
        <v>#REF!</v>
      </c>
      <c r="X423" s="239" t="e">
        <f>X424+X437+X428+#REF!+X441</f>
        <v>#REF!</v>
      </c>
      <c r="Y423" s="239" t="e">
        <f t="shared" ref="Y423:Y430" si="12">W423+X423</f>
        <v>#REF!</v>
      </c>
      <c r="Z423" s="214"/>
      <c r="AA423" s="239" t="e">
        <f>AA424+AA428+#REF!+AA437+AA441</f>
        <v>#REF!</v>
      </c>
      <c r="AB423" s="214"/>
      <c r="AC423" s="239" t="e">
        <f>AC424+AC428+#REF!+AC437+AC441+AC444</f>
        <v>#REF!</v>
      </c>
      <c r="AD423" s="214"/>
      <c r="AE423" s="239" t="e">
        <f>AE424+AE428+#REF!+AE437+AE441</f>
        <v>#REF!</v>
      </c>
      <c r="AF423" s="214"/>
      <c r="AG423" s="239">
        <f>AG424+AG428+AG437+AG441</f>
        <v>2388000</v>
      </c>
      <c r="AH423" s="214"/>
      <c r="AI423" s="239">
        <f>AI424+AI428+AI437+AI441+AI433</f>
        <v>1830366.33</v>
      </c>
      <c r="AJ423" s="214"/>
      <c r="AK423" s="239">
        <f>AK424+AK428+AK437+AK441+AK433</f>
        <v>1834466.33</v>
      </c>
      <c r="AL423" s="214"/>
      <c r="AM423" s="214"/>
      <c r="AN423" s="239">
        <f>AN424+AN428+AN437+AN441+AN433</f>
        <v>2037766.33</v>
      </c>
      <c r="AO423" s="240"/>
      <c r="AP423" s="239">
        <f>AP424+AP428+AP437+AP441+AP433</f>
        <v>2065766.33</v>
      </c>
      <c r="AQ423" s="214"/>
      <c r="AR423" s="239">
        <f>AR424+AR428+AR437+AR441+AR433</f>
        <v>2179487.33</v>
      </c>
      <c r="AS423" s="214"/>
      <c r="AT423" s="239">
        <f>AT424+AT428+AT437+AT441+AT433</f>
        <v>2198287.33</v>
      </c>
      <c r="AU423" s="214"/>
      <c r="AV423" s="239">
        <f>AV424+AV428+AV437+AV441+AV433</f>
        <v>2201023.63</v>
      </c>
      <c r="AW423" s="214"/>
      <c r="AX423" s="242">
        <f>AX424+AX433+AX441+AX428</f>
        <v>30</v>
      </c>
      <c r="AY423" s="243">
        <f>AY424+AY433+AY441+AY428</f>
        <v>0</v>
      </c>
      <c r="AZ423" s="234"/>
      <c r="BB423" s="240">
        <f>BB424+BB433+BB441+BB428</f>
        <v>320</v>
      </c>
      <c r="BC423" s="245">
        <f t="shared" si="11"/>
        <v>1066.6666666666665</v>
      </c>
    </row>
    <row r="424" spans="1:55" ht="0.75" hidden="1" customHeight="1" x14ac:dyDescent="0.25">
      <c r="A424" s="255"/>
      <c r="B424" s="237" t="s">
        <v>539</v>
      </c>
      <c r="C424" s="237"/>
      <c r="D424" s="238" t="s">
        <v>540</v>
      </c>
      <c r="E424" s="239" t="e">
        <f>F424+G424+H424+I424</f>
        <v>#REF!</v>
      </c>
      <c r="F424" s="239" t="e">
        <f>F425+#REF!+#REF!</f>
        <v>#REF!</v>
      </c>
      <c r="G424" s="239" t="e">
        <f>G425+#REF!+#REF!</f>
        <v>#REF!</v>
      </c>
      <c r="H424" s="239" t="e">
        <f>H425+#REF!+#REF!</f>
        <v>#REF!</v>
      </c>
      <c r="I424" s="239" t="e">
        <f>I425+#REF!+#REF!</f>
        <v>#REF!</v>
      </c>
      <c r="J424" s="239" t="e">
        <f>K424+L424+M424+N424</f>
        <v>#REF!</v>
      </c>
      <c r="K424" s="239" t="e">
        <f>K425+#REF!+#REF!</f>
        <v>#REF!</v>
      </c>
      <c r="L424" s="239" t="e">
        <f>L425+#REF!+#REF!</f>
        <v>#REF!</v>
      </c>
      <c r="M424" s="239" t="e">
        <f>M425+#REF!+#REF!</f>
        <v>#REF!</v>
      </c>
      <c r="N424" s="240" t="e">
        <f>N425+#REF!+#REF!</f>
        <v>#REF!</v>
      </c>
      <c r="O424" s="239">
        <v>4386400</v>
      </c>
      <c r="P424" s="239">
        <v>44500</v>
      </c>
      <c r="Q424" s="239" t="e">
        <f>Q425+#REF!+#REF!</f>
        <v>#REF!</v>
      </c>
      <c r="R424" s="239" t="e">
        <f>R425+#REF!+#REF!</f>
        <v>#REF!</v>
      </c>
      <c r="S424" s="239" t="e">
        <f>S425+#REF!+#REF!</f>
        <v>#REF!</v>
      </c>
      <c r="T424" s="239" t="e">
        <f>T425+#REF!+#REF!</f>
        <v>#REF!</v>
      </c>
      <c r="U424" s="239" t="e">
        <f>U425</f>
        <v>#REF!</v>
      </c>
      <c r="V424" s="214"/>
      <c r="W424" s="239" t="e">
        <f>W425</f>
        <v>#REF!</v>
      </c>
      <c r="X424" s="239" t="e">
        <f>X425</f>
        <v>#REF!</v>
      </c>
      <c r="Y424" s="239" t="e">
        <f t="shared" si="12"/>
        <v>#REF!</v>
      </c>
      <c r="Z424" s="214"/>
      <c r="AA424" s="239">
        <f>AA425</f>
        <v>177125.76000000001</v>
      </c>
      <c r="AB424" s="214"/>
      <c r="AC424" s="239">
        <f>AC425</f>
        <v>177125.76000000001</v>
      </c>
      <c r="AD424" s="214"/>
      <c r="AE424" s="239">
        <f>AE425</f>
        <v>177125.76000000001</v>
      </c>
      <c r="AF424" s="214"/>
      <c r="AG424" s="239">
        <f>AG425</f>
        <v>258300</v>
      </c>
      <c r="AH424" s="214"/>
      <c r="AI424" s="239">
        <f>AI425</f>
        <v>258300</v>
      </c>
      <c r="AJ424" s="214"/>
      <c r="AK424" s="239">
        <f>AK425</f>
        <v>258300</v>
      </c>
      <c r="AL424" s="214"/>
      <c r="AM424" s="214"/>
      <c r="AN424" s="239">
        <f>AN425</f>
        <v>326300</v>
      </c>
      <c r="AO424" s="240"/>
      <c r="AP424" s="239">
        <f>AP425</f>
        <v>326300</v>
      </c>
      <c r="AQ424" s="214"/>
      <c r="AR424" s="239">
        <f>AR425</f>
        <v>336200</v>
      </c>
      <c r="AS424" s="214"/>
      <c r="AT424" s="239">
        <f>AT425</f>
        <v>336200</v>
      </c>
      <c r="AU424" s="214"/>
      <c r="AV424" s="239">
        <f>AV425</f>
        <v>336200</v>
      </c>
      <c r="AW424" s="214"/>
      <c r="AX424" s="242">
        <f t="shared" ref="AX424:AY426" si="13">AX425</f>
        <v>0</v>
      </c>
      <c r="AY424" s="243">
        <f t="shared" si="13"/>
        <v>0</v>
      </c>
      <c r="AZ424" s="234"/>
      <c r="BB424" s="240">
        <f>BB425</f>
        <v>0</v>
      </c>
      <c r="BC424" s="245" t="e">
        <f t="shared" si="11"/>
        <v>#DIV/0!</v>
      </c>
    </row>
    <row r="425" spans="1:55" ht="34.5" hidden="1" customHeight="1" x14ac:dyDescent="0.25">
      <c r="A425" s="255"/>
      <c r="B425" s="247" t="s">
        <v>541</v>
      </c>
      <c r="C425" s="247"/>
      <c r="D425" s="256" t="s">
        <v>542</v>
      </c>
      <c r="E425" s="249">
        <f>F425+G425+H425+I425</f>
        <v>4180000</v>
      </c>
      <c r="F425" s="251">
        <f>F426</f>
        <v>929000</v>
      </c>
      <c r="G425" s="251">
        <f>G426</f>
        <v>1022000</v>
      </c>
      <c r="H425" s="251">
        <f>H426</f>
        <v>960000</v>
      </c>
      <c r="I425" s="251">
        <f>I426</f>
        <v>1269000</v>
      </c>
      <c r="J425" s="249">
        <f>K425+L425+M425+N425</f>
        <v>0</v>
      </c>
      <c r="K425" s="251">
        <f>K426</f>
        <v>0</v>
      </c>
      <c r="L425" s="251">
        <f>L426</f>
        <v>-50000</v>
      </c>
      <c r="M425" s="251">
        <f>M426</f>
        <v>0</v>
      </c>
      <c r="N425" s="252">
        <f>N426</f>
        <v>50000</v>
      </c>
      <c r="O425" s="251">
        <v>4203900</v>
      </c>
      <c r="P425" s="251">
        <v>44500</v>
      </c>
      <c r="Q425" s="251" t="e">
        <f>Q426+#REF!</f>
        <v>#REF!</v>
      </c>
      <c r="R425" s="251" t="e">
        <f>R426+#REF!</f>
        <v>#REF!</v>
      </c>
      <c r="S425" s="251" t="e">
        <f>S426+#REF!</f>
        <v>#REF!</v>
      </c>
      <c r="T425" s="251" t="e">
        <f>T426+#REF!</f>
        <v>#REF!</v>
      </c>
      <c r="U425" s="251" t="e">
        <f>U426</f>
        <v>#REF!</v>
      </c>
      <c r="V425" s="214"/>
      <c r="W425" s="251" t="e">
        <f>W426</f>
        <v>#REF!</v>
      </c>
      <c r="X425" s="251" t="e">
        <f>X426</f>
        <v>#REF!</v>
      </c>
      <c r="Y425" s="251" t="e">
        <f t="shared" si="12"/>
        <v>#REF!</v>
      </c>
      <c r="Z425" s="214"/>
      <c r="AA425" s="251">
        <f>AA426</f>
        <v>177125.76000000001</v>
      </c>
      <c r="AB425" s="214"/>
      <c r="AC425" s="251">
        <f>AC426</f>
        <v>177125.76000000001</v>
      </c>
      <c r="AD425" s="214"/>
      <c r="AE425" s="251">
        <f>AE426</f>
        <v>177125.76000000001</v>
      </c>
      <c r="AF425" s="214"/>
      <c r="AG425" s="251">
        <f>AG426</f>
        <v>258300</v>
      </c>
      <c r="AH425" s="214"/>
      <c r="AI425" s="251">
        <f>AI426</f>
        <v>258300</v>
      </c>
      <c r="AJ425" s="214"/>
      <c r="AK425" s="251">
        <f>AK426</f>
        <v>258300</v>
      </c>
      <c r="AL425" s="214"/>
      <c r="AM425" s="214"/>
      <c r="AN425" s="251">
        <f>AN426</f>
        <v>326300</v>
      </c>
      <c r="AO425" s="252"/>
      <c r="AP425" s="251">
        <f>AP426</f>
        <v>326300</v>
      </c>
      <c r="AQ425" s="214"/>
      <c r="AR425" s="251">
        <f>AR426</f>
        <v>336200</v>
      </c>
      <c r="AS425" s="214"/>
      <c r="AT425" s="251">
        <f>AT426</f>
        <v>336200</v>
      </c>
      <c r="AU425" s="214"/>
      <c r="AV425" s="251">
        <f>AV426</f>
        <v>336200</v>
      </c>
      <c r="AW425" s="214"/>
      <c r="AX425" s="253">
        <f t="shared" si="13"/>
        <v>0</v>
      </c>
      <c r="AY425" s="254">
        <f t="shared" si="13"/>
        <v>0</v>
      </c>
      <c r="AZ425" s="234"/>
      <c r="BB425" s="252">
        <f>BB426</f>
        <v>0</v>
      </c>
      <c r="BC425" s="245" t="e">
        <f t="shared" si="11"/>
        <v>#DIV/0!</v>
      </c>
    </row>
    <row r="426" spans="1:55" ht="52.5" hidden="1" customHeight="1" x14ac:dyDescent="0.25">
      <c r="A426" s="255"/>
      <c r="B426" s="257" t="s">
        <v>543</v>
      </c>
      <c r="C426" s="257"/>
      <c r="D426" s="258" t="s">
        <v>544</v>
      </c>
      <c r="E426" s="239">
        <f>F426+G426+H426+I426</f>
        <v>4180000</v>
      </c>
      <c r="F426" s="259">
        <v>929000</v>
      </c>
      <c r="G426" s="241">
        <v>1022000</v>
      </c>
      <c r="H426" s="241">
        <v>960000</v>
      </c>
      <c r="I426" s="241">
        <v>1269000</v>
      </c>
      <c r="J426" s="239">
        <f>K426+L426+M426+N426</f>
        <v>0</v>
      </c>
      <c r="K426" s="259"/>
      <c r="L426" s="241">
        <v>-50000</v>
      </c>
      <c r="M426" s="241"/>
      <c r="N426" s="260">
        <v>50000</v>
      </c>
      <c r="O426" s="241">
        <v>4203900</v>
      </c>
      <c r="P426" s="241">
        <v>44500</v>
      </c>
      <c r="Q426" s="241">
        <v>2431486.15</v>
      </c>
      <c r="R426" s="241">
        <v>2431486.15</v>
      </c>
      <c r="S426" s="241">
        <v>2435486.15</v>
      </c>
      <c r="T426" s="241">
        <v>2709199.15</v>
      </c>
      <c r="U426" s="241" t="e">
        <f>U427+#REF!</f>
        <v>#REF!</v>
      </c>
      <c r="V426" s="214"/>
      <c r="W426" s="241" t="e">
        <f>W427+#REF!</f>
        <v>#REF!</v>
      </c>
      <c r="X426" s="241" t="e">
        <f>X427+#REF!</f>
        <v>#REF!</v>
      </c>
      <c r="Y426" s="241" t="e">
        <f t="shared" si="12"/>
        <v>#REF!</v>
      </c>
      <c r="Z426" s="214"/>
      <c r="AA426" s="241">
        <f>AA427</f>
        <v>177125.76000000001</v>
      </c>
      <c r="AB426" s="214"/>
      <c r="AC426" s="241">
        <f>AC427</f>
        <v>177125.76000000001</v>
      </c>
      <c r="AD426" s="214"/>
      <c r="AE426" s="241">
        <f>AE427</f>
        <v>177125.76000000001</v>
      </c>
      <c r="AF426" s="214"/>
      <c r="AG426" s="241">
        <f>AG427</f>
        <v>258300</v>
      </c>
      <c r="AH426" s="214"/>
      <c r="AI426" s="241">
        <f>AI427</f>
        <v>258300</v>
      </c>
      <c r="AJ426" s="214"/>
      <c r="AK426" s="241">
        <f>AK427</f>
        <v>258300</v>
      </c>
      <c r="AL426" s="214"/>
      <c r="AM426" s="214"/>
      <c r="AN426" s="241">
        <f>AN427</f>
        <v>326300</v>
      </c>
      <c r="AO426" s="260"/>
      <c r="AP426" s="241">
        <f>AP427</f>
        <v>326300</v>
      </c>
      <c r="AQ426" s="214"/>
      <c r="AR426" s="241">
        <f>AR427</f>
        <v>336200</v>
      </c>
      <c r="AS426" s="214"/>
      <c r="AT426" s="241">
        <f>AT427</f>
        <v>336200</v>
      </c>
      <c r="AU426" s="214"/>
      <c r="AV426" s="241">
        <f>AV427</f>
        <v>336200</v>
      </c>
      <c r="AW426" s="214"/>
      <c r="AX426" s="261">
        <f t="shared" si="13"/>
        <v>0</v>
      </c>
      <c r="AY426" s="262">
        <f t="shared" si="13"/>
        <v>0</v>
      </c>
      <c r="AZ426" s="234"/>
      <c r="BB426" s="260">
        <f>BB427</f>
        <v>0</v>
      </c>
      <c r="BC426" s="245" t="e">
        <f t="shared" si="11"/>
        <v>#DIV/0!</v>
      </c>
    </row>
    <row r="427" spans="1:55" ht="45.75" hidden="1" customHeight="1" x14ac:dyDescent="0.25">
      <c r="A427" s="255"/>
      <c r="B427" s="257" t="s">
        <v>545</v>
      </c>
      <c r="C427" s="257"/>
      <c r="D427" s="258" t="s">
        <v>433</v>
      </c>
      <c r="E427" s="239"/>
      <c r="F427" s="259"/>
      <c r="G427" s="241"/>
      <c r="H427" s="241"/>
      <c r="I427" s="241"/>
      <c r="J427" s="239"/>
      <c r="K427" s="259"/>
      <c r="L427" s="241"/>
      <c r="M427" s="241"/>
      <c r="N427" s="260"/>
      <c r="O427" s="241"/>
      <c r="P427" s="241"/>
      <c r="Q427" s="241"/>
      <c r="R427" s="241"/>
      <c r="S427" s="241"/>
      <c r="T427" s="241"/>
      <c r="U427" s="241">
        <v>139272.91</v>
      </c>
      <c r="V427" s="214"/>
      <c r="W427" s="241">
        <v>139272.91</v>
      </c>
      <c r="X427" s="241">
        <v>21147</v>
      </c>
      <c r="Y427" s="241">
        <f t="shared" si="12"/>
        <v>160419.91</v>
      </c>
      <c r="Z427" s="264">
        <v>16705.849999999999</v>
      </c>
      <c r="AA427" s="241">
        <f>Y427+Z427</f>
        <v>177125.76000000001</v>
      </c>
      <c r="AB427" s="214"/>
      <c r="AC427" s="241">
        <f>AA427+AB427</f>
        <v>177125.76000000001</v>
      </c>
      <c r="AD427" s="214"/>
      <c r="AE427" s="241">
        <f>AC427+AD427</f>
        <v>177125.76000000001</v>
      </c>
      <c r="AF427" s="214"/>
      <c r="AG427" s="241">
        <v>258300</v>
      </c>
      <c r="AH427" s="214"/>
      <c r="AI427" s="241">
        <v>258300</v>
      </c>
      <c r="AJ427" s="214"/>
      <c r="AK427" s="241">
        <v>258300</v>
      </c>
      <c r="AL427" s="214">
        <v>68000</v>
      </c>
      <c r="AM427" s="214"/>
      <c r="AN427" s="241">
        <f>AK427+AL427+AM427</f>
        <v>326300</v>
      </c>
      <c r="AO427" s="260"/>
      <c r="AP427" s="241">
        <f>AM427+AN427+AO427</f>
        <v>326300</v>
      </c>
      <c r="AQ427" s="214">
        <v>9900</v>
      </c>
      <c r="AR427" s="241">
        <f>AP427+AQ427</f>
        <v>336200</v>
      </c>
      <c r="AS427" s="214"/>
      <c r="AT427" s="241">
        <f>AR427+AS427</f>
        <v>336200</v>
      </c>
      <c r="AU427" s="214"/>
      <c r="AV427" s="241">
        <f>AT427+AU427</f>
        <v>336200</v>
      </c>
      <c r="AW427" s="214">
        <v>-135856.32000000001</v>
      </c>
      <c r="AX427" s="261">
        <v>0</v>
      </c>
      <c r="AY427" s="262">
        <v>0</v>
      </c>
      <c r="AZ427" s="234"/>
      <c r="BB427" s="260">
        <v>0</v>
      </c>
      <c r="BC427" s="245" t="e">
        <f t="shared" si="11"/>
        <v>#DIV/0!</v>
      </c>
    </row>
    <row r="428" spans="1:55" ht="42" hidden="1" customHeight="1" x14ac:dyDescent="0.25">
      <c r="A428" s="255"/>
      <c r="B428" s="237" t="s">
        <v>546</v>
      </c>
      <c r="C428" s="237"/>
      <c r="D428" s="238" t="s">
        <v>547</v>
      </c>
      <c r="E428" s="239" t="e">
        <f>F428+G428+H428+I428</f>
        <v>#REF!</v>
      </c>
      <c r="F428" s="239" t="e">
        <f>F429+#REF!+F437</f>
        <v>#REF!</v>
      </c>
      <c r="G428" s="239" t="e">
        <f>G429+#REF!+G437</f>
        <v>#REF!</v>
      </c>
      <c r="H428" s="239" t="e">
        <f>H429+#REF!+H437</f>
        <v>#REF!</v>
      </c>
      <c r="I428" s="239" t="e">
        <f>I429+#REF!+I437</f>
        <v>#REF!</v>
      </c>
      <c r="J428" s="239" t="e">
        <f>K428+L428+M428+N428</f>
        <v>#REF!</v>
      </c>
      <c r="K428" s="239" t="e">
        <f>K429+#REF!+K437</f>
        <v>#REF!</v>
      </c>
      <c r="L428" s="239" t="e">
        <f>L429+#REF!+L437</f>
        <v>#REF!</v>
      </c>
      <c r="M428" s="239" t="e">
        <f>M429+#REF!+M437</f>
        <v>#REF!</v>
      </c>
      <c r="N428" s="240" t="e">
        <f>N429+#REF!+N437</f>
        <v>#REF!</v>
      </c>
      <c r="O428" s="239">
        <v>4386400</v>
      </c>
      <c r="P428" s="239">
        <v>44500</v>
      </c>
      <c r="Q428" s="239" t="e">
        <f>Q429+Q437+Q439</f>
        <v>#REF!</v>
      </c>
      <c r="R428" s="239" t="e">
        <f>R429+R437+R439</f>
        <v>#REF!</v>
      </c>
      <c r="S428" s="239" t="e">
        <f>S429+S437+S439</f>
        <v>#REF!</v>
      </c>
      <c r="T428" s="239" t="e">
        <f>T429+T437+T439</f>
        <v>#REF!</v>
      </c>
      <c r="U428" s="239">
        <f>U429</f>
        <v>1511054.63</v>
      </c>
      <c r="V428" s="214"/>
      <c r="W428" s="239">
        <f>W429</f>
        <v>1511054.63</v>
      </c>
      <c r="X428" s="239" t="e">
        <f>X429</f>
        <v>#REF!</v>
      </c>
      <c r="Y428" s="239" t="e">
        <f t="shared" si="12"/>
        <v>#REF!</v>
      </c>
      <c r="Z428" s="214"/>
      <c r="AA428" s="239" t="e">
        <f>AA429</f>
        <v>#REF!</v>
      </c>
      <c r="AB428" s="214"/>
      <c r="AC428" s="239" t="e">
        <f>AC429</f>
        <v>#REF!</v>
      </c>
      <c r="AD428" s="214"/>
      <c r="AE428" s="239" t="e">
        <f>AE429</f>
        <v>#REF!</v>
      </c>
      <c r="AF428" s="214"/>
      <c r="AG428" s="239">
        <f>AG429</f>
        <v>60000</v>
      </c>
      <c r="AH428" s="214"/>
      <c r="AI428" s="239">
        <f>AI429</f>
        <v>199835.04</v>
      </c>
      <c r="AJ428" s="214"/>
      <c r="AK428" s="239">
        <f>AK429</f>
        <v>199835.04</v>
      </c>
      <c r="AL428" s="214"/>
      <c r="AM428" s="214"/>
      <c r="AN428" s="239">
        <f>AN429</f>
        <v>987335.04</v>
      </c>
      <c r="AO428" s="240"/>
      <c r="AP428" s="239">
        <f>AP429</f>
        <v>987335.04</v>
      </c>
      <c r="AQ428" s="214"/>
      <c r="AR428" s="239">
        <f>AR429</f>
        <v>1063635.04</v>
      </c>
      <c r="AS428" s="214"/>
      <c r="AT428" s="239">
        <f>AT429</f>
        <v>1063635.04</v>
      </c>
      <c r="AU428" s="214"/>
      <c r="AV428" s="239">
        <f>AV429</f>
        <v>1055971.3400000001</v>
      </c>
      <c r="AW428" s="214"/>
      <c r="AX428" s="242">
        <f>AX429</f>
        <v>0</v>
      </c>
      <c r="AY428" s="243">
        <f>AY429</f>
        <v>0</v>
      </c>
      <c r="AZ428" s="234"/>
      <c r="BB428" s="240">
        <f>BB429</f>
        <v>0</v>
      </c>
      <c r="BC428" s="245" t="e">
        <f t="shared" si="11"/>
        <v>#DIV/0!</v>
      </c>
    </row>
    <row r="429" spans="1:55" ht="0.75" hidden="1" customHeight="1" x14ac:dyDescent="0.25">
      <c r="A429" s="255"/>
      <c r="B429" s="247" t="s">
        <v>548</v>
      </c>
      <c r="C429" s="247"/>
      <c r="D429" s="256" t="s">
        <v>542</v>
      </c>
      <c r="E429" s="249">
        <f>F429+G429+H429+I429</f>
        <v>4180000</v>
      </c>
      <c r="F429" s="251">
        <f>F430</f>
        <v>929000</v>
      </c>
      <c r="G429" s="251">
        <f>G430</f>
        <v>1022000</v>
      </c>
      <c r="H429" s="251">
        <f>H430</f>
        <v>960000</v>
      </c>
      <c r="I429" s="251">
        <f>I430</f>
        <v>1269000</v>
      </c>
      <c r="J429" s="249">
        <f>K429+L429+M429+N429</f>
        <v>0</v>
      </c>
      <c r="K429" s="251">
        <f>K430</f>
        <v>0</v>
      </c>
      <c r="L429" s="251">
        <f>L430</f>
        <v>-50000</v>
      </c>
      <c r="M429" s="251">
        <f>M430</f>
        <v>0</v>
      </c>
      <c r="N429" s="252">
        <f>N430</f>
        <v>50000</v>
      </c>
      <c r="O429" s="251">
        <v>4203900</v>
      </c>
      <c r="P429" s="251">
        <v>44500</v>
      </c>
      <c r="Q429" s="251" t="e">
        <f>Q430+#REF!</f>
        <v>#REF!</v>
      </c>
      <c r="R429" s="251" t="e">
        <f>R430+#REF!</f>
        <v>#REF!</v>
      </c>
      <c r="S429" s="251" t="e">
        <f>S430+#REF!</f>
        <v>#REF!</v>
      </c>
      <c r="T429" s="251" t="e">
        <f>T430+#REF!</f>
        <v>#REF!</v>
      </c>
      <c r="U429" s="251">
        <f>U430</f>
        <v>1511054.63</v>
      </c>
      <c r="V429" s="214"/>
      <c r="W429" s="251">
        <f>W430</f>
        <v>1511054.63</v>
      </c>
      <c r="X429" s="251" t="e">
        <f>X430</f>
        <v>#REF!</v>
      </c>
      <c r="Y429" s="251" t="e">
        <f t="shared" si="12"/>
        <v>#REF!</v>
      </c>
      <c r="Z429" s="214"/>
      <c r="AA429" s="251" t="e">
        <f>AA430</f>
        <v>#REF!</v>
      </c>
      <c r="AB429" s="214"/>
      <c r="AC429" s="251" t="e">
        <f>AC430</f>
        <v>#REF!</v>
      </c>
      <c r="AD429" s="214"/>
      <c r="AE429" s="251" t="e">
        <f>AE430</f>
        <v>#REF!</v>
      </c>
      <c r="AF429" s="214"/>
      <c r="AG429" s="251">
        <f>AG430</f>
        <v>60000</v>
      </c>
      <c r="AH429" s="214"/>
      <c r="AI429" s="251">
        <f>AI430</f>
        <v>199835.04</v>
      </c>
      <c r="AJ429" s="214"/>
      <c r="AK429" s="251">
        <f>AK430</f>
        <v>199835.04</v>
      </c>
      <c r="AL429" s="214"/>
      <c r="AM429" s="214"/>
      <c r="AN429" s="251">
        <f>AN430</f>
        <v>987335.04</v>
      </c>
      <c r="AO429" s="252"/>
      <c r="AP429" s="251">
        <f>AP430</f>
        <v>987335.04</v>
      </c>
      <c r="AQ429" s="214"/>
      <c r="AR429" s="251">
        <f>AR430</f>
        <v>1063635.04</v>
      </c>
      <c r="AS429" s="214"/>
      <c r="AT429" s="251">
        <f>AT430</f>
        <v>1063635.04</v>
      </c>
      <c r="AU429" s="214"/>
      <c r="AV429" s="251">
        <f>AV430</f>
        <v>1055971.3400000001</v>
      </c>
      <c r="AW429" s="214"/>
      <c r="AX429" s="253">
        <f>AX430</f>
        <v>0</v>
      </c>
      <c r="AY429" s="254">
        <f>AY430</f>
        <v>0</v>
      </c>
      <c r="AZ429" s="234"/>
      <c r="BB429" s="252">
        <f>BB430</f>
        <v>0</v>
      </c>
      <c r="BC429" s="245" t="e">
        <f t="shared" si="11"/>
        <v>#DIV/0!</v>
      </c>
    </row>
    <row r="430" spans="1:55" ht="33.75" hidden="1" customHeight="1" x14ac:dyDescent="0.25">
      <c r="A430" s="255"/>
      <c r="B430" s="257" t="s">
        <v>548</v>
      </c>
      <c r="C430" s="257"/>
      <c r="D430" s="258" t="s">
        <v>549</v>
      </c>
      <c r="E430" s="239">
        <f>F430+G430+H430+I430</f>
        <v>4180000</v>
      </c>
      <c r="F430" s="259">
        <v>929000</v>
      </c>
      <c r="G430" s="241">
        <v>1022000</v>
      </c>
      <c r="H430" s="241">
        <v>960000</v>
      </c>
      <c r="I430" s="241">
        <v>1269000</v>
      </c>
      <c r="J430" s="239">
        <f>K430+L430+M430+N430</f>
        <v>0</v>
      </c>
      <c r="K430" s="259"/>
      <c r="L430" s="241">
        <v>-50000</v>
      </c>
      <c r="M430" s="241"/>
      <c r="N430" s="260">
        <v>50000</v>
      </c>
      <c r="O430" s="241">
        <v>4203900</v>
      </c>
      <c r="P430" s="241">
        <v>44500</v>
      </c>
      <c r="Q430" s="241">
        <v>2431486.15</v>
      </c>
      <c r="R430" s="241">
        <v>2431486.15</v>
      </c>
      <c r="S430" s="241">
        <v>2435486.15</v>
      </c>
      <c r="T430" s="241">
        <v>2709199.15</v>
      </c>
      <c r="U430" s="241">
        <f>U432</f>
        <v>1511054.63</v>
      </c>
      <c r="V430" s="214"/>
      <c r="W430" s="241">
        <f>W432</f>
        <v>1511054.63</v>
      </c>
      <c r="X430" s="241" t="e">
        <f>X432+#REF!</f>
        <v>#REF!</v>
      </c>
      <c r="Y430" s="241" t="e">
        <f t="shared" si="12"/>
        <v>#REF!</v>
      </c>
      <c r="Z430" s="214"/>
      <c r="AA430" s="241" t="e">
        <f>AA432+#REF!</f>
        <v>#REF!</v>
      </c>
      <c r="AB430" s="214"/>
      <c r="AC430" s="241" t="e">
        <f>AC432+#REF!</f>
        <v>#REF!</v>
      </c>
      <c r="AD430" s="214"/>
      <c r="AE430" s="241" t="e">
        <f>AE432+#REF!</f>
        <v>#REF!</v>
      </c>
      <c r="AF430" s="214"/>
      <c r="AG430" s="241">
        <f>AG432</f>
        <v>60000</v>
      </c>
      <c r="AH430" s="214"/>
      <c r="AI430" s="241">
        <f>AI431+AI432</f>
        <v>199835.04</v>
      </c>
      <c r="AJ430" s="214"/>
      <c r="AK430" s="241">
        <f>AK431+AK432</f>
        <v>199835.04</v>
      </c>
      <c r="AL430" s="214"/>
      <c r="AM430" s="214"/>
      <c r="AN430" s="241">
        <f>AN431+AN432</f>
        <v>987335.04</v>
      </c>
      <c r="AO430" s="260"/>
      <c r="AP430" s="241">
        <f>AP431+AP432</f>
        <v>987335.04</v>
      </c>
      <c r="AQ430" s="214"/>
      <c r="AR430" s="241">
        <f>AR431+AR432</f>
        <v>1063635.04</v>
      </c>
      <c r="AS430" s="214"/>
      <c r="AT430" s="241">
        <f>AT431+AT432</f>
        <v>1063635.04</v>
      </c>
      <c r="AU430" s="214"/>
      <c r="AV430" s="241">
        <f>AV431+AV432</f>
        <v>1055971.3400000001</v>
      </c>
      <c r="AW430" s="214"/>
      <c r="AX430" s="261">
        <f>AX431+AX432</f>
        <v>0</v>
      </c>
      <c r="AY430" s="262">
        <f>AY431+AY432</f>
        <v>0</v>
      </c>
      <c r="AZ430" s="234"/>
      <c r="BB430" s="260">
        <f>BB431+BB432</f>
        <v>0</v>
      </c>
      <c r="BC430" s="245" t="e">
        <f t="shared" si="11"/>
        <v>#DIV/0!</v>
      </c>
    </row>
    <row r="431" spans="1:55" ht="42" hidden="1" customHeight="1" x14ac:dyDescent="0.25">
      <c r="A431" s="255"/>
      <c r="B431" s="257" t="s">
        <v>550</v>
      </c>
      <c r="C431" s="257"/>
      <c r="D431" s="258" t="s">
        <v>433</v>
      </c>
      <c r="E431" s="239"/>
      <c r="F431" s="259"/>
      <c r="G431" s="241"/>
      <c r="H431" s="241"/>
      <c r="I431" s="241"/>
      <c r="J431" s="239"/>
      <c r="K431" s="259"/>
      <c r="L431" s="241"/>
      <c r="M431" s="241"/>
      <c r="N431" s="260"/>
      <c r="O431" s="241"/>
      <c r="P431" s="241"/>
      <c r="Q431" s="241"/>
      <c r="R431" s="241"/>
      <c r="S431" s="241"/>
      <c r="T431" s="241"/>
      <c r="U431" s="241"/>
      <c r="V431" s="214"/>
      <c r="W431" s="241"/>
      <c r="X431" s="241"/>
      <c r="Y431" s="241"/>
      <c r="Z431" s="214"/>
      <c r="AA431" s="241"/>
      <c r="AB431" s="214"/>
      <c r="AC431" s="241"/>
      <c r="AD431" s="214"/>
      <c r="AE431" s="241"/>
      <c r="AF431" s="214"/>
      <c r="AG431" s="241"/>
      <c r="AH431" s="214">
        <v>139835.04</v>
      </c>
      <c r="AI431" s="241">
        <f>AH431</f>
        <v>139835.04</v>
      </c>
      <c r="AJ431" s="214"/>
      <c r="AK431" s="241">
        <f>AI431</f>
        <v>139835.04</v>
      </c>
      <c r="AL431" s="214"/>
      <c r="AM431" s="214"/>
      <c r="AN431" s="241">
        <f>AK431+AL431+AM431</f>
        <v>139835.04</v>
      </c>
      <c r="AO431" s="260"/>
      <c r="AP431" s="241">
        <f>AM431+AN431+AO431</f>
        <v>139835.04</v>
      </c>
      <c r="AQ431" s="214"/>
      <c r="AR431" s="241">
        <f>AO431+AP431+AQ431</f>
        <v>139835.04</v>
      </c>
      <c r="AS431" s="214"/>
      <c r="AT431" s="241">
        <f>AQ431+AR431+AS431</f>
        <v>139835.04</v>
      </c>
      <c r="AU431" s="214"/>
      <c r="AV431" s="241">
        <f>AS431+AT431+AU431</f>
        <v>139835.04</v>
      </c>
      <c r="AW431" s="214">
        <v>70000</v>
      </c>
      <c r="AX431" s="261">
        <v>0</v>
      </c>
      <c r="AY431" s="262">
        <v>0</v>
      </c>
      <c r="AZ431" s="234"/>
      <c r="BB431" s="260">
        <v>0</v>
      </c>
      <c r="BC431" s="245" t="e">
        <f t="shared" si="11"/>
        <v>#DIV/0!</v>
      </c>
    </row>
    <row r="432" spans="1:55" ht="45" hidden="1" customHeight="1" x14ac:dyDescent="0.25">
      <c r="A432" s="255"/>
      <c r="B432" s="257" t="s">
        <v>551</v>
      </c>
      <c r="C432" s="257"/>
      <c r="D432" s="258" t="s">
        <v>433</v>
      </c>
      <c r="E432" s="239"/>
      <c r="F432" s="259"/>
      <c r="G432" s="241"/>
      <c r="H432" s="241"/>
      <c r="I432" s="241"/>
      <c r="J432" s="239"/>
      <c r="K432" s="259"/>
      <c r="L432" s="241"/>
      <c r="M432" s="241"/>
      <c r="N432" s="260"/>
      <c r="O432" s="241"/>
      <c r="P432" s="241"/>
      <c r="Q432" s="241"/>
      <c r="R432" s="241"/>
      <c r="S432" s="241"/>
      <c r="T432" s="241"/>
      <c r="U432" s="241">
        <v>1511054.63</v>
      </c>
      <c r="V432" s="214"/>
      <c r="W432" s="241">
        <v>1511054.63</v>
      </c>
      <c r="X432" s="241">
        <v>265453.59999999998</v>
      </c>
      <c r="Y432" s="241">
        <f t="shared" ref="Y432:Y439" si="14">W432+X432</f>
        <v>1776508.23</v>
      </c>
      <c r="Z432" s="264">
        <v>183286.92</v>
      </c>
      <c r="AA432" s="241">
        <v>2974795.15</v>
      </c>
      <c r="AB432" s="264">
        <v>-714255</v>
      </c>
      <c r="AC432" s="241">
        <f>AA432+AB432</f>
        <v>2260540.15</v>
      </c>
      <c r="AD432" s="264">
        <v>99843.29</v>
      </c>
      <c r="AE432" s="241">
        <v>2344579.56</v>
      </c>
      <c r="AF432" s="214"/>
      <c r="AG432" s="241">
        <v>60000</v>
      </c>
      <c r="AH432" s="214"/>
      <c r="AI432" s="241">
        <v>60000</v>
      </c>
      <c r="AJ432" s="214"/>
      <c r="AK432" s="241">
        <v>60000</v>
      </c>
      <c r="AL432" s="214"/>
      <c r="AM432" s="214"/>
      <c r="AN432" s="241">
        <v>847500</v>
      </c>
      <c r="AO432" s="260"/>
      <c r="AP432" s="241">
        <v>847500</v>
      </c>
      <c r="AQ432" s="214">
        <v>76300</v>
      </c>
      <c r="AR432" s="241">
        <f>AP432+AQ432</f>
        <v>923800</v>
      </c>
      <c r="AS432" s="214"/>
      <c r="AT432" s="241">
        <f>AR432+AS432</f>
        <v>923800</v>
      </c>
      <c r="AU432" s="214">
        <v>-7663.7</v>
      </c>
      <c r="AV432" s="241">
        <f>AT432+AU432</f>
        <v>916136.3</v>
      </c>
      <c r="AW432" s="214">
        <v>-52766.3</v>
      </c>
      <c r="AX432" s="261">
        <v>0</v>
      </c>
      <c r="AY432" s="262">
        <v>0</v>
      </c>
      <c r="AZ432" s="234"/>
      <c r="BB432" s="260">
        <v>0</v>
      </c>
      <c r="BC432" s="245" t="e">
        <f t="shared" si="11"/>
        <v>#DIV/0!</v>
      </c>
    </row>
    <row r="433" spans="1:55" ht="0.75" hidden="1" customHeight="1" x14ac:dyDescent="0.25">
      <c r="A433" s="255"/>
      <c r="B433" s="237" t="s">
        <v>552</v>
      </c>
      <c r="C433" s="237"/>
      <c r="D433" s="238" t="s">
        <v>553</v>
      </c>
      <c r="E433" s="239"/>
      <c r="F433" s="259"/>
      <c r="G433" s="259"/>
      <c r="H433" s="259"/>
      <c r="I433" s="259"/>
      <c r="J433" s="239"/>
      <c r="K433" s="259"/>
      <c r="L433" s="259"/>
      <c r="M433" s="259"/>
      <c r="N433" s="282"/>
      <c r="O433" s="241"/>
      <c r="P433" s="241"/>
      <c r="Q433" s="241"/>
      <c r="R433" s="241"/>
      <c r="S433" s="241"/>
      <c r="T433" s="241"/>
      <c r="U433" s="239" t="e">
        <f>U434</f>
        <v>#REF!</v>
      </c>
      <c r="V433" s="214"/>
      <c r="W433" s="239" t="e">
        <f>W434</f>
        <v>#REF!</v>
      </c>
      <c r="X433" s="239" t="e">
        <f>X434</f>
        <v>#REF!</v>
      </c>
      <c r="Y433" s="239" t="e">
        <f t="shared" si="14"/>
        <v>#REF!</v>
      </c>
      <c r="Z433" s="214"/>
      <c r="AA433" s="239" t="e">
        <f>AA434+#REF!</f>
        <v>#REF!</v>
      </c>
      <c r="AB433" s="214"/>
      <c r="AC433" s="239" t="e">
        <f>AC434+#REF!</f>
        <v>#REF!</v>
      </c>
      <c r="AD433" s="214"/>
      <c r="AE433" s="239" t="e">
        <f>AE434+#REF!</f>
        <v>#REF!</v>
      </c>
      <c r="AF433" s="214"/>
      <c r="AG433" s="239">
        <f>AG434</f>
        <v>0</v>
      </c>
      <c r="AH433" s="214"/>
      <c r="AI433" s="239">
        <f>AI434</f>
        <v>120131.29</v>
      </c>
      <c r="AJ433" s="214"/>
      <c r="AK433" s="239">
        <f>AK434</f>
        <v>124231.29</v>
      </c>
      <c r="AL433" s="214"/>
      <c r="AM433" s="214"/>
      <c r="AN433" s="239">
        <f>AN434</f>
        <v>186431.29</v>
      </c>
      <c r="AO433" s="240"/>
      <c r="AP433" s="239">
        <f>AP434</f>
        <v>214431.29</v>
      </c>
      <c r="AQ433" s="214"/>
      <c r="AR433" s="239">
        <f>AR434</f>
        <v>242031.29</v>
      </c>
      <c r="AS433" s="214"/>
      <c r="AT433" s="239">
        <f>AT434</f>
        <v>256331.29</v>
      </c>
      <c r="AU433" s="214"/>
      <c r="AV433" s="239">
        <f>AV434</f>
        <v>266731.29000000004</v>
      </c>
      <c r="AW433" s="214"/>
      <c r="AX433" s="242">
        <f t="shared" ref="AX433:AY435" si="15">AX434</f>
        <v>0</v>
      </c>
      <c r="AY433" s="243">
        <f t="shared" si="15"/>
        <v>0</v>
      </c>
      <c r="AZ433" s="234"/>
      <c r="BB433" s="240">
        <f>BB434</f>
        <v>0</v>
      </c>
      <c r="BC433" s="245" t="e">
        <f t="shared" ref="BC433:BC501" si="16">BB433/AX433*100</f>
        <v>#DIV/0!</v>
      </c>
    </row>
    <row r="434" spans="1:55" ht="14.25" hidden="1" customHeight="1" x14ac:dyDescent="0.25">
      <c r="A434" s="255"/>
      <c r="B434" s="247" t="s">
        <v>554</v>
      </c>
      <c r="C434" s="247"/>
      <c r="D434" s="248" t="s">
        <v>435</v>
      </c>
      <c r="E434" s="249">
        <f>F434+G434+H434+I434</f>
        <v>0</v>
      </c>
      <c r="F434" s="250">
        <f>F435</f>
        <v>0</v>
      </c>
      <c r="G434" s="250">
        <f>G435</f>
        <v>0</v>
      </c>
      <c r="H434" s="250">
        <f>H435</f>
        <v>0</v>
      </c>
      <c r="I434" s="250">
        <f>I435</f>
        <v>0</v>
      </c>
      <c r="J434" s="249">
        <f>K434+L434+M434+N434</f>
        <v>182500</v>
      </c>
      <c r="K434" s="250">
        <f>K435</f>
        <v>0</v>
      </c>
      <c r="L434" s="250">
        <f>L435</f>
        <v>0</v>
      </c>
      <c r="M434" s="250">
        <f>M435</f>
        <v>91000</v>
      </c>
      <c r="N434" s="285">
        <f>N435</f>
        <v>91500</v>
      </c>
      <c r="O434" s="251">
        <v>182500</v>
      </c>
      <c r="P434" s="251"/>
      <c r="Q434" s="251">
        <f>Q435</f>
        <v>408414.1</v>
      </c>
      <c r="R434" s="251">
        <f>R435</f>
        <v>408414.1</v>
      </c>
      <c r="S434" s="251">
        <f>S435</f>
        <v>408414.1</v>
      </c>
      <c r="T434" s="251">
        <f>T435</f>
        <v>408414.1</v>
      </c>
      <c r="U434" s="251" t="e">
        <f>U435</f>
        <v>#REF!</v>
      </c>
      <c r="V434" s="214"/>
      <c r="W434" s="251" t="e">
        <f>W435</f>
        <v>#REF!</v>
      </c>
      <c r="X434" s="251" t="e">
        <f>X435</f>
        <v>#REF!</v>
      </c>
      <c r="Y434" s="251" t="e">
        <f t="shared" si="14"/>
        <v>#REF!</v>
      </c>
      <c r="Z434" s="214"/>
      <c r="AA434" s="251">
        <f>AA435</f>
        <v>401048.7</v>
      </c>
      <c r="AB434" s="214"/>
      <c r="AC434" s="251">
        <f>AC435</f>
        <v>401048.7</v>
      </c>
      <c r="AD434" s="214"/>
      <c r="AE434" s="251">
        <f>AE435</f>
        <v>401048.7</v>
      </c>
      <c r="AF434" s="214"/>
      <c r="AG434" s="251">
        <f>AG435</f>
        <v>0</v>
      </c>
      <c r="AH434" s="214"/>
      <c r="AI434" s="251">
        <f>AI435</f>
        <v>120131.29</v>
      </c>
      <c r="AJ434" s="214"/>
      <c r="AK434" s="251">
        <f>AK435</f>
        <v>124231.29</v>
      </c>
      <c r="AL434" s="214"/>
      <c r="AM434" s="214"/>
      <c r="AN434" s="251">
        <f>AN435</f>
        <v>186431.29</v>
      </c>
      <c r="AO434" s="252"/>
      <c r="AP434" s="251">
        <f>AP435</f>
        <v>214431.29</v>
      </c>
      <c r="AQ434" s="214"/>
      <c r="AR434" s="251">
        <f>AR435</f>
        <v>242031.29</v>
      </c>
      <c r="AS434" s="214"/>
      <c r="AT434" s="251">
        <f>AT435</f>
        <v>256331.29</v>
      </c>
      <c r="AU434" s="214"/>
      <c r="AV434" s="251">
        <f>AV435</f>
        <v>266731.29000000004</v>
      </c>
      <c r="AW434" s="214"/>
      <c r="AX434" s="253">
        <f t="shared" si="15"/>
        <v>0</v>
      </c>
      <c r="AY434" s="254">
        <f t="shared" si="15"/>
        <v>0</v>
      </c>
      <c r="AZ434" s="234"/>
      <c r="BB434" s="252">
        <f>BB435</f>
        <v>0</v>
      </c>
      <c r="BC434" s="245" t="e">
        <f t="shared" si="16"/>
        <v>#DIV/0!</v>
      </c>
    </row>
    <row r="435" spans="1:55" ht="42" hidden="1" customHeight="1" x14ac:dyDescent="0.25">
      <c r="A435" s="255"/>
      <c r="B435" s="257" t="s">
        <v>555</v>
      </c>
      <c r="C435" s="257"/>
      <c r="D435" s="258" t="s">
        <v>556</v>
      </c>
      <c r="E435" s="239">
        <f>F435+G435+H435+I435</f>
        <v>0</v>
      </c>
      <c r="F435" s="259"/>
      <c r="G435" s="241"/>
      <c r="H435" s="241"/>
      <c r="I435" s="241"/>
      <c r="J435" s="239">
        <f>K435+L435+M435+N435</f>
        <v>182500</v>
      </c>
      <c r="K435" s="259"/>
      <c r="L435" s="241"/>
      <c r="M435" s="241">
        <v>91000</v>
      </c>
      <c r="N435" s="260">
        <v>91500</v>
      </c>
      <c r="O435" s="241">
        <v>182500</v>
      </c>
      <c r="P435" s="241"/>
      <c r="Q435" s="241">
        <v>408414.1</v>
      </c>
      <c r="R435" s="241">
        <v>408414.1</v>
      </c>
      <c r="S435" s="241">
        <v>408414.1</v>
      </c>
      <c r="T435" s="241">
        <v>408414.1</v>
      </c>
      <c r="U435" s="241" t="e">
        <f>U436+#REF!</f>
        <v>#REF!</v>
      </c>
      <c r="V435" s="214"/>
      <c r="W435" s="241" t="e">
        <f>W436+#REF!</f>
        <v>#REF!</v>
      </c>
      <c r="X435" s="241" t="e">
        <f>X436+#REF!</f>
        <v>#REF!</v>
      </c>
      <c r="Y435" s="241" t="e">
        <f t="shared" si="14"/>
        <v>#REF!</v>
      </c>
      <c r="Z435" s="214"/>
      <c r="AA435" s="241">
        <f>AA436</f>
        <v>401048.7</v>
      </c>
      <c r="AB435" s="214"/>
      <c r="AC435" s="241">
        <f>AC436</f>
        <v>401048.7</v>
      </c>
      <c r="AD435" s="214"/>
      <c r="AE435" s="241">
        <f>AE436</f>
        <v>401048.7</v>
      </c>
      <c r="AF435" s="214"/>
      <c r="AG435" s="241">
        <f>AG436</f>
        <v>0</v>
      </c>
      <c r="AH435" s="214"/>
      <c r="AI435" s="241">
        <f>AI436</f>
        <v>120131.29</v>
      </c>
      <c r="AJ435" s="214"/>
      <c r="AK435" s="241">
        <f>AK436</f>
        <v>124231.29</v>
      </c>
      <c r="AL435" s="214"/>
      <c r="AM435" s="214"/>
      <c r="AN435" s="241">
        <f>AN436</f>
        <v>186431.29</v>
      </c>
      <c r="AO435" s="260"/>
      <c r="AP435" s="241">
        <f>AP436</f>
        <v>214431.29</v>
      </c>
      <c r="AQ435" s="214"/>
      <c r="AR435" s="241">
        <f>AR436</f>
        <v>242031.29</v>
      </c>
      <c r="AS435" s="214"/>
      <c r="AT435" s="241">
        <f>AT436</f>
        <v>256331.29</v>
      </c>
      <c r="AU435" s="214"/>
      <c r="AV435" s="241">
        <f>AV436</f>
        <v>266731.29000000004</v>
      </c>
      <c r="AW435" s="214"/>
      <c r="AX435" s="261">
        <f t="shared" si="15"/>
        <v>0</v>
      </c>
      <c r="AY435" s="262">
        <f t="shared" si="15"/>
        <v>0</v>
      </c>
      <c r="AZ435" s="234"/>
      <c r="BB435" s="260">
        <f>BB436</f>
        <v>0</v>
      </c>
      <c r="BC435" s="245" t="e">
        <f t="shared" si="16"/>
        <v>#DIV/0!</v>
      </c>
    </row>
    <row r="436" spans="1:55" ht="0.75" customHeight="1" x14ac:dyDescent="0.25">
      <c r="A436" s="255"/>
      <c r="B436" s="257" t="s">
        <v>557</v>
      </c>
      <c r="C436" s="257"/>
      <c r="D436" s="258" t="s">
        <v>433</v>
      </c>
      <c r="E436" s="239"/>
      <c r="F436" s="259"/>
      <c r="G436" s="241"/>
      <c r="H436" s="241"/>
      <c r="I436" s="241"/>
      <c r="J436" s="239"/>
      <c r="K436" s="259"/>
      <c r="L436" s="241"/>
      <c r="M436" s="241"/>
      <c r="N436" s="260"/>
      <c r="O436" s="241"/>
      <c r="P436" s="241"/>
      <c r="Q436" s="241"/>
      <c r="R436" s="241"/>
      <c r="S436" s="241"/>
      <c r="T436" s="241"/>
      <c r="U436" s="241">
        <v>307500</v>
      </c>
      <c r="V436" s="214">
        <v>93548.7</v>
      </c>
      <c r="W436" s="241">
        <f>U436+V436</f>
        <v>401048.7</v>
      </c>
      <c r="X436" s="241">
        <v>0</v>
      </c>
      <c r="Y436" s="241">
        <f t="shared" si="14"/>
        <v>401048.7</v>
      </c>
      <c r="Z436" s="214"/>
      <c r="AA436" s="241">
        <f>Y436+Z436</f>
        <v>401048.7</v>
      </c>
      <c r="AB436" s="214"/>
      <c r="AC436" s="241">
        <f>AA436+AB436</f>
        <v>401048.7</v>
      </c>
      <c r="AD436" s="214"/>
      <c r="AE436" s="241">
        <f>AC436+AD436</f>
        <v>401048.7</v>
      </c>
      <c r="AF436" s="214"/>
      <c r="AG436" s="241"/>
      <c r="AH436" s="214">
        <v>120131.29</v>
      </c>
      <c r="AI436" s="241">
        <f>AH436</f>
        <v>120131.29</v>
      </c>
      <c r="AJ436" s="214">
        <v>4100</v>
      </c>
      <c r="AK436" s="241">
        <f>AI436+AJ436</f>
        <v>124231.29</v>
      </c>
      <c r="AL436" s="214">
        <v>46900</v>
      </c>
      <c r="AM436" s="214"/>
      <c r="AN436" s="241">
        <v>186431.29</v>
      </c>
      <c r="AO436" s="214">
        <v>28000</v>
      </c>
      <c r="AP436" s="241">
        <f>AN436+AO436</f>
        <v>214431.29</v>
      </c>
      <c r="AQ436" s="214">
        <v>27600</v>
      </c>
      <c r="AR436" s="241">
        <f>AP436+AQ436</f>
        <v>242031.29</v>
      </c>
      <c r="AS436" s="214">
        <v>14300</v>
      </c>
      <c r="AT436" s="241">
        <f>AR436+AS436</f>
        <v>256331.29</v>
      </c>
      <c r="AU436" s="214">
        <v>10400</v>
      </c>
      <c r="AV436" s="241">
        <f>AT436+AU436</f>
        <v>266731.29000000004</v>
      </c>
      <c r="AW436" s="214">
        <v>10400</v>
      </c>
      <c r="AX436" s="261">
        <v>0</v>
      </c>
      <c r="AY436" s="262">
        <v>0</v>
      </c>
      <c r="AZ436" s="234"/>
      <c r="BB436" s="260">
        <v>0</v>
      </c>
      <c r="BC436" s="245" t="e">
        <f t="shared" si="16"/>
        <v>#DIV/0!</v>
      </c>
    </row>
    <row r="437" spans="1:55" ht="0.75" hidden="1" customHeight="1" x14ac:dyDescent="0.25">
      <c r="A437" s="255"/>
      <c r="B437" s="237"/>
      <c r="C437" s="237"/>
      <c r="D437" s="238"/>
      <c r="E437" s="239">
        <f>F437+G437+H437+I437</f>
        <v>138000</v>
      </c>
      <c r="F437" s="239">
        <f t="shared" ref="F437:I438" si="17">F438</f>
        <v>23000</v>
      </c>
      <c r="G437" s="239">
        <f t="shared" si="17"/>
        <v>36000</v>
      </c>
      <c r="H437" s="239">
        <f t="shared" si="17"/>
        <v>49000</v>
      </c>
      <c r="I437" s="239">
        <f t="shared" si="17"/>
        <v>30000</v>
      </c>
      <c r="J437" s="239">
        <f>K437+L437+M437+N437</f>
        <v>0</v>
      </c>
      <c r="K437" s="239">
        <f t="shared" ref="K437:N438" si="18">K438</f>
        <v>0</v>
      </c>
      <c r="L437" s="239">
        <f t="shared" si="18"/>
        <v>0</v>
      </c>
      <c r="M437" s="239">
        <f t="shared" si="18"/>
        <v>0</v>
      </c>
      <c r="N437" s="240">
        <f t="shared" si="18"/>
        <v>0</v>
      </c>
      <c r="O437" s="239">
        <v>69124.600000000006</v>
      </c>
      <c r="P437" s="239"/>
      <c r="Q437" s="239">
        <f t="shared" ref="Q437:U438" si="19">Q438</f>
        <v>74745</v>
      </c>
      <c r="R437" s="239">
        <f t="shared" si="19"/>
        <v>74745</v>
      </c>
      <c r="S437" s="239">
        <f t="shared" si="19"/>
        <v>74745</v>
      </c>
      <c r="T437" s="239">
        <f t="shared" si="19"/>
        <v>74745</v>
      </c>
      <c r="U437" s="239">
        <f t="shared" si="19"/>
        <v>81319.490000000005</v>
      </c>
      <c r="V437" s="214"/>
      <c r="W437" s="239">
        <f>W438</f>
        <v>81319.490000000005</v>
      </c>
      <c r="X437" s="239" t="e">
        <f>X438+#REF!</f>
        <v>#REF!</v>
      </c>
      <c r="Y437" s="239" t="e">
        <f t="shared" si="14"/>
        <v>#REF!</v>
      </c>
      <c r="Z437" s="214"/>
      <c r="AA437" s="239">
        <f>AA438</f>
        <v>105686.96</v>
      </c>
      <c r="AB437" s="214"/>
      <c r="AC437" s="239">
        <f>AC438</f>
        <v>105686.96</v>
      </c>
      <c r="AD437" s="214"/>
      <c r="AE437" s="239" t="e">
        <f>AE438</f>
        <v>#REF!</v>
      </c>
      <c r="AF437" s="214"/>
      <c r="AG437" s="239">
        <f>AG438</f>
        <v>1108700</v>
      </c>
      <c r="AH437" s="214"/>
      <c r="AI437" s="239">
        <f>AI438</f>
        <v>66700</v>
      </c>
      <c r="AJ437" s="214"/>
      <c r="AK437" s="239">
        <f>AK438</f>
        <v>66700</v>
      </c>
      <c r="AL437" s="214"/>
      <c r="AM437" s="214"/>
      <c r="AN437" s="239">
        <f>AN438</f>
        <v>95800</v>
      </c>
      <c r="AO437" s="240"/>
      <c r="AP437" s="239">
        <f>AP438</f>
        <v>95800</v>
      </c>
      <c r="AQ437" s="214"/>
      <c r="AR437" s="239">
        <f>AR438</f>
        <v>95800</v>
      </c>
      <c r="AS437" s="214"/>
      <c r="AT437" s="239">
        <f>AT438</f>
        <v>100300</v>
      </c>
      <c r="AU437" s="214"/>
      <c r="AV437" s="239">
        <f>AV438</f>
        <v>100300</v>
      </c>
      <c r="AW437" s="214"/>
      <c r="AX437" s="242">
        <f>AX438</f>
        <v>0</v>
      </c>
      <c r="AY437" s="243">
        <f>AY438</f>
        <v>0</v>
      </c>
      <c r="AZ437" s="234"/>
      <c r="BB437" s="240">
        <f>BB438</f>
        <v>0</v>
      </c>
      <c r="BC437" s="245" t="e">
        <f t="shared" si="16"/>
        <v>#DIV/0!</v>
      </c>
    </row>
    <row r="438" spans="1:55" ht="30.75" hidden="1" customHeight="1" x14ac:dyDescent="0.25">
      <c r="A438" s="255"/>
      <c r="B438" s="247"/>
      <c r="C438" s="247"/>
      <c r="D438" s="248"/>
      <c r="E438" s="249">
        <f>F438+G438+H438+I438</f>
        <v>138000</v>
      </c>
      <c r="F438" s="251">
        <f t="shared" si="17"/>
        <v>23000</v>
      </c>
      <c r="G438" s="251">
        <f t="shared" si="17"/>
        <v>36000</v>
      </c>
      <c r="H438" s="251">
        <f t="shared" si="17"/>
        <v>49000</v>
      </c>
      <c r="I438" s="251">
        <f t="shared" si="17"/>
        <v>30000</v>
      </c>
      <c r="J438" s="249">
        <f>K438+L438+M438+N438</f>
        <v>0</v>
      </c>
      <c r="K438" s="251">
        <f t="shared" si="18"/>
        <v>0</v>
      </c>
      <c r="L438" s="251">
        <f t="shared" si="18"/>
        <v>0</v>
      </c>
      <c r="M438" s="251">
        <f t="shared" si="18"/>
        <v>0</v>
      </c>
      <c r="N438" s="252">
        <f t="shared" si="18"/>
        <v>0</v>
      </c>
      <c r="O438" s="251">
        <v>69124.600000000006</v>
      </c>
      <c r="P438" s="251"/>
      <c r="Q438" s="251">
        <f t="shared" si="19"/>
        <v>74745</v>
      </c>
      <c r="R438" s="251">
        <f t="shared" si="19"/>
        <v>74745</v>
      </c>
      <c r="S438" s="251">
        <f t="shared" si="19"/>
        <v>74745</v>
      </c>
      <c r="T438" s="251">
        <f t="shared" si="19"/>
        <v>74745</v>
      </c>
      <c r="U438" s="251">
        <f t="shared" si="19"/>
        <v>81319.490000000005</v>
      </c>
      <c r="V438" s="214"/>
      <c r="W438" s="251">
        <f>W439</f>
        <v>81319.490000000005</v>
      </c>
      <c r="X438" s="251">
        <f>X439</f>
        <v>20367.47</v>
      </c>
      <c r="Y438" s="251">
        <f t="shared" si="14"/>
        <v>101686.96</v>
      </c>
      <c r="Z438" s="214"/>
      <c r="AA438" s="251">
        <f>AA439</f>
        <v>105686.96</v>
      </c>
      <c r="AB438" s="214"/>
      <c r="AC438" s="251">
        <f>AC439</f>
        <v>105686.96</v>
      </c>
      <c r="AD438" s="214"/>
      <c r="AE438" s="251" t="e">
        <f>AE439+#REF!+#REF!</f>
        <v>#REF!</v>
      </c>
      <c r="AF438" s="214"/>
      <c r="AG438" s="251">
        <f>AG439</f>
        <v>1108700</v>
      </c>
      <c r="AH438" s="214"/>
      <c r="AI438" s="251">
        <f>AI439</f>
        <v>66700</v>
      </c>
      <c r="AJ438" s="214"/>
      <c r="AK438" s="251">
        <f>AK439</f>
        <v>66700</v>
      </c>
      <c r="AL438" s="214"/>
      <c r="AM438" s="214"/>
      <c r="AN438" s="251">
        <f>AN439+AN440</f>
        <v>95800</v>
      </c>
      <c r="AO438" s="252"/>
      <c r="AP438" s="251">
        <f>AP439+AP440</f>
        <v>95800</v>
      </c>
      <c r="AQ438" s="214"/>
      <c r="AR438" s="251">
        <f>AR439+AR440</f>
        <v>95800</v>
      </c>
      <c r="AS438" s="214"/>
      <c r="AT438" s="251">
        <f>AT439+AT440</f>
        <v>100300</v>
      </c>
      <c r="AU438" s="214"/>
      <c r="AV438" s="251">
        <f>AV439+AV440</f>
        <v>100300</v>
      </c>
      <c r="AW438" s="214"/>
      <c r="AX438" s="253">
        <f>AX439+AX440</f>
        <v>0</v>
      </c>
      <c r="AY438" s="254">
        <f>AY439+AY440</f>
        <v>0</v>
      </c>
      <c r="AZ438" s="234"/>
      <c r="BB438" s="252">
        <f>BB439+BB440</f>
        <v>0</v>
      </c>
      <c r="BC438" s="245" t="e">
        <f t="shared" si="16"/>
        <v>#DIV/0!</v>
      </c>
    </row>
    <row r="439" spans="1:55" ht="30" hidden="1" customHeight="1" x14ac:dyDescent="0.25">
      <c r="A439" s="255"/>
      <c r="B439" s="257"/>
      <c r="C439" s="257"/>
      <c r="D439" s="258"/>
      <c r="E439" s="239">
        <f>F439+G439+H439+I439</f>
        <v>138000</v>
      </c>
      <c r="F439" s="259">
        <v>23000</v>
      </c>
      <c r="G439" s="241">
        <v>36000</v>
      </c>
      <c r="H439" s="241">
        <v>49000</v>
      </c>
      <c r="I439" s="241">
        <v>30000</v>
      </c>
      <c r="J439" s="239">
        <f>K439+L439+M439+N439</f>
        <v>0</v>
      </c>
      <c r="K439" s="259"/>
      <c r="L439" s="241"/>
      <c r="M439" s="241"/>
      <c r="N439" s="260"/>
      <c r="O439" s="241">
        <v>69124.600000000006</v>
      </c>
      <c r="P439" s="241"/>
      <c r="Q439" s="241">
        <v>74745</v>
      </c>
      <c r="R439" s="241">
        <v>74745</v>
      </c>
      <c r="S439" s="241">
        <v>74745</v>
      </c>
      <c r="T439" s="241">
        <v>74745</v>
      </c>
      <c r="U439" s="241">
        <v>81319.490000000005</v>
      </c>
      <c r="V439" s="214"/>
      <c r="W439" s="241">
        <v>81319.490000000005</v>
      </c>
      <c r="X439" s="241">
        <v>20367.47</v>
      </c>
      <c r="Y439" s="241">
        <f t="shared" si="14"/>
        <v>101686.96</v>
      </c>
      <c r="Z439" s="264">
        <v>4000</v>
      </c>
      <c r="AA439" s="241">
        <f>Y439+Z439</f>
        <v>105686.96</v>
      </c>
      <c r="AB439" s="214"/>
      <c r="AC439" s="241">
        <f>AA439+AB439</f>
        <v>105686.96</v>
      </c>
      <c r="AD439" s="214">
        <v>8468</v>
      </c>
      <c r="AE439" s="241">
        <v>115554.96</v>
      </c>
      <c r="AF439" s="214"/>
      <c r="AG439" s="241">
        <v>1108700</v>
      </c>
      <c r="AH439" s="214">
        <v>-1042000</v>
      </c>
      <c r="AI439" s="241">
        <f>AG439+AH439</f>
        <v>66700</v>
      </c>
      <c r="AJ439" s="214"/>
      <c r="AK439" s="241">
        <f>AI439+AJ439</f>
        <v>66700</v>
      </c>
      <c r="AL439" s="214"/>
      <c r="AM439" s="214"/>
      <c r="AN439" s="241">
        <f>AK439+AL439+AM439</f>
        <v>66700</v>
      </c>
      <c r="AO439" s="260"/>
      <c r="AP439" s="241">
        <f>AM439+AN439+AO439</f>
        <v>66700</v>
      </c>
      <c r="AQ439" s="214"/>
      <c r="AR439" s="241">
        <f>AO439+AP439+AQ439</f>
        <v>66700</v>
      </c>
      <c r="AS439" s="214"/>
      <c r="AT439" s="241">
        <f>AQ439+AR439+AS439</f>
        <v>66700</v>
      </c>
      <c r="AU439" s="214"/>
      <c r="AV439" s="241">
        <f>AS439+AT439+AU439</f>
        <v>66700</v>
      </c>
      <c r="AW439" s="214">
        <v>-56100</v>
      </c>
      <c r="AX439" s="261"/>
      <c r="AY439" s="262"/>
      <c r="AZ439" s="234"/>
      <c r="BB439" s="260"/>
      <c r="BC439" s="245" t="e">
        <f t="shared" si="16"/>
        <v>#DIV/0!</v>
      </c>
    </row>
    <row r="440" spans="1:55" ht="31.5" hidden="1" customHeight="1" x14ac:dyDescent="0.25">
      <c r="A440" s="255"/>
      <c r="B440" s="257" t="s">
        <v>558</v>
      </c>
      <c r="C440" s="257"/>
      <c r="D440" s="258" t="s">
        <v>559</v>
      </c>
      <c r="E440" s="239"/>
      <c r="F440" s="259"/>
      <c r="G440" s="241"/>
      <c r="H440" s="241"/>
      <c r="I440" s="241"/>
      <c r="J440" s="239"/>
      <c r="K440" s="259"/>
      <c r="L440" s="241"/>
      <c r="M440" s="241"/>
      <c r="N440" s="260"/>
      <c r="O440" s="241"/>
      <c r="P440" s="241"/>
      <c r="Q440" s="241"/>
      <c r="R440" s="241"/>
      <c r="S440" s="241"/>
      <c r="T440" s="241"/>
      <c r="U440" s="241"/>
      <c r="V440" s="214"/>
      <c r="W440" s="241"/>
      <c r="X440" s="241"/>
      <c r="Y440" s="241"/>
      <c r="Z440" s="270"/>
      <c r="AA440" s="241"/>
      <c r="AB440" s="214"/>
      <c r="AC440" s="241"/>
      <c r="AD440" s="214"/>
      <c r="AE440" s="241"/>
      <c r="AF440" s="214"/>
      <c r="AG440" s="241"/>
      <c r="AH440" s="214"/>
      <c r="AI440" s="241"/>
      <c r="AJ440" s="214"/>
      <c r="AK440" s="241"/>
      <c r="AL440" s="214">
        <v>29100</v>
      </c>
      <c r="AM440" s="214"/>
      <c r="AN440" s="241">
        <f>AK440+AL440+AM440</f>
        <v>29100</v>
      </c>
      <c r="AO440" s="260"/>
      <c r="AP440" s="241">
        <f>AM440+AN440+AO440</f>
        <v>29100</v>
      </c>
      <c r="AQ440" s="214"/>
      <c r="AR440" s="241">
        <f>AO440+AP440+AQ440</f>
        <v>29100</v>
      </c>
      <c r="AS440" s="214">
        <v>4500</v>
      </c>
      <c r="AT440" s="241">
        <f>AQ440+AR440+AS440</f>
        <v>33600</v>
      </c>
      <c r="AU440" s="214"/>
      <c r="AV440" s="241">
        <f>AT440</f>
        <v>33600</v>
      </c>
      <c r="AW440" s="214"/>
      <c r="AX440" s="261">
        <v>0</v>
      </c>
      <c r="AY440" s="262">
        <v>0</v>
      </c>
      <c r="AZ440" s="234"/>
      <c r="BB440" s="260">
        <v>0</v>
      </c>
      <c r="BC440" s="245" t="e">
        <f t="shared" si="16"/>
        <v>#DIV/0!</v>
      </c>
    </row>
    <row r="441" spans="1:55" ht="26.25" hidden="1" customHeight="1" x14ac:dyDescent="0.25">
      <c r="A441" s="255"/>
      <c r="B441" s="237" t="s">
        <v>560</v>
      </c>
      <c r="C441" s="237"/>
      <c r="D441" s="238" t="s">
        <v>561</v>
      </c>
      <c r="E441" s="239"/>
      <c r="F441" s="259"/>
      <c r="G441" s="241"/>
      <c r="H441" s="241"/>
      <c r="I441" s="241"/>
      <c r="J441" s="239"/>
      <c r="K441" s="259"/>
      <c r="L441" s="241"/>
      <c r="M441" s="241"/>
      <c r="N441" s="260"/>
      <c r="O441" s="241"/>
      <c r="P441" s="241"/>
      <c r="Q441" s="241"/>
      <c r="R441" s="241"/>
      <c r="S441" s="241"/>
      <c r="T441" s="241"/>
      <c r="U441" s="239" t="e">
        <f>#REF!</f>
        <v>#REF!</v>
      </c>
      <c r="V441" s="214"/>
      <c r="W441" s="239" t="e">
        <f>#REF!</f>
        <v>#REF!</v>
      </c>
      <c r="X441" s="239" t="e">
        <f>#REF!</f>
        <v>#REF!</v>
      </c>
      <c r="Y441" s="239" t="e">
        <f>W441+X441</f>
        <v>#REF!</v>
      </c>
      <c r="Z441" s="214"/>
      <c r="AA441" s="239" t="e">
        <f>Y441+Z441</f>
        <v>#REF!</v>
      </c>
      <c r="AB441" s="214"/>
      <c r="AC441" s="239" t="e">
        <f>AA441+AB441</f>
        <v>#REF!</v>
      </c>
      <c r="AD441" s="214"/>
      <c r="AE441" s="239" t="e">
        <f>#REF!+AE444</f>
        <v>#REF!</v>
      </c>
      <c r="AF441" s="214"/>
      <c r="AG441" s="239">
        <f>AG444</f>
        <v>961000</v>
      </c>
      <c r="AH441" s="214"/>
      <c r="AI441" s="239">
        <f>AI444+AI442</f>
        <v>1185400</v>
      </c>
      <c r="AJ441" s="214"/>
      <c r="AK441" s="239">
        <f>AK444+AK442</f>
        <v>1185400</v>
      </c>
      <c r="AL441" s="214"/>
      <c r="AM441" s="214"/>
      <c r="AN441" s="239">
        <f>AN444+AN442</f>
        <v>441900</v>
      </c>
      <c r="AO441" s="240"/>
      <c r="AP441" s="239">
        <f>AP444+AP442</f>
        <v>441900</v>
      </c>
      <c r="AQ441" s="214"/>
      <c r="AR441" s="239">
        <f>AR444+AR442</f>
        <v>441821</v>
      </c>
      <c r="AS441" s="214"/>
      <c r="AT441" s="239">
        <f>AT444+AT442</f>
        <v>441821</v>
      </c>
      <c r="AU441" s="214"/>
      <c r="AV441" s="239">
        <f>AV444+AV442</f>
        <v>441821</v>
      </c>
      <c r="AW441" s="214"/>
      <c r="AX441" s="242">
        <f>AX444+AX442</f>
        <v>30</v>
      </c>
      <c r="AY441" s="243">
        <f>AY444+AY442</f>
        <v>0</v>
      </c>
      <c r="AZ441" s="234"/>
      <c r="BB441" s="240">
        <f>BB444+BB442</f>
        <v>320</v>
      </c>
      <c r="BC441" s="245">
        <f t="shared" si="16"/>
        <v>1066.6666666666665</v>
      </c>
    </row>
    <row r="442" spans="1:55" ht="33.75" hidden="1" customHeight="1" x14ac:dyDescent="0.25">
      <c r="A442" s="255"/>
      <c r="B442" s="247" t="s">
        <v>562</v>
      </c>
      <c r="C442" s="247"/>
      <c r="D442" s="248" t="s">
        <v>440</v>
      </c>
      <c r="E442" s="239"/>
      <c r="F442" s="259"/>
      <c r="G442" s="241"/>
      <c r="H442" s="241"/>
      <c r="I442" s="241"/>
      <c r="J442" s="239"/>
      <c r="K442" s="259"/>
      <c r="L442" s="241"/>
      <c r="M442" s="241"/>
      <c r="N442" s="260"/>
      <c r="O442" s="241"/>
      <c r="P442" s="241"/>
      <c r="Q442" s="241"/>
      <c r="R442" s="241"/>
      <c r="S442" s="241"/>
      <c r="T442" s="241"/>
      <c r="U442" s="239"/>
      <c r="V442" s="214"/>
      <c r="W442" s="239"/>
      <c r="X442" s="239"/>
      <c r="Y442" s="239"/>
      <c r="Z442" s="214"/>
      <c r="AA442" s="239"/>
      <c r="AB442" s="214"/>
      <c r="AC442" s="239"/>
      <c r="AD442" s="214"/>
      <c r="AE442" s="239"/>
      <c r="AF442" s="214"/>
      <c r="AG442" s="239"/>
      <c r="AH442" s="214"/>
      <c r="AI442" s="251">
        <f>AI443</f>
        <v>397900</v>
      </c>
      <c r="AJ442" s="214"/>
      <c r="AK442" s="251">
        <f>AK443</f>
        <v>397900</v>
      </c>
      <c r="AL442" s="214"/>
      <c r="AM442" s="214"/>
      <c r="AN442" s="251">
        <f>AN443</f>
        <v>397900</v>
      </c>
      <c r="AO442" s="252"/>
      <c r="AP442" s="251">
        <f>AP443</f>
        <v>397900</v>
      </c>
      <c r="AQ442" s="214"/>
      <c r="AR442" s="251">
        <f>AR443</f>
        <v>397900</v>
      </c>
      <c r="AS442" s="214"/>
      <c r="AT442" s="251">
        <f>AT443</f>
        <v>397900</v>
      </c>
      <c r="AU442" s="214"/>
      <c r="AV442" s="251">
        <f>AV443</f>
        <v>397900</v>
      </c>
      <c r="AW442" s="214"/>
      <c r="AX442" s="253">
        <f>AX443</f>
        <v>0</v>
      </c>
      <c r="AY442" s="254">
        <f>AY443</f>
        <v>0</v>
      </c>
      <c r="AZ442" s="234"/>
      <c r="BB442" s="252">
        <f>BB443</f>
        <v>0</v>
      </c>
      <c r="BC442" s="245" t="e">
        <f t="shared" si="16"/>
        <v>#DIV/0!</v>
      </c>
    </row>
    <row r="443" spans="1:55" ht="0.75" customHeight="1" x14ac:dyDescent="0.25">
      <c r="A443" s="255"/>
      <c r="B443" s="257" t="s">
        <v>563</v>
      </c>
      <c r="C443" s="257"/>
      <c r="D443" s="258" t="s">
        <v>564</v>
      </c>
      <c r="E443" s="239"/>
      <c r="F443" s="259"/>
      <c r="G443" s="241"/>
      <c r="H443" s="241"/>
      <c r="I443" s="241"/>
      <c r="J443" s="239"/>
      <c r="K443" s="259"/>
      <c r="L443" s="241"/>
      <c r="M443" s="241"/>
      <c r="N443" s="260"/>
      <c r="O443" s="241"/>
      <c r="P443" s="241"/>
      <c r="Q443" s="241"/>
      <c r="R443" s="241"/>
      <c r="S443" s="241"/>
      <c r="T443" s="241"/>
      <c r="U443" s="239"/>
      <c r="V443" s="214"/>
      <c r="W443" s="239"/>
      <c r="X443" s="239"/>
      <c r="Y443" s="239"/>
      <c r="Z443" s="214"/>
      <c r="AA443" s="239"/>
      <c r="AB443" s="214"/>
      <c r="AC443" s="239"/>
      <c r="AD443" s="214"/>
      <c r="AE443" s="239"/>
      <c r="AF443" s="214"/>
      <c r="AG443" s="239"/>
      <c r="AH443" s="214">
        <v>397900</v>
      </c>
      <c r="AI443" s="241">
        <f>AH443</f>
        <v>397900</v>
      </c>
      <c r="AJ443" s="214"/>
      <c r="AK443" s="241">
        <f>AI443</f>
        <v>397900</v>
      </c>
      <c r="AL443" s="214"/>
      <c r="AM443" s="214"/>
      <c r="AN443" s="241">
        <f>AK443+AL443+AM443</f>
        <v>397900</v>
      </c>
      <c r="AO443" s="260"/>
      <c r="AP443" s="241">
        <f>AM443+AN443+AO443</f>
        <v>397900</v>
      </c>
      <c r="AQ443" s="214"/>
      <c r="AR443" s="241">
        <f>AO443+AP443+AQ443</f>
        <v>397900</v>
      </c>
      <c r="AS443" s="214"/>
      <c r="AT443" s="241">
        <f>AQ443+AR443+AS443</f>
        <v>397900</v>
      </c>
      <c r="AU443" s="214"/>
      <c r="AV443" s="241">
        <f>AS443+AT443+AU443</f>
        <v>397900</v>
      </c>
      <c r="AW443" s="214"/>
      <c r="AX443" s="261">
        <v>0</v>
      </c>
      <c r="AY443" s="262">
        <v>0</v>
      </c>
      <c r="AZ443" s="234"/>
      <c r="BB443" s="260">
        <v>0</v>
      </c>
      <c r="BC443" s="245" t="e">
        <f t="shared" si="16"/>
        <v>#DIV/0!</v>
      </c>
    </row>
    <row r="444" spans="1:55" ht="0.75" customHeight="1" x14ac:dyDescent="0.25">
      <c r="A444" s="255"/>
      <c r="B444" s="247" t="s">
        <v>565</v>
      </c>
      <c r="C444" s="247"/>
      <c r="D444" s="248" t="s">
        <v>470</v>
      </c>
      <c r="E444" s="249"/>
      <c r="F444" s="250"/>
      <c r="G444" s="251"/>
      <c r="H444" s="251"/>
      <c r="I444" s="251"/>
      <c r="J444" s="249"/>
      <c r="K444" s="250"/>
      <c r="L444" s="251"/>
      <c r="M444" s="251"/>
      <c r="N444" s="252"/>
      <c r="O444" s="251"/>
      <c r="P444" s="251"/>
      <c r="Q444" s="251"/>
      <c r="R444" s="251"/>
      <c r="S444" s="251"/>
      <c r="T444" s="251"/>
      <c r="U444" s="251"/>
      <c r="V444" s="305"/>
      <c r="W444" s="251"/>
      <c r="X444" s="251"/>
      <c r="Y444" s="251"/>
      <c r="Z444" s="328"/>
      <c r="AA444" s="251">
        <f>AA446</f>
        <v>103600</v>
      </c>
      <c r="AB444" s="214"/>
      <c r="AC444" s="251">
        <f>AC446</f>
        <v>103600</v>
      </c>
      <c r="AD444" s="214"/>
      <c r="AE444" s="251">
        <f>AE446</f>
        <v>103600</v>
      </c>
      <c r="AF444" s="214"/>
      <c r="AG444" s="251">
        <f>AG446+AG445</f>
        <v>961000</v>
      </c>
      <c r="AH444" s="214"/>
      <c r="AI444" s="251">
        <f>AI446+AI445</f>
        <v>787500</v>
      </c>
      <c r="AJ444" s="214"/>
      <c r="AK444" s="251">
        <f>AK446+AK445</f>
        <v>787500</v>
      </c>
      <c r="AL444" s="214"/>
      <c r="AM444" s="214"/>
      <c r="AN444" s="251">
        <f>AN446+AN445</f>
        <v>44000</v>
      </c>
      <c r="AO444" s="252"/>
      <c r="AP444" s="251">
        <f>AP446+AP445</f>
        <v>44000</v>
      </c>
      <c r="AQ444" s="214"/>
      <c r="AR444" s="251">
        <f>AR446+AR445</f>
        <v>43921</v>
      </c>
      <c r="AS444" s="214"/>
      <c r="AT444" s="251">
        <f>AT446+AT445</f>
        <v>43921</v>
      </c>
      <c r="AU444" s="214"/>
      <c r="AV444" s="251">
        <f>AV446+AV445</f>
        <v>43921</v>
      </c>
      <c r="AW444" s="214"/>
      <c r="AX444" s="253">
        <f>AX446+AX445</f>
        <v>30</v>
      </c>
      <c r="AY444" s="254">
        <f>AY446+AY445</f>
        <v>0</v>
      </c>
      <c r="AZ444" s="234"/>
      <c r="BB444" s="252">
        <f>BB446+BB445</f>
        <v>320</v>
      </c>
      <c r="BC444" s="245">
        <f t="shared" si="16"/>
        <v>1066.6666666666665</v>
      </c>
    </row>
    <row r="445" spans="1:55" ht="34.5" hidden="1" customHeight="1" x14ac:dyDescent="0.25">
      <c r="A445" s="255"/>
      <c r="B445" s="257" t="s">
        <v>566</v>
      </c>
      <c r="C445" s="257"/>
      <c r="D445" s="258" t="s">
        <v>567</v>
      </c>
      <c r="E445" s="249"/>
      <c r="F445" s="250"/>
      <c r="G445" s="251"/>
      <c r="H445" s="251"/>
      <c r="I445" s="251"/>
      <c r="J445" s="249"/>
      <c r="K445" s="250"/>
      <c r="L445" s="251"/>
      <c r="M445" s="251"/>
      <c r="N445" s="252"/>
      <c r="O445" s="251"/>
      <c r="P445" s="251"/>
      <c r="Q445" s="251"/>
      <c r="R445" s="251"/>
      <c r="S445" s="251"/>
      <c r="T445" s="251"/>
      <c r="U445" s="251"/>
      <c r="V445" s="305"/>
      <c r="W445" s="251"/>
      <c r="X445" s="251"/>
      <c r="Y445" s="251"/>
      <c r="Z445" s="328"/>
      <c r="AA445" s="251"/>
      <c r="AB445" s="214"/>
      <c r="AC445" s="251"/>
      <c r="AD445" s="214"/>
      <c r="AE445" s="251"/>
      <c r="AF445" s="214"/>
      <c r="AG445" s="251">
        <v>711400</v>
      </c>
      <c r="AH445" s="214">
        <v>-173500</v>
      </c>
      <c r="AI445" s="251">
        <f>AG445+AH445</f>
        <v>537900</v>
      </c>
      <c r="AJ445" s="214"/>
      <c r="AK445" s="251">
        <f>AI445+AJ445</f>
        <v>537900</v>
      </c>
      <c r="AL445" s="214"/>
      <c r="AM445" s="214"/>
      <c r="AN445" s="241"/>
      <c r="AO445" s="260"/>
      <c r="AP445" s="241"/>
      <c r="AQ445" s="214"/>
      <c r="AR445" s="241"/>
      <c r="AS445" s="214"/>
      <c r="AT445" s="241"/>
      <c r="AU445" s="214"/>
      <c r="AV445" s="241"/>
      <c r="AW445" s="214"/>
      <c r="AX445" s="261">
        <v>0</v>
      </c>
      <c r="AY445" s="262">
        <v>0</v>
      </c>
      <c r="AZ445" s="234"/>
      <c r="BB445" s="260">
        <v>0</v>
      </c>
      <c r="BC445" s="245" t="e">
        <f t="shared" si="16"/>
        <v>#DIV/0!</v>
      </c>
    </row>
    <row r="446" spans="1:55" ht="31.15" customHeight="1" x14ac:dyDescent="0.25">
      <c r="A446" s="255" t="s">
        <v>839</v>
      </c>
      <c r="B446" s="247" t="s">
        <v>861</v>
      </c>
      <c r="C446" s="247" t="s">
        <v>764</v>
      </c>
      <c r="D446" s="248" t="s">
        <v>20</v>
      </c>
      <c r="E446" s="239"/>
      <c r="F446" s="259"/>
      <c r="G446" s="241"/>
      <c r="H446" s="241"/>
      <c r="I446" s="241"/>
      <c r="J446" s="239"/>
      <c r="K446" s="259"/>
      <c r="L446" s="241"/>
      <c r="M446" s="241"/>
      <c r="N446" s="260"/>
      <c r="O446" s="241"/>
      <c r="P446" s="241"/>
      <c r="Q446" s="241">
        <v>20500</v>
      </c>
      <c r="R446" s="241">
        <v>20500</v>
      </c>
      <c r="S446" s="241">
        <v>20500</v>
      </c>
      <c r="T446" s="241">
        <v>20500</v>
      </c>
      <c r="U446" s="241">
        <v>58101.37</v>
      </c>
      <c r="V446" s="214"/>
      <c r="W446" s="241">
        <v>58101.37</v>
      </c>
      <c r="X446" s="241">
        <v>990148.63</v>
      </c>
      <c r="Y446" s="241">
        <f>W446+X446</f>
        <v>1048250</v>
      </c>
      <c r="Z446" s="264">
        <v>-944650</v>
      </c>
      <c r="AA446" s="241">
        <f>Y446+Z446</f>
        <v>103600</v>
      </c>
      <c r="AB446" s="214"/>
      <c r="AC446" s="241">
        <f>AA446+AB446</f>
        <v>103600</v>
      </c>
      <c r="AD446" s="214"/>
      <c r="AE446" s="241">
        <f>AC446+AD446</f>
        <v>103600</v>
      </c>
      <c r="AF446" s="214"/>
      <c r="AG446" s="241">
        <v>249600</v>
      </c>
      <c r="AH446" s="214"/>
      <c r="AI446" s="241">
        <v>249600</v>
      </c>
      <c r="AJ446" s="214"/>
      <c r="AK446" s="241">
        <v>249600</v>
      </c>
      <c r="AL446" s="214"/>
      <c r="AM446" s="214"/>
      <c r="AN446" s="241">
        <v>44000</v>
      </c>
      <c r="AO446" s="260"/>
      <c r="AP446" s="241">
        <v>44000</v>
      </c>
      <c r="AQ446" s="214">
        <v>-79</v>
      </c>
      <c r="AR446" s="241">
        <f>AP446+AQ446</f>
        <v>43921</v>
      </c>
      <c r="AS446" s="214"/>
      <c r="AT446" s="241">
        <f>AR446+AS446</f>
        <v>43921</v>
      </c>
      <c r="AU446" s="214"/>
      <c r="AV446" s="241">
        <f>AT446+AU446</f>
        <v>43921</v>
      </c>
      <c r="AW446" s="214">
        <v>10245</v>
      </c>
      <c r="AX446" s="261">
        <f>AX447</f>
        <v>30</v>
      </c>
      <c r="AY446" s="262">
        <v>0</v>
      </c>
      <c r="AZ446" s="234"/>
      <c r="BA446" s="234"/>
      <c r="BB446" s="260">
        <f>BB447</f>
        <v>320</v>
      </c>
      <c r="BC446" s="245">
        <f t="shared" si="16"/>
        <v>1066.6666666666665</v>
      </c>
    </row>
    <row r="447" spans="1:55" ht="33" customHeight="1" x14ac:dyDescent="0.25">
      <c r="A447" s="255" t="s">
        <v>839</v>
      </c>
      <c r="B447" s="257" t="s">
        <v>862</v>
      </c>
      <c r="C447" s="257" t="s">
        <v>764</v>
      </c>
      <c r="D447" s="248" t="s">
        <v>101</v>
      </c>
      <c r="E447" s="249">
        <f>F447+G447+H447+I447</f>
        <v>0</v>
      </c>
      <c r="F447" s="251">
        <f>F453</f>
        <v>0</v>
      </c>
      <c r="G447" s="251">
        <f>G453</f>
        <v>0</v>
      </c>
      <c r="H447" s="251">
        <f>H453</f>
        <v>0</v>
      </c>
      <c r="I447" s="251">
        <f>I453</f>
        <v>0</v>
      </c>
      <c r="J447" s="249">
        <f>K447+L447+M447+N447</f>
        <v>0</v>
      </c>
      <c r="K447" s="251">
        <f>K453</f>
        <v>0</v>
      </c>
      <c r="L447" s="251">
        <f>L453</f>
        <v>0</v>
      </c>
      <c r="M447" s="251">
        <f>M453</f>
        <v>0</v>
      </c>
      <c r="N447" s="252">
        <f>N453</f>
        <v>0</v>
      </c>
      <c r="O447" s="251">
        <v>243000</v>
      </c>
      <c r="P447" s="251">
        <v>127000</v>
      </c>
      <c r="Q447" s="251">
        <f>Q453</f>
        <v>0</v>
      </c>
      <c r="R447" s="251">
        <f>R453</f>
        <v>0</v>
      </c>
      <c r="S447" s="251">
        <f>S453</f>
        <v>0</v>
      </c>
      <c r="T447" s="251">
        <f>T453</f>
        <v>0</v>
      </c>
      <c r="U447" s="251">
        <f>U453</f>
        <v>0</v>
      </c>
      <c r="V447" s="214"/>
      <c r="W447" s="251">
        <f>W453</f>
        <v>0</v>
      </c>
      <c r="X447" s="251">
        <f>X453</f>
        <v>0</v>
      </c>
      <c r="Y447" s="251">
        <f>W447+X447</f>
        <v>0</v>
      </c>
      <c r="Z447" s="214"/>
      <c r="AA447" s="251">
        <f>Y447+Z447</f>
        <v>0</v>
      </c>
      <c r="AB447" s="214"/>
      <c r="AC447" s="251">
        <f>AA447+AB447</f>
        <v>0</v>
      </c>
      <c r="AD447" s="214"/>
      <c r="AE447" s="251" t="e">
        <f>AE453+#REF!</f>
        <v>#REF!</v>
      </c>
      <c r="AF447" s="214"/>
      <c r="AG447" s="251" t="e">
        <f>AG453</f>
        <v>#REF!</v>
      </c>
      <c r="AH447" s="214"/>
      <c r="AI447" s="251" t="e">
        <f>AI453</f>
        <v>#REF!</v>
      </c>
      <c r="AJ447" s="214"/>
      <c r="AK447" s="251" t="e">
        <f>AK453</f>
        <v>#REF!</v>
      </c>
      <c r="AL447" s="214"/>
      <c r="AM447" s="214"/>
      <c r="AN447" s="251" t="e">
        <f>AN453</f>
        <v>#REF!</v>
      </c>
      <c r="AO447" s="252"/>
      <c r="AP447" s="251" t="e">
        <f>AP453</f>
        <v>#REF!</v>
      </c>
      <c r="AQ447" s="214"/>
      <c r="AR447" s="251" t="e">
        <f>AR453</f>
        <v>#REF!</v>
      </c>
      <c r="AS447" s="214"/>
      <c r="AT447" s="251" t="e">
        <f>AT453</f>
        <v>#REF!</v>
      </c>
      <c r="AU447" s="214"/>
      <c r="AV447" s="251" t="e">
        <f>AV453</f>
        <v>#REF!</v>
      </c>
      <c r="AW447" s="214"/>
      <c r="AX447" s="253">
        <f>AX448</f>
        <v>30</v>
      </c>
      <c r="AY447" s="254">
        <f>AY449</f>
        <v>25</v>
      </c>
      <c r="AZ447" s="234"/>
      <c r="BA447" s="234"/>
      <c r="BB447" s="252">
        <f>BB448</f>
        <v>320</v>
      </c>
      <c r="BC447" s="245">
        <f t="shared" si="16"/>
        <v>1066.6666666666665</v>
      </c>
    </row>
    <row r="448" spans="1:55" ht="37.15" customHeight="1" x14ac:dyDescent="0.25">
      <c r="A448" s="255" t="s">
        <v>839</v>
      </c>
      <c r="B448" s="257" t="s">
        <v>863</v>
      </c>
      <c r="C448" s="257" t="s">
        <v>764</v>
      </c>
      <c r="D448" s="248" t="s">
        <v>108</v>
      </c>
      <c r="E448" s="249"/>
      <c r="F448" s="250"/>
      <c r="G448" s="251"/>
      <c r="H448" s="251"/>
      <c r="I448" s="251"/>
      <c r="J448" s="249"/>
      <c r="K448" s="250"/>
      <c r="L448" s="251"/>
      <c r="M448" s="251"/>
      <c r="N448" s="252"/>
      <c r="O448" s="251"/>
      <c r="P448" s="251"/>
      <c r="Q448" s="251"/>
      <c r="R448" s="251"/>
      <c r="S448" s="251"/>
      <c r="T448" s="251"/>
      <c r="U448" s="251"/>
      <c r="V448" s="214"/>
      <c r="W448" s="251"/>
      <c r="X448" s="251"/>
      <c r="Y448" s="251"/>
      <c r="Z448" s="214"/>
      <c r="AA448" s="251"/>
      <c r="AB448" s="214"/>
      <c r="AC448" s="251"/>
      <c r="AD448" s="214"/>
      <c r="AE448" s="251"/>
      <c r="AF448" s="214"/>
      <c r="AG448" s="251"/>
      <c r="AH448" s="214"/>
      <c r="AI448" s="251"/>
      <c r="AJ448" s="214"/>
      <c r="AK448" s="251"/>
      <c r="AL448" s="214"/>
      <c r="AM448" s="214"/>
      <c r="AN448" s="251"/>
      <c r="AO448" s="252"/>
      <c r="AP448" s="251"/>
      <c r="AQ448" s="214"/>
      <c r="AR448" s="251"/>
      <c r="AS448" s="214"/>
      <c r="AT448" s="251"/>
      <c r="AU448" s="214"/>
      <c r="AV448" s="251"/>
      <c r="AW448" s="214"/>
      <c r="AX448" s="253">
        <f>AX449</f>
        <v>30</v>
      </c>
      <c r="AY448" s="254"/>
      <c r="AZ448" s="234"/>
      <c r="BA448" s="234"/>
      <c r="BB448" s="252">
        <f>BB449</f>
        <v>320</v>
      </c>
      <c r="BC448" s="245">
        <f t="shared" si="16"/>
        <v>1066.6666666666665</v>
      </c>
    </row>
    <row r="449" spans="1:55" ht="34.15" customHeight="1" x14ac:dyDescent="0.25">
      <c r="A449" s="255" t="s">
        <v>839</v>
      </c>
      <c r="B449" s="257" t="s">
        <v>863</v>
      </c>
      <c r="C449" s="257" t="s">
        <v>801</v>
      </c>
      <c r="D449" s="258" t="s">
        <v>755</v>
      </c>
      <c r="E449" s="249"/>
      <c r="F449" s="250"/>
      <c r="G449" s="251"/>
      <c r="H449" s="251"/>
      <c r="I449" s="251"/>
      <c r="J449" s="249"/>
      <c r="K449" s="250"/>
      <c r="L449" s="251"/>
      <c r="M449" s="251"/>
      <c r="N449" s="252"/>
      <c r="O449" s="251"/>
      <c r="P449" s="251"/>
      <c r="Q449" s="251"/>
      <c r="R449" s="251"/>
      <c r="S449" s="251"/>
      <c r="T449" s="251"/>
      <c r="U449" s="251"/>
      <c r="V449" s="214"/>
      <c r="W449" s="251"/>
      <c r="X449" s="251"/>
      <c r="Y449" s="251"/>
      <c r="Z449" s="214"/>
      <c r="AA449" s="251"/>
      <c r="AB449" s="214"/>
      <c r="AC449" s="251"/>
      <c r="AD449" s="214"/>
      <c r="AE449" s="251"/>
      <c r="AF449" s="214"/>
      <c r="AG449" s="251"/>
      <c r="AH449" s="214"/>
      <c r="AI449" s="251"/>
      <c r="AJ449" s="214"/>
      <c r="AK449" s="251"/>
      <c r="AL449" s="214"/>
      <c r="AM449" s="214"/>
      <c r="AN449" s="251"/>
      <c r="AO449" s="252"/>
      <c r="AP449" s="251"/>
      <c r="AQ449" s="214"/>
      <c r="AR449" s="251"/>
      <c r="AS449" s="214"/>
      <c r="AT449" s="251"/>
      <c r="AU449" s="214"/>
      <c r="AV449" s="251"/>
      <c r="AW449" s="214"/>
      <c r="AX449" s="356">
        <v>30</v>
      </c>
      <c r="AY449" s="254">
        <v>25</v>
      </c>
      <c r="AZ449" s="234"/>
      <c r="BA449" s="234"/>
      <c r="BB449" s="252">
        <v>320</v>
      </c>
      <c r="BC449" s="245">
        <f t="shared" si="16"/>
        <v>1066.6666666666665</v>
      </c>
    </row>
    <row r="450" spans="1:55" ht="33.75" hidden="1" customHeight="1" x14ac:dyDescent="0.25">
      <c r="A450" s="255" t="s">
        <v>839</v>
      </c>
      <c r="B450" s="247" t="s">
        <v>768</v>
      </c>
      <c r="C450" s="247" t="s">
        <v>764</v>
      </c>
      <c r="D450" s="248" t="s">
        <v>691</v>
      </c>
      <c r="E450" s="249"/>
      <c r="F450" s="250"/>
      <c r="G450" s="251"/>
      <c r="H450" s="251"/>
      <c r="I450" s="251"/>
      <c r="J450" s="249"/>
      <c r="K450" s="250"/>
      <c r="L450" s="251"/>
      <c r="M450" s="251"/>
      <c r="N450" s="252"/>
      <c r="O450" s="251"/>
      <c r="P450" s="251"/>
      <c r="Q450" s="251"/>
      <c r="R450" s="251"/>
      <c r="S450" s="251"/>
      <c r="T450" s="251"/>
      <c r="U450" s="251"/>
      <c r="V450" s="214"/>
      <c r="W450" s="251"/>
      <c r="X450" s="251"/>
      <c r="Y450" s="251"/>
      <c r="Z450" s="214"/>
      <c r="AA450" s="251"/>
      <c r="AB450" s="214"/>
      <c r="AC450" s="251"/>
      <c r="AD450" s="214"/>
      <c r="AE450" s="251"/>
      <c r="AF450" s="214"/>
      <c r="AG450" s="251"/>
      <c r="AH450" s="214"/>
      <c r="AI450" s="251"/>
      <c r="AJ450" s="214"/>
      <c r="AK450" s="251"/>
      <c r="AL450" s="214"/>
      <c r="AM450" s="214"/>
      <c r="AN450" s="251"/>
      <c r="AO450" s="252"/>
      <c r="AP450" s="251"/>
      <c r="AQ450" s="214"/>
      <c r="AR450" s="251"/>
      <c r="AS450" s="214"/>
      <c r="AT450" s="251"/>
      <c r="AU450" s="214"/>
      <c r="AV450" s="251"/>
      <c r="AW450" s="214"/>
      <c r="AX450" s="253">
        <f>AX451</f>
        <v>0</v>
      </c>
      <c r="AY450" s="254"/>
      <c r="AZ450" s="234"/>
      <c r="BA450" s="234"/>
      <c r="BB450" s="252">
        <f>BB451</f>
        <v>0</v>
      </c>
      <c r="BC450" s="245" t="e">
        <f t="shared" si="16"/>
        <v>#DIV/0!</v>
      </c>
    </row>
    <row r="451" spans="1:55" ht="20.25" hidden="1" customHeight="1" x14ac:dyDescent="0.25">
      <c r="A451" s="255" t="s">
        <v>839</v>
      </c>
      <c r="B451" s="257" t="s">
        <v>114</v>
      </c>
      <c r="C451" s="257" t="s">
        <v>764</v>
      </c>
      <c r="D451" s="258" t="s">
        <v>56</v>
      </c>
      <c r="E451" s="249"/>
      <c r="F451" s="250"/>
      <c r="G451" s="251"/>
      <c r="H451" s="251"/>
      <c r="I451" s="251"/>
      <c r="J451" s="249"/>
      <c r="K451" s="250"/>
      <c r="L451" s="251"/>
      <c r="M451" s="251"/>
      <c r="N451" s="252"/>
      <c r="O451" s="251"/>
      <c r="P451" s="251"/>
      <c r="Q451" s="251"/>
      <c r="R451" s="251"/>
      <c r="S451" s="251"/>
      <c r="T451" s="251"/>
      <c r="U451" s="251"/>
      <c r="V451" s="214"/>
      <c r="W451" s="251"/>
      <c r="X451" s="251"/>
      <c r="Y451" s="251"/>
      <c r="Z451" s="214"/>
      <c r="AA451" s="251"/>
      <c r="AB451" s="214"/>
      <c r="AC451" s="251"/>
      <c r="AD451" s="214"/>
      <c r="AE451" s="251"/>
      <c r="AF451" s="214"/>
      <c r="AG451" s="251"/>
      <c r="AH451" s="214"/>
      <c r="AI451" s="251"/>
      <c r="AJ451" s="214"/>
      <c r="AK451" s="251"/>
      <c r="AL451" s="214"/>
      <c r="AM451" s="214"/>
      <c r="AN451" s="251"/>
      <c r="AO451" s="252"/>
      <c r="AP451" s="251"/>
      <c r="AQ451" s="214"/>
      <c r="AR451" s="251"/>
      <c r="AS451" s="214"/>
      <c r="AT451" s="251"/>
      <c r="AU451" s="214"/>
      <c r="AV451" s="251"/>
      <c r="AW451" s="214"/>
      <c r="AX451" s="261">
        <f>AX452</f>
        <v>0</v>
      </c>
      <c r="AY451" s="254"/>
      <c r="AZ451" s="234"/>
      <c r="BA451" s="234"/>
      <c r="BB451" s="260">
        <f>BB452</f>
        <v>0</v>
      </c>
      <c r="BC451" s="245" t="e">
        <f t="shared" si="16"/>
        <v>#DIV/0!</v>
      </c>
    </row>
    <row r="452" spans="1:55" ht="33.75" hidden="1" customHeight="1" x14ac:dyDescent="0.25">
      <c r="A452" s="255" t="s">
        <v>839</v>
      </c>
      <c r="B452" s="257" t="s">
        <v>114</v>
      </c>
      <c r="C452" s="257" t="s">
        <v>771</v>
      </c>
      <c r="D452" s="258" t="s">
        <v>747</v>
      </c>
      <c r="E452" s="249"/>
      <c r="F452" s="250"/>
      <c r="G452" s="251"/>
      <c r="H452" s="251"/>
      <c r="I452" s="251"/>
      <c r="J452" s="249"/>
      <c r="K452" s="250"/>
      <c r="L452" s="251"/>
      <c r="M452" s="251"/>
      <c r="N452" s="252"/>
      <c r="O452" s="251"/>
      <c r="P452" s="251"/>
      <c r="Q452" s="251"/>
      <c r="R452" s="251"/>
      <c r="S452" s="251"/>
      <c r="T452" s="251"/>
      <c r="U452" s="251"/>
      <c r="V452" s="214"/>
      <c r="W452" s="251"/>
      <c r="X452" s="251"/>
      <c r="Y452" s="251"/>
      <c r="Z452" s="214"/>
      <c r="AA452" s="251"/>
      <c r="AB452" s="214"/>
      <c r="AC452" s="251"/>
      <c r="AD452" s="214"/>
      <c r="AE452" s="251"/>
      <c r="AF452" s="214"/>
      <c r="AG452" s="251"/>
      <c r="AH452" s="214"/>
      <c r="AI452" s="251"/>
      <c r="AJ452" s="214"/>
      <c r="AK452" s="251"/>
      <c r="AL452" s="214"/>
      <c r="AM452" s="214"/>
      <c r="AN452" s="251"/>
      <c r="AO452" s="252"/>
      <c r="AP452" s="251"/>
      <c r="AQ452" s="214"/>
      <c r="AR452" s="251"/>
      <c r="AS452" s="214"/>
      <c r="AT452" s="251"/>
      <c r="AU452" s="214"/>
      <c r="AV452" s="251"/>
      <c r="AW452" s="214"/>
      <c r="AX452" s="261">
        <v>0</v>
      </c>
      <c r="AY452" s="254"/>
      <c r="AZ452" s="234"/>
      <c r="BA452" s="234"/>
      <c r="BB452" s="260">
        <v>0</v>
      </c>
      <c r="BC452" s="245" t="e">
        <f t="shared" si="16"/>
        <v>#DIV/0!</v>
      </c>
    </row>
    <row r="453" spans="1:55" ht="17.25" customHeight="1" x14ac:dyDescent="0.25">
      <c r="A453" s="236" t="s">
        <v>864</v>
      </c>
      <c r="B453" s="237" t="s">
        <v>837</v>
      </c>
      <c r="C453" s="237" t="s">
        <v>764</v>
      </c>
      <c r="D453" s="287" t="s">
        <v>568</v>
      </c>
      <c r="E453" s="239"/>
      <c r="F453" s="259"/>
      <c r="G453" s="241"/>
      <c r="H453" s="241"/>
      <c r="I453" s="241"/>
      <c r="J453" s="239"/>
      <c r="K453" s="259"/>
      <c r="L453" s="241"/>
      <c r="M453" s="241"/>
      <c r="N453" s="260"/>
      <c r="O453" s="241"/>
      <c r="P453" s="241"/>
      <c r="Q453" s="241"/>
      <c r="R453" s="241"/>
      <c r="S453" s="241"/>
      <c r="T453" s="241"/>
      <c r="U453" s="241"/>
      <c r="V453" s="214"/>
      <c r="W453" s="241"/>
      <c r="X453" s="241"/>
      <c r="Y453" s="241"/>
      <c r="Z453" s="270"/>
      <c r="AA453" s="239" t="e">
        <f>AA454+AA463+AA503</f>
        <v>#REF!</v>
      </c>
      <c r="AB453" s="214"/>
      <c r="AC453" s="239" t="e">
        <f>AC454+AC463+AC503</f>
        <v>#REF!</v>
      </c>
      <c r="AD453" s="214"/>
      <c r="AE453" s="239" t="e">
        <f>AE454+AE463+AE503</f>
        <v>#REF!</v>
      </c>
      <c r="AF453" s="214"/>
      <c r="AG453" s="239" t="e">
        <f>AG454+AG463+AG503+AG522</f>
        <v>#REF!</v>
      </c>
      <c r="AH453" s="214"/>
      <c r="AI453" s="239" t="e">
        <f>AI454+AI463+AI503+AI522</f>
        <v>#REF!</v>
      </c>
      <c r="AJ453" s="214"/>
      <c r="AK453" s="239" t="e">
        <f>AK454+AK463+AK503+AK522</f>
        <v>#REF!</v>
      </c>
      <c r="AL453" s="214"/>
      <c r="AM453" s="214"/>
      <c r="AN453" s="239" t="e">
        <f>AN454+AN463+AN503+AN522</f>
        <v>#REF!</v>
      </c>
      <c r="AO453" s="240"/>
      <c r="AP453" s="239" t="e">
        <f>AP454+AP463+AP503+AP522</f>
        <v>#REF!</v>
      </c>
      <c r="AQ453" s="214"/>
      <c r="AR453" s="239" t="e">
        <f>AR454+AR463+AR503+AR522</f>
        <v>#REF!</v>
      </c>
      <c r="AS453" s="214"/>
      <c r="AT453" s="239" t="e">
        <f>AT454+AT463+AT503+AT522</f>
        <v>#REF!</v>
      </c>
      <c r="AU453" s="214"/>
      <c r="AV453" s="239" t="e">
        <f>AV454+AV463+AV503+AV522</f>
        <v>#REF!</v>
      </c>
      <c r="AW453" s="214"/>
      <c r="AX453" s="242">
        <f>AX454+AX463+AX503+AX522</f>
        <v>4674.1149999999998</v>
      </c>
      <c r="AY453" s="243" t="e">
        <f>AY454+AY463+AY503+AY522</f>
        <v>#REF!</v>
      </c>
      <c r="AZ453" s="234"/>
      <c r="BA453" s="244"/>
      <c r="BB453" s="240">
        <f>BB454+BB463+BB503+BB522</f>
        <v>3594.8409999999999</v>
      </c>
      <c r="BC453" s="245">
        <f t="shared" si="16"/>
        <v>76.909554001131767</v>
      </c>
    </row>
    <row r="454" spans="1:55" ht="20.45" customHeight="1" x14ac:dyDescent="0.25">
      <c r="A454" s="236" t="s">
        <v>865</v>
      </c>
      <c r="B454" s="237" t="s">
        <v>837</v>
      </c>
      <c r="C454" s="237" t="s">
        <v>764</v>
      </c>
      <c r="D454" s="238" t="s">
        <v>569</v>
      </c>
      <c r="E454" s="239" t="e">
        <f>F454+G454+H454+I454</f>
        <v>#REF!</v>
      </c>
      <c r="F454" s="239" t="e">
        <f>#REF!</f>
        <v>#REF!</v>
      </c>
      <c r="G454" s="239" t="e">
        <f>#REF!</f>
        <v>#REF!</v>
      </c>
      <c r="H454" s="239" t="e">
        <f>#REF!</f>
        <v>#REF!</v>
      </c>
      <c r="I454" s="239" t="e">
        <f>#REF!</f>
        <v>#REF!</v>
      </c>
      <c r="J454" s="239" t="e">
        <f>K454+L454+M454+N454</f>
        <v>#REF!</v>
      </c>
      <c r="K454" s="239" t="e">
        <f>#REF!</f>
        <v>#REF!</v>
      </c>
      <c r="L454" s="239" t="e">
        <f>#REF!</f>
        <v>#REF!</v>
      </c>
      <c r="M454" s="239" t="e">
        <f>#REF!</f>
        <v>#REF!</v>
      </c>
      <c r="N454" s="240" t="e">
        <f>#REF!</f>
        <v>#REF!</v>
      </c>
      <c r="O454" s="239">
        <v>578903.13</v>
      </c>
      <c r="P454" s="239"/>
      <c r="Q454" s="239" t="e">
        <f>#REF!</f>
        <v>#REF!</v>
      </c>
      <c r="R454" s="239" t="e">
        <f>#REF!</f>
        <v>#REF!</v>
      </c>
      <c r="S454" s="239" t="e">
        <f>#REF!</f>
        <v>#REF!</v>
      </c>
      <c r="T454" s="239" t="e">
        <f>#REF!</f>
        <v>#REF!</v>
      </c>
      <c r="U454" s="239" t="e">
        <f>#REF!</f>
        <v>#REF!</v>
      </c>
      <c r="V454" s="214"/>
      <c r="W454" s="239" t="e">
        <f>#REF!</f>
        <v>#REF!</v>
      </c>
      <c r="X454" s="239" t="e">
        <f>#REF!</f>
        <v>#REF!</v>
      </c>
      <c r="Y454" s="239" t="e">
        <f>W454+X454</f>
        <v>#REF!</v>
      </c>
      <c r="Z454" s="214"/>
      <c r="AA454" s="239" t="e">
        <f>#REF!</f>
        <v>#REF!</v>
      </c>
      <c r="AB454" s="214"/>
      <c r="AC454" s="239" t="e">
        <f>#REF!</f>
        <v>#REF!</v>
      </c>
      <c r="AD454" s="214"/>
      <c r="AE454" s="239" t="e">
        <f>#REF!</f>
        <v>#REF!</v>
      </c>
      <c r="AF454" s="214"/>
      <c r="AG454" s="239" t="e">
        <f>#REF!</f>
        <v>#REF!</v>
      </c>
      <c r="AH454" s="214"/>
      <c r="AI454" s="239" t="e">
        <f>#REF!</f>
        <v>#REF!</v>
      </c>
      <c r="AJ454" s="214"/>
      <c r="AK454" s="239" t="e">
        <f>#REF!</f>
        <v>#REF!</v>
      </c>
      <c r="AL454" s="214"/>
      <c r="AM454" s="214"/>
      <c r="AN454" s="239" t="e">
        <f>#REF!+AN461</f>
        <v>#REF!</v>
      </c>
      <c r="AO454" s="240"/>
      <c r="AP454" s="239" t="e">
        <f>#REF!+AP461</f>
        <v>#REF!</v>
      </c>
      <c r="AQ454" s="214"/>
      <c r="AR454" s="239" t="e">
        <f>#REF!+AR461</f>
        <v>#REF!</v>
      </c>
      <c r="AS454" s="214"/>
      <c r="AT454" s="239" t="e">
        <f>#REF!+AT461</f>
        <v>#REF!</v>
      </c>
      <c r="AU454" s="214"/>
      <c r="AV454" s="239" t="e">
        <f>#REF!+AV461</f>
        <v>#REF!</v>
      </c>
      <c r="AW454" s="214"/>
      <c r="AX454" s="242">
        <f>AX455</f>
        <v>1769.104</v>
      </c>
      <c r="AY454" s="243" t="e">
        <f>#REF!+AY461</f>
        <v>#REF!</v>
      </c>
      <c r="AZ454" s="234"/>
      <c r="BB454" s="240">
        <f>BB455</f>
        <v>1930</v>
      </c>
      <c r="BC454" s="245">
        <f t="shared" si="16"/>
        <v>109.09477339941576</v>
      </c>
    </row>
    <row r="455" spans="1:55" ht="43.9" customHeight="1" x14ac:dyDescent="0.25">
      <c r="A455" s="280" t="s">
        <v>865</v>
      </c>
      <c r="B455" s="247" t="s">
        <v>866</v>
      </c>
      <c r="C455" s="247" t="s">
        <v>764</v>
      </c>
      <c r="D455" s="248" t="s">
        <v>913</v>
      </c>
      <c r="E455" s="239"/>
      <c r="F455" s="276"/>
      <c r="G455" s="239"/>
      <c r="H455" s="239"/>
      <c r="I455" s="239"/>
      <c r="J455" s="239"/>
      <c r="K455" s="276"/>
      <c r="L455" s="239"/>
      <c r="M455" s="239"/>
      <c r="N455" s="240"/>
      <c r="O455" s="239"/>
      <c r="P455" s="239"/>
      <c r="Q455" s="239"/>
      <c r="R455" s="239"/>
      <c r="S455" s="239"/>
      <c r="T455" s="239"/>
      <c r="U455" s="239"/>
      <c r="V455" s="214"/>
      <c r="W455" s="239"/>
      <c r="X455" s="239"/>
      <c r="Y455" s="239"/>
      <c r="Z455" s="214"/>
      <c r="AA455" s="239"/>
      <c r="AB455" s="214"/>
      <c r="AC455" s="239"/>
      <c r="AD455" s="214"/>
      <c r="AE455" s="239"/>
      <c r="AF455" s="214"/>
      <c r="AG455" s="239"/>
      <c r="AH455" s="214"/>
      <c r="AI455" s="239"/>
      <c r="AJ455" s="214"/>
      <c r="AK455" s="239"/>
      <c r="AL455" s="214"/>
      <c r="AM455" s="214"/>
      <c r="AN455" s="239"/>
      <c r="AO455" s="240"/>
      <c r="AP455" s="239"/>
      <c r="AQ455" s="214"/>
      <c r="AR455" s="239"/>
      <c r="AS455" s="214"/>
      <c r="AT455" s="239"/>
      <c r="AU455" s="214"/>
      <c r="AV455" s="239"/>
      <c r="AW455" s="214"/>
      <c r="AX455" s="242">
        <f>AX456</f>
        <v>1769.104</v>
      </c>
      <c r="AY455" s="243"/>
      <c r="AZ455" s="234"/>
      <c r="BB455" s="240">
        <f>BB456</f>
        <v>1930</v>
      </c>
      <c r="BC455" s="245">
        <f t="shared" si="16"/>
        <v>109.09477339941576</v>
      </c>
    </row>
    <row r="456" spans="1:55" ht="37.15" customHeight="1" x14ac:dyDescent="0.25">
      <c r="A456" s="280" t="s">
        <v>865</v>
      </c>
      <c r="B456" s="247" t="s">
        <v>868</v>
      </c>
      <c r="C456" s="247" t="s">
        <v>764</v>
      </c>
      <c r="D456" s="248" t="s">
        <v>97</v>
      </c>
      <c r="E456" s="239"/>
      <c r="F456" s="276"/>
      <c r="G456" s="239"/>
      <c r="H456" s="239"/>
      <c r="I456" s="239"/>
      <c r="J456" s="239"/>
      <c r="K456" s="276"/>
      <c r="L456" s="239"/>
      <c r="M456" s="239"/>
      <c r="N456" s="240"/>
      <c r="O456" s="239"/>
      <c r="P456" s="239"/>
      <c r="Q456" s="239"/>
      <c r="R456" s="239"/>
      <c r="S456" s="239"/>
      <c r="T456" s="239"/>
      <c r="U456" s="239"/>
      <c r="V456" s="214"/>
      <c r="W456" s="239"/>
      <c r="X456" s="239"/>
      <c r="Y456" s="239"/>
      <c r="Z456" s="214"/>
      <c r="AA456" s="239"/>
      <c r="AB456" s="214"/>
      <c r="AC456" s="239"/>
      <c r="AD456" s="214"/>
      <c r="AE456" s="239"/>
      <c r="AF456" s="214"/>
      <c r="AG456" s="239"/>
      <c r="AH456" s="214"/>
      <c r="AI456" s="239"/>
      <c r="AJ456" s="214"/>
      <c r="AK456" s="239"/>
      <c r="AL456" s="214"/>
      <c r="AM456" s="214"/>
      <c r="AN456" s="239"/>
      <c r="AO456" s="240"/>
      <c r="AP456" s="239"/>
      <c r="AQ456" s="214"/>
      <c r="AR456" s="239"/>
      <c r="AS456" s="214"/>
      <c r="AT456" s="239"/>
      <c r="AU456" s="214"/>
      <c r="AV456" s="239"/>
      <c r="AW456" s="214"/>
      <c r="AX456" s="261">
        <f>AX457</f>
        <v>1769.104</v>
      </c>
      <c r="AY456" s="243"/>
      <c r="AZ456" s="234"/>
      <c r="BB456" s="260">
        <f>BB457</f>
        <v>1930</v>
      </c>
      <c r="BC456" s="245">
        <f t="shared" si="16"/>
        <v>109.09477339941576</v>
      </c>
    </row>
    <row r="457" spans="1:55" ht="49.9" customHeight="1" x14ac:dyDescent="0.25">
      <c r="A457" s="255" t="s">
        <v>865</v>
      </c>
      <c r="B457" s="257" t="s">
        <v>867</v>
      </c>
      <c r="C457" s="257" t="s">
        <v>764</v>
      </c>
      <c r="D457" s="291" t="s">
        <v>678</v>
      </c>
      <c r="E457" s="239">
        <f>F457+G457+H457+I457</f>
        <v>574000</v>
      </c>
      <c r="F457" s="259">
        <v>144000</v>
      </c>
      <c r="G457" s="241">
        <v>144000</v>
      </c>
      <c r="H457" s="241">
        <v>144000</v>
      </c>
      <c r="I457" s="241">
        <v>142000</v>
      </c>
      <c r="J457" s="239">
        <f>K457+L457+M457+N457</f>
        <v>3000</v>
      </c>
      <c r="K457" s="259"/>
      <c r="L457" s="241">
        <v>1000</v>
      </c>
      <c r="M457" s="241">
        <v>1000</v>
      </c>
      <c r="N457" s="260">
        <v>1000</v>
      </c>
      <c r="O457" s="241">
        <v>578903.13</v>
      </c>
      <c r="P457" s="241"/>
      <c r="Q457" s="241">
        <v>1143000</v>
      </c>
      <c r="R457" s="241">
        <v>1143000</v>
      </c>
      <c r="S457" s="241">
        <v>1143000</v>
      </c>
      <c r="T457" s="241">
        <v>1143000</v>
      </c>
      <c r="U457" s="241">
        <v>1215800</v>
      </c>
      <c r="V457" s="214"/>
      <c r="W457" s="241">
        <f>W458+W460</f>
        <v>1400701.93</v>
      </c>
      <c r="X457" s="241">
        <f>X458+X460</f>
        <v>1217</v>
      </c>
      <c r="Y457" s="241">
        <f>W457+X457</f>
        <v>1401918.93</v>
      </c>
      <c r="Z457" s="214"/>
      <c r="AA457" s="241">
        <f>AA458+AA460</f>
        <v>1404409.43</v>
      </c>
      <c r="AB457" s="214"/>
      <c r="AC457" s="241">
        <f>AC458+AC460</f>
        <v>1431036.69</v>
      </c>
      <c r="AD457" s="214"/>
      <c r="AE457" s="241">
        <f>AE458+AE460</f>
        <v>1478160.04</v>
      </c>
      <c r="AF457" s="214"/>
      <c r="AG457" s="241">
        <f>AG458+AG460</f>
        <v>1725200</v>
      </c>
      <c r="AH457" s="214"/>
      <c r="AI457" s="241">
        <f>AI458+AI460+AI459</f>
        <v>1343831.3299999998</v>
      </c>
      <c r="AJ457" s="214"/>
      <c r="AK457" s="241">
        <f>AK458+AK460+AK459</f>
        <v>1343831.3299999998</v>
      </c>
      <c r="AL457" s="214"/>
      <c r="AM457" s="214"/>
      <c r="AN457" s="241">
        <f>AN458+AN460+AN459</f>
        <v>1346057.14</v>
      </c>
      <c r="AO457" s="260"/>
      <c r="AP457" s="241">
        <f>AP458+AP460+AP459</f>
        <v>1346057.14</v>
      </c>
      <c r="AQ457" s="214"/>
      <c r="AR457" s="241">
        <f>AR458+AR460+AR459</f>
        <v>1346057.14</v>
      </c>
      <c r="AS457" s="214"/>
      <c r="AT457" s="241">
        <f>AT458+AT460+AT459</f>
        <v>1348282.95</v>
      </c>
      <c r="AU457" s="214"/>
      <c r="AV457" s="241">
        <f>AV458+AV460+AV459</f>
        <v>1386182.95</v>
      </c>
      <c r="AW457" s="214"/>
      <c r="AX457" s="261">
        <f>AX458+AX460+AX459</f>
        <v>1769.104</v>
      </c>
      <c r="AY457" s="262">
        <f>AY458+AY460+AY459</f>
        <v>1420.9</v>
      </c>
      <c r="AZ457" s="234"/>
      <c r="BB457" s="260">
        <f>BB458+BB460+BB459</f>
        <v>1930</v>
      </c>
      <c r="BC457" s="245">
        <f t="shared" si="16"/>
        <v>109.09477339941576</v>
      </c>
    </row>
    <row r="458" spans="1:55" ht="48.6" customHeight="1" x14ac:dyDescent="0.25">
      <c r="A458" s="255" t="s">
        <v>865</v>
      </c>
      <c r="B458" s="257" t="s">
        <v>867</v>
      </c>
      <c r="C458" s="257" t="s">
        <v>801</v>
      </c>
      <c r="D458" s="258" t="s">
        <v>751</v>
      </c>
      <c r="E458" s="239"/>
      <c r="F458" s="259"/>
      <c r="G458" s="241"/>
      <c r="H458" s="241"/>
      <c r="I458" s="241"/>
      <c r="J458" s="239"/>
      <c r="K458" s="259"/>
      <c r="L458" s="241"/>
      <c r="M458" s="241"/>
      <c r="N458" s="260"/>
      <c r="O458" s="241"/>
      <c r="P458" s="241"/>
      <c r="Q458" s="241"/>
      <c r="R458" s="241"/>
      <c r="S458" s="241"/>
      <c r="T458" s="241"/>
      <c r="U458" s="241">
        <v>1215800</v>
      </c>
      <c r="V458" s="214">
        <v>183109.93</v>
      </c>
      <c r="W458" s="241">
        <f>U458+V458</f>
        <v>1398909.93</v>
      </c>
      <c r="X458" s="241">
        <v>0</v>
      </c>
      <c r="Y458" s="241">
        <f>W458+X458</f>
        <v>1398909.93</v>
      </c>
      <c r="Z458" s="214"/>
      <c r="AA458" s="241">
        <f>Y458+Z458</f>
        <v>1398909.93</v>
      </c>
      <c r="AB458" s="214"/>
      <c r="AC458" s="241">
        <f>AA458+AB458</f>
        <v>1398909.93</v>
      </c>
      <c r="AD458" s="214">
        <v>42000</v>
      </c>
      <c r="AE458" s="241">
        <f>AC458+AD458</f>
        <v>1440909.93</v>
      </c>
      <c r="AF458" s="214"/>
      <c r="AG458" s="241">
        <v>1699200</v>
      </c>
      <c r="AH458" s="214">
        <v>-382681.64</v>
      </c>
      <c r="AI458" s="241">
        <f>AG458+AH458</f>
        <v>1316518.3599999999</v>
      </c>
      <c r="AJ458" s="214"/>
      <c r="AK458" s="241">
        <f>AI458+AJ458</f>
        <v>1316518.3599999999</v>
      </c>
      <c r="AL458" s="214"/>
      <c r="AM458" s="214"/>
      <c r="AN458" s="241">
        <f>AK458+AL458+AM458</f>
        <v>1316518.3599999999</v>
      </c>
      <c r="AO458" s="260"/>
      <c r="AP458" s="241">
        <f>AM458+AN458+AO458</f>
        <v>1316518.3599999999</v>
      </c>
      <c r="AQ458" s="214"/>
      <c r="AR458" s="241">
        <f>AO458+AP458+AQ458</f>
        <v>1316518.3599999999</v>
      </c>
      <c r="AS458" s="214"/>
      <c r="AT458" s="241">
        <f>AQ458+AR458+AS458</f>
        <v>1316518.3599999999</v>
      </c>
      <c r="AU458" s="214">
        <v>37900</v>
      </c>
      <c r="AV458" s="241">
        <f>AS458+AT458+AU458</f>
        <v>1354418.3599999999</v>
      </c>
      <c r="AW458" s="214"/>
      <c r="AX458" s="261">
        <f>2211.38-442.276</f>
        <v>1769.104</v>
      </c>
      <c r="AY458" s="262">
        <v>1420.9</v>
      </c>
      <c r="AZ458" s="234"/>
      <c r="BB458" s="260">
        <v>1930</v>
      </c>
      <c r="BC458" s="245">
        <f t="shared" si="16"/>
        <v>109.09477339941576</v>
      </c>
    </row>
    <row r="459" spans="1:55" ht="27" hidden="1" customHeight="1" x14ac:dyDescent="0.25">
      <c r="A459" s="255"/>
      <c r="B459" s="257" t="s">
        <v>570</v>
      </c>
      <c r="C459" s="257"/>
      <c r="D459" s="258" t="s">
        <v>433</v>
      </c>
      <c r="E459" s="239"/>
      <c r="F459" s="259"/>
      <c r="G459" s="241"/>
      <c r="H459" s="241"/>
      <c r="I459" s="241"/>
      <c r="J459" s="239"/>
      <c r="K459" s="259"/>
      <c r="L459" s="241"/>
      <c r="M459" s="241"/>
      <c r="N459" s="260"/>
      <c r="O459" s="241"/>
      <c r="P459" s="241"/>
      <c r="Q459" s="241"/>
      <c r="R459" s="241"/>
      <c r="S459" s="241"/>
      <c r="T459" s="241"/>
      <c r="U459" s="241"/>
      <c r="V459" s="214"/>
      <c r="W459" s="241"/>
      <c r="X459" s="241"/>
      <c r="Y459" s="241"/>
      <c r="Z459" s="214"/>
      <c r="AA459" s="241"/>
      <c r="AB459" s="214"/>
      <c r="AC459" s="241"/>
      <c r="AD459" s="214"/>
      <c r="AE459" s="241"/>
      <c r="AF459" s="214"/>
      <c r="AG459" s="241"/>
      <c r="AH459" s="214">
        <v>1312.97</v>
      </c>
      <c r="AI459" s="241">
        <f>AH459</f>
        <v>1312.97</v>
      </c>
      <c r="AJ459" s="214"/>
      <c r="AK459" s="241">
        <f>AI459</f>
        <v>1312.97</v>
      </c>
      <c r="AL459" s="214"/>
      <c r="AM459" s="214"/>
      <c r="AN459" s="241">
        <f>AK459+AL459+AM459</f>
        <v>1312.97</v>
      </c>
      <c r="AO459" s="260"/>
      <c r="AP459" s="241">
        <f>AM459+AN459+AO459</f>
        <v>1312.97</v>
      </c>
      <c r="AQ459" s="214"/>
      <c r="AR459" s="241">
        <f>AO459+AP459+AQ459</f>
        <v>1312.97</v>
      </c>
      <c r="AS459" s="214">
        <v>2225.81</v>
      </c>
      <c r="AT459" s="241">
        <f>AQ459+AR459+AS459</f>
        <v>3538.7799999999997</v>
      </c>
      <c r="AU459" s="214"/>
      <c r="AV459" s="241">
        <f>AT459</f>
        <v>3538.7799999999997</v>
      </c>
      <c r="AW459" s="214"/>
      <c r="AX459" s="261">
        <v>0</v>
      </c>
      <c r="AY459" s="262">
        <v>0</v>
      </c>
      <c r="AZ459" s="234"/>
      <c r="BB459" s="260">
        <v>0</v>
      </c>
      <c r="BC459" s="245" t="e">
        <f t="shared" si="16"/>
        <v>#DIV/0!</v>
      </c>
    </row>
    <row r="460" spans="1:55" ht="0.75" customHeight="1" x14ac:dyDescent="0.25">
      <c r="A460" s="255"/>
      <c r="B460" s="257" t="s">
        <v>571</v>
      </c>
      <c r="C460" s="257"/>
      <c r="D460" s="258" t="s">
        <v>433</v>
      </c>
      <c r="E460" s="239"/>
      <c r="F460" s="259"/>
      <c r="G460" s="241"/>
      <c r="H460" s="241"/>
      <c r="I460" s="241"/>
      <c r="J460" s="239"/>
      <c r="K460" s="259"/>
      <c r="L460" s="241"/>
      <c r="M460" s="241"/>
      <c r="N460" s="260"/>
      <c r="O460" s="241"/>
      <c r="P460" s="241"/>
      <c r="Q460" s="241"/>
      <c r="R460" s="241"/>
      <c r="S460" s="241"/>
      <c r="T460" s="241"/>
      <c r="U460" s="241"/>
      <c r="V460" s="214">
        <v>1792</v>
      </c>
      <c r="W460" s="241">
        <f>V460</f>
        <v>1792</v>
      </c>
      <c r="X460" s="241">
        <v>1217</v>
      </c>
      <c r="Y460" s="241">
        <f>W460+X460</f>
        <v>3009</v>
      </c>
      <c r="Z460" s="214">
        <v>2490.5</v>
      </c>
      <c r="AA460" s="241">
        <f>Y460+Z460</f>
        <v>5499.5</v>
      </c>
      <c r="AB460" s="214">
        <v>26627.26</v>
      </c>
      <c r="AC460" s="241">
        <f>AA460+AB460</f>
        <v>32126.76</v>
      </c>
      <c r="AD460" s="214"/>
      <c r="AE460" s="241">
        <v>37250.11</v>
      </c>
      <c r="AF460" s="214">
        <v>1323.4</v>
      </c>
      <c r="AG460" s="241">
        <v>26000</v>
      </c>
      <c r="AH460" s="214"/>
      <c r="AI460" s="241">
        <v>26000</v>
      </c>
      <c r="AJ460" s="214"/>
      <c r="AK460" s="241">
        <v>26000</v>
      </c>
      <c r="AL460" s="214"/>
      <c r="AM460" s="214">
        <v>2225.81</v>
      </c>
      <c r="AN460" s="241">
        <f>AK460+AL460+AM460</f>
        <v>28225.81</v>
      </c>
      <c r="AO460" s="260"/>
      <c r="AP460" s="241">
        <v>28225.81</v>
      </c>
      <c r="AQ460" s="214"/>
      <c r="AR460" s="241">
        <v>28225.81</v>
      </c>
      <c r="AS460" s="214"/>
      <c r="AT460" s="241">
        <v>28225.81</v>
      </c>
      <c r="AU460" s="214"/>
      <c r="AV460" s="241">
        <v>28225.81</v>
      </c>
      <c r="AW460" s="214"/>
      <c r="AX460" s="261">
        <v>0</v>
      </c>
      <c r="AY460" s="262">
        <v>0</v>
      </c>
      <c r="AZ460" s="234"/>
      <c r="BB460" s="260">
        <v>0</v>
      </c>
      <c r="BC460" s="245" t="e">
        <f t="shared" si="16"/>
        <v>#DIV/0!</v>
      </c>
    </row>
    <row r="461" spans="1:55" ht="30" hidden="1" customHeight="1" x14ac:dyDescent="0.25">
      <c r="A461" s="255"/>
      <c r="B461" s="257" t="s">
        <v>572</v>
      </c>
      <c r="C461" s="257"/>
      <c r="D461" s="258" t="s">
        <v>440</v>
      </c>
      <c r="E461" s="239"/>
      <c r="F461" s="259"/>
      <c r="G461" s="241"/>
      <c r="H461" s="241"/>
      <c r="I461" s="241"/>
      <c r="J461" s="239"/>
      <c r="K461" s="259"/>
      <c r="L461" s="241"/>
      <c r="M461" s="241"/>
      <c r="N461" s="260"/>
      <c r="O461" s="241"/>
      <c r="P461" s="241"/>
      <c r="Q461" s="241"/>
      <c r="R461" s="241"/>
      <c r="S461" s="241"/>
      <c r="T461" s="241"/>
      <c r="U461" s="241"/>
      <c r="V461" s="214"/>
      <c r="W461" s="241"/>
      <c r="X461" s="241"/>
      <c r="Y461" s="241"/>
      <c r="Z461" s="214"/>
      <c r="AA461" s="241"/>
      <c r="AB461" s="214"/>
      <c r="AC461" s="241"/>
      <c r="AD461" s="214"/>
      <c r="AE461" s="241"/>
      <c r="AF461" s="214"/>
      <c r="AG461" s="241"/>
      <c r="AH461" s="214"/>
      <c r="AI461" s="241"/>
      <c r="AJ461" s="214"/>
      <c r="AK461" s="241"/>
      <c r="AL461" s="214"/>
      <c r="AM461" s="214"/>
      <c r="AN461" s="241">
        <f>AN462</f>
        <v>7000</v>
      </c>
      <c r="AO461" s="260"/>
      <c r="AP461" s="241">
        <f>AP462</f>
        <v>7000</v>
      </c>
      <c r="AQ461" s="214"/>
      <c r="AR461" s="241">
        <f>AR462</f>
        <v>7000</v>
      </c>
      <c r="AS461" s="214"/>
      <c r="AT461" s="241">
        <f>AT462</f>
        <v>7000</v>
      </c>
      <c r="AU461" s="214"/>
      <c r="AV461" s="241">
        <f>AV462</f>
        <v>7000</v>
      </c>
      <c r="AW461" s="214"/>
      <c r="AX461" s="261"/>
      <c r="AY461" s="262">
        <f>AY462</f>
        <v>0</v>
      </c>
      <c r="AZ461" s="234"/>
      <c r="BB461" s="260"/>
      <c r="BC461" s="245" t="e">
        <f t="shared" si="16"/>
        <v>#DIV/0!</v>
      </c>
    </row>
    <row r="462" spans="1:55" ht="29.25" hidden="1" customHeight="1" x14ac:dyDescent="0.25">
      <c r="A462" s="255"/>
      <c r="B462" s="237"/>
      <c r="C462" s="237"/>
      <c r="D462" s="287"/>
      <c r="E462" s="239"/>
      <c r="F462" s="259"/>
      <c r="G462" s="241"/>
      <c r="H462" s="241"/>
      <c r="I462" s="241"/>
      <c r="J462" s="239"/>
      <c r="K462" s="259"/>
      <c r="L462" s="241"/>
      <c r="M462" s="241"/>
      <c r="N462" s="260"/>
      <c r="O462" s="241"/>
      <c r="P462" s="241"/>
      <c r="Q462" s="241"/>
      <c r="R462" s="241"/>
      <c r="S462" s="241"/>
      <c r="T462" s="241"/>
      <c r="U462" s="241"/>
      <c r="V462" s="214"/>
      <c r="W462" s="241"/>
      <c r="X462" s="241"/>
      <c r="Y462" s="241"/>
      <c r="Z462" s="214"/>
      <c r="AA462" s="241"/>
      <c r="AB462" s="214"/>
      <c r="AC462" s="241"/>
      <c r="AD462" s="214"/>
      <c r="AE462" s="241"/>
      <c r="AF462" s="214"/>
      <c r="AG462" s="241"/>
      <c r="AH462" s="214"/>
      <c r="AI462" s="241"/>
      <c r="AJ462" s="214"/>
      <c r="AK462" s="241"/>
      <c r="AL462" s="214">
        <v>7000</v>
      </c>
      <c r="AM462" s="214"/>
      <c r="AN462" s="241">
        <f>AL462</f>
        <v>7000</v>
      </c>
      <c r="AO462" s="260"/>
      <c r="AP462" s="241">
        <f>AN462</f>
        <v>7000</v>
      </c>
      <c r="AQ462" s="214"/>
      <c r="AR462" s="241">
        <f>AP462</f>
        <v>7000</v>
      </c>
      <c r="AS462" s="214"/>
      <c r="AT462" s="241">
        <f>AR462</f>
        <v>7000</v>
      </c>
      <c r="AU462" s="214"/>
      <c r="AV462" s="241">
        <f>AT462</f>
        <v>7000</v>
      </c>
      <c r="AW462" s="214"/>
      <c r="AX462" s="242"/>
      <c r="AY462" s="262">
        <v>0</v>
      </c>
      <c r="AZ462" s="234"/>
      <c r="BB462" s="240"/>
      <c r="BC462" s="245" t="e">
        <f t="shared" si="16"/>
        <v>#DIV/0!</v>
      </c>
    </row>
    <row r="463" spans="1:55" ht="28.5" customHeight="1" x14ac:dyDescent="0.25">
      <c r="A463" s="236" t="s">
        <v>869</v>
      </c>
      <c r="B463" s="237" t="s">
        <v>837</v>
      </c>
      <c r="C463" s="237" t="s">
        <v>764</v>
      </c>
      <c r="D463" s="238" t="s">
        <v>574</v>
      </c>
      <c r="E463" s="239" t="e">
        <f>F463+G463+H463+I463</f>
        <v>#REF!</v>
      </c>
      <c r="F463" s="239" t="e">
        <f>F470+#REF!+#REF!</f>
        <v>#REF!</v>
      </c>
      <c r="G463" s="239" t="e">
        <f>G470+#REF!+#REF!</f>
        <v>#REF!</v>
      </c>
      <c r="H463" s="239" t="e">
        <f>H470+#REF!+#REF!</f>
        <v>#REF!</v>
      </c>
      <c r="I463" s="239" t="e">
        <f>I470+#REF!+#REF!</f>
        <v>#REF!</v>
      </c>
      <c r="J463" s="239" t="e">
        <f>K463+L463+M463+N463</f>
        <v>#REF!</v>
      </c>
      <c r="K463" s="239" t="e">
        <f>K470+#REF!+#REF!</f>
        <v>#REF!</v>
      </c>
      <c r="L463" s="239" t="e">
        <f>L470+#REF!+#REF!</f>
        <v>#REF!</v>
      </c>
      <c r="M463" s="239" t="e">
        <f>M470+#REF!+#REF!</f>
        <v>#REF!</v>
      </c>
      <c r="N463" s="240" t="e">
        <f>N470+#REF!+#REF!</f>
        <v>#REF!</v>
      </c>
      <c r="O463" s="239">
        <v>4016317.47</v>
      </c>
      <c r="P463" s="239">
        <v>275172.32</v>
      </c>
      <c r="Q463" s="239" t="e">
        <f>Q470+#REF!+#REF!+Q477+Q478+#REF!</f>
        <v>#REF!</v>
      </c>
      <c r="R463" s="239" t="e">
        <f>R470+#REF!+#REF!+R477+R478+#REF!</f>
        <v>#REF!</v>
      </c>
      <c r="S463" s="239" t="e">
        <f>S470+#REF!+#REF!+S477+S478+#REF!</f>
        <v>#REF!</v>
      </c>
      <c r="T463" s="239" t="e">
        <f>T470+#REF!+#REF!+T477+T478+#REF!</f>
        <v>#REF!</v>
      </c>
      <c r="U463" s="239" t="e">
        <f>U470+#REF!+U477</f>
        <v>#REF!</v>
      </c>
      <c r="V463" s="214"/>
      <c r="W463" s="239" t="e">
        <f>W470+#REF!+W477</f>
        <v>#REF!</v>
      </c>
      <c r="X463" s="239" t="e">
        <f>X470+#REF!+X477</f>
        <v>#REF!</v>
      </c>
      <c r="Y463" s="239" t="e">
        <f>W463+X463</f>
        <v>#REF!</v>
      </c>
      <c r="Z463" s="214"/>
      <c r="AA463" s="239" t="e">
        <f>AA470+#REF!+AA477</f>
        <v>#REF!</v>
      </c>
      <c r="AB463" s="214"/>
      <c r="AC463" s="239" t="e">
        <f>AC470+#REF!+AC477</f>
        <v>#REF!</v>
      </c>
      <c r="AD463" s="214"/>
      <c r="AE463" s="239" t="e">
        <f>AE470+#REF!+AE477</f>
        <v>#REF!</v>
      </c>
      <c r="AF463" s="214"/>
      <c r="AG463" s="239">
        <f>AG470+AG477</f>
        <v>3508000</v>
      </c>
      <c r="AH463" s="214"/>
      <c r="AI463" s="239">
        <f>AI470+AI477</f>
        <v>3924039.59</v>
      </c>
      <c r="AJ463" s="214"/>
      <c r="AK463" s="239">
        <f>AK470+AK477</f>
        <v>3924039.59</v>
      </c>
      <c r="AL463" s="214"/>
      <c r="AM463" s="214"/>
      <c r="AN463" s="239">
        <f>AN470+AN477</f>
        <v>3924039.59</v>
      </c>
      <c r="AO463" s="240"/>
      <c r="AP463" s="239">
        <f>AP470+AP477</f>
        <v>3481327.02</v>
      </c>
      <c r="AQ463" s="214"/>
      <c r="AR463" s="239">
        <f>AR470+AR477</f>
        <v>3481327.02</v>
      </c>
      <c r="AS463" s="214"/>
      <c r="AT463" s="239">
        <f>AT470+AT477</f>
        <v>3475938.28</v>
      </c>
      <c r="AU463" s="214"/>
      <c r="AV463" s="239">
        <f>AV470+AV477</f>
        <v>1998238.28</v>
      </c>
      <c r="AW463" s="214"/>
      <c r="AX463" s="242">
        <f>AX479+AX500+AX488+AX485</f>
        <v>1078.48</v>
      </c>
      <c r="AY463" s="243">
        <f>AY464+AY467+AY470</f>
        <v>0</v>
      </c>
      <c r="AZ463" s="234"/>
      <c r="BB463" s="240">
        <f>BB479+BB500+BB488+BB485</f>
        <v>0</v>
      </c>
      <c r="BC463" s="245">
        <f t="shared" si="16"/>
        <v>0</v>
      </c>
    </row>
    <row r="464" spans="1:55" ht="24.6" hidden="1" customHeight="1" x14ac:dyDescent="0.25">
      <c r="A464" s="255"/>
      <c r="B464" s="247" t="s">
        <v>679</v>
      </c>
      <c r="C464" s="247"/>
      <c r="D464" s="256" t="s">
        <v>680</v>
      </c>
      <c r="E464" s="251"/>
      <c r="F464" s="251"/>
      <c r="G464" s="251"/>
      <c r="H464" s="251"/>
      <c r="I464" s="251"/>
      <c r="J464" s="251"/>
      <c r="K464" s="251"/>
      <c r="L464" s="251"/>
      <c r="M464" s="251"/>
      <c r="N464" s="252"/>
      <c r="O464" s="251"/>
      <c r="P464" s="251"/>
      <c r="Q464" s="251"/>
      <c r="R464" s="251"/>
      <c r="S464" s="251"/>
      <c r="T464" s="251"/>
      <c r="U464" s="251"/>
      <c r="V464" s="305"/>
      <c r="W464" s="251"/>
      <c r="X464" s="251"/>
      <c r="Y464" s="251"/>
      <c r="Z464" s="305"/>
      <c r="AA464" s="251"/>
      <c r="AB464" s="305"/>
      <c r="AC464" s="251"/>
      <c r="AD464" s="305"/>
      <c r="AE464" s="251"/>
      <c r="AF464" s="305"/>
      <c r="AG464" s="251"/>
      <c r="AH464" s="305"/>
      <c r="AI464" s="251"/>
      <c r="AJ464" s="305"/>
      <c r="AK464" s="251"/>
      <c r="AL464" s="305"/>
      <c r="AM464" s="305"/>
      <c r="AN464" s="251"/>
      <c r="AO464" s="252"/>
      <c r="AP464" s="251"/>
      <c r="AQ464" s="305"/>
      <c r="AR464" s="251"/>
      <c r="AS464" s="305"/>
      <c r="AT464" s="251"/>
      <c r="AU464" s="305"/>
      <c r="AV464" s="251"/>
      <c r="AW464" s="305"/>
      <c r="AX464" s="253"/>
      <c r="AY464" s="254">
        <f>AY465</f>
        <v>0</v>
      </c>
      <c r="AZ464" s="234"/>
      <c r="BB464" s="252"/>
      <c r="BC464" s="245" t="e">
        <f t="shared" si="16"/>
        <v>#DIV/0!</v>
      </c>
    </row>
    <row r="465" spans="1:55" ht="15.6" hidden="1" customHeight="1" x14ac:dyDescent="0.25">
      <c r="A465" s="255"/>
      <c r="B465" s="257" t="s">
        <v>684</v>
      </c>
      <c r="C465" s="257"/>
      <c r="D465" s="291" t="s">
        <v>682</v>
      </c>
      <c r="E465" s="241"/>
      <c r="F465" s="241"/>
      <c r="G465" s="241"/>
      <c r="H465" s="241"/>
      <c r="I465" s="241"/>
      <c r="J465" s="241"/>
      <c r="K465" s="241"/>
      <c r="L465" s="241"/>
      <c r="M465" s="241"/>
      <c r="N465" s="260"/>
      <c r="O465" s="241"/>
      <c r="P465" s="241"/>
      <c r="Q465" s="241"/>
      <c r="R465" s="241"/>
      <c r="S465" s="241"/>
      <c r="T465" s="241"/>
      <c r="U465" s="241"/>
      <c r="V465" s="214"/>
      <c r="W465" s="241"/>
      <c r="X465" s="241"/>
      <c r="Y465" s="241"/>
      <c r="Z465" s="214"/>
      <c r="AA465" s="241"/>
      <c r="AB465" s="214"/>
      <c r="AC465" s="241"/>
      <c r="AD465" s="214"/>
      <c r="AE465" s="241"/>
      <c r="AF465" s="214"/>
      <c r="AG465" s="241"/>
      <c r="AH465" s="214"/>
      <c r="AI465" s="241"/>
      <c r="AJ465" s="214"/>
      <c r="AK465" s="241"/>
      <c r="AL465" s="214"/>
      <c r="AM465" s="214"/>
      <c r="AN465" s="241"/>
      <c r="AO465" s="260"/>
      <c r="AP465" s="241"/>
      <c r="AQ465" s="214"/>
      <c r="AR465" s="241"/>
      <c r="AS465" s="214"/>
      <c r="AT465" s="241"/>
      <c r="AU465" s="214"/>
      <c r="AV465" s="241"/>
      <c r="AW465" s="214"/>
      <c r="AX465" s="261">
        <f>AX466</f>
        <v>0</v>
      </c>
      <c r="AY465" s="262">
        <v>0</v>
      </c>
      <c r="AZ465" s="234"/>
      <c r="BB465" s="260">
        <f>BB466</f>
        <v>0</v>
      </c>
      <c r="BC465" s="245" t="e">
        <f t="shared" si="16"/>
        <v>#DIV/0!</v>
      </c>
    </row>
    <row r="466" spans="1:55" ht="30" hidden="1" customHeight="1" x14ac:dyDescent="0.25">
      <c r="A466" s="255"/>
      <c r="B466" s="257" t="s">
        <v>683</v>
      </c>
      <c r="C466" s="257"/>
      <c r="D466" s="275" t="s">
        <v>681</v>
      </c>
      <c r="E466" s="241"/>
      <c r="F466" s="241"/>
      <c r="G466" s="241"/>
      <c r="H466" s="241"/>
      <c r="I466" s="241"/>
      <c r="J466" s="241"/>
      <c r="K466" s="241"/>
      <c r="L466" s="241"/>
      <c r="M466" s="241"/>
      <c r="N466" s="260"/>
      <c r="O466" s="241"/>
      <c r="P466" s="241"/>
      <c r="Q466" s="241"/>
      <c r="R466" s="241"/>
      <c r="S466" s="241"/>
      <c r="T466" s="241"/>
      <c r="U466" s="241"/>
      <c r="V466" s="214"/>
      <c r="W466" s="241"/>
      <c r="X466" s="241"/>
      <c r="Y466" s="241"/>
      <c r="Z466" s="214"/>
      <c r="AA466" s="241"/>
      <c r="AB466" s="214"/>
      <c r="AC466" s="241"/>
      <c r="AD466" s="214"/>
      <c r="AE466" s="241"/>
      <c r="AF466" s="214"/>
      <c r="AG466" s="241"/>
      <c r="AH466" s="214"/>
      <c r="AI466" s="241"/>
      <c r="AJ466" s="214"/>
      <c r="AK466" s="241"/>
      <c r="AL466" s="214"/>
      <c r="AM466" s="214"/>
      <c r="AN466" s="241"/>
      <c r="AO466" s="260"/>
      <c r="AP466" s="241"/>
      <c r="AQ466" s="214"/>
      <c r="AR466" s="241"/>
      <c r="AS466" s="214"/>
      <c r="AT466" s="241"/>
      <c r="AU466" s="214"/>
      <c r="AV466" s="241"/>
      <c r="AW466" s="214"/>
      <c r="AX466" s="261"/>
      <c r="AY466" s="262"/>
      <c r="AZ466" s="234"/>
      <c r="BB466" s="260"/>
      <c r="BC466" s="245" t="e">
        <f t="shared" si="16"/>
        <v>#DIV/0!</v>
      </c>
    </row>
    <row r="467" spans="1:55" ht="34.15" hidden="1" customHeight="1" x14ac:dyDescent="0.25">
      <c r="A467" s="255"/>
      <c r="B467" s="247" t="s">
        <v>719</v>
      </c>
      <c r="C467" s="247"/>
      <c r="D467" s="256" t="s">
        <v>718</v>
      </c>
      <c r="E467" s="251"/>
      <c r="F467" s="251"/>
      <c r="G467" s="251"/>
      <c r="H467" s="251"/>
      <c r="I467" s="251"/>
      <c r="J467" s="251"/>
      <c r="K467" s="251"/>
      <c r="L467" s="251"/>
      <c r="M467" s="251"/>
      <c r="N467" s="252"/>
      <c r="O467" s="251"/>
      <c r="P467" s="251"/>
      <c r="Q467" s="251"/>
      <c r="R467" s="251"/>
      <c r="S467" s="251"/>
      <c r="T467" s="251"/>
      <c r="U467" s="251"/>
      <c r="V467" s="305"/>
      <c r="W467" s="251"/>
      <c r="X467" s="251"/>
      <c r="Y467" s="251"/>
      <c r="Z467" s="305"/>
      <c r="AA467" s="251"/>
      <c r="AB467" s="305"/>
      <c r="AC467" s="251"/>
      <c r="AD467" s="305"/>
      <c r="AE467" s="251"/>
      <c r="AF467" s="305"/>
      <c r="AG467" s="251"/>
      <c r="AH467" s="305"/>
      <c r="AI467" s="251"/>
      <c r="AJ467" s="305"/>
      <c r="AK467" s="251"/>
      <c r="AL467" s="305"/>
      <c r="AM467" s="305"/>
      <c r="AN467" s="251"/>
      <c r="AO467" s="252"/>
      <c r="AP467" s="251"/>
      <c r="AQ467" s="305"/>
      <c r="AR467" s="251"/>
      <c r="AS467" s="305"/>
      <c r="AT467" s="251"/>
      <c r="AU467" s="305"/>
      <c r="AV467" s="251"/>
      <c r="AW467" s="305"/>
      <c r="AX467" s="253">
        <f>AX469</f>
        <v>0</v>
      </c>
      <c r="AY467" s="254">
        <f>AY469</f>
        <v>0</v>
      </c>
      <c r="AZ467" s="234"/>
      <c r="BB467" s="252">
        <f>BB469</f>
        <v>0</v>
      </c>
      <c r="BC467" s="245" t="e">
        <f t="shared" si="16"/>
        <v>#DIV/0!</v>
      </c>
    </row>
    <row r="468" spans="1:55" ht="29.45" hidden="1" customHeight="1" x14ac:dyDescent="0.25">
      <c r="A468" s="255"/>
      <c r="B468" s="247" t="s">
        <v>720</v>
      </c>
      <c r="C468" s="247"/>
      <c r="D468" s="248"/>
      <c r="E468" s="251"/>
      <c r="F468" s="251"/>
      <c r="G468" s="251"/>
      <c r="H468" s="251"/>
      <c r="I468" s="251"/>
      <c r="J468" s="251"/>
      <c r="K468" s="251"/>
      <c r="L468" s="251"/>
      <c r="M468" s="251"/>
      <c r="N468" s="252"/>
      <c r="O468" s="251"/>
      <c r="P468" s="251"/>
      <c r="Q468" s="251"/>
      <c r="R468" s="251"/>
      <c r="S468" s="251"/>
      <c r="T468" s="251"/>
      <c r="U468" s="251"/>
      <c r="V468" s="305"/>
      <c r="W468" s="251"/>
      <c r="X468" s="251"/>
      <c r="Y468" s="251"/>
      <c r="Z468" s="305"/>
      <c r="AA468" s="251"/>
      <c r="AB468" s="305"/>
      <c r="AC468" s="251"/>
      <c r="AD468" s="305"/>
      <c r="AE468" s="251"/>
      <c r="AF468" s="305"/>
      <c r="AG468" s="251"/>
      <c r="AH468" s="305"/>
      <c r="AI468" s="251"/>
      <c r="AJ468" s="305"/>
      <c r="AK468" s="251"/>
      <c r="AL468" s="305"/>
      <c r="AM468" s="305"/>
      <c r="AN468" s="251"/>
      <c r="AO468" s="252"/>
      <c r="AP468" s="251"/>
      <c r="AQ468" s="305"/>
      <c r="AR468" s="251"/>
      <c r="AS468" s="305"/>
      <c r="AT468" s="251"/>
      <c r="AU468" s="305"/>
      <c r="AV468" s="251"/>
      <c r="AW468" s="305"/>
      <c r="AX468" s="253"/>
      <c r="AY468" s="254"/>
      <c r="AZ468" s="234"/>
      <c r="BB468" s="252"/>
      <c r="BC468" s="245" t="e">
        <f t="shared" si="16"/>
        <v>#DIV/0!</v>
      </c>
    </row>
    <row r="469" spans="1:55" ht="16.899999999999999" hidden="1" customHeight="1" x14ac:dyDescent="0.25">
      <c r="A469" s="255"/>
      <c r="B469" s="247" t="s">
        <v>721</v>
      </c>
      <c r="C469" s="247"/>
      <c r="D469" s="258" t="s">
        <v>392</v>
      </c>
      <c r="E469" s="241"/>
      <c r="F469" s="241"/>
      <c r="G469" s="241"/>
      <c r="H469" s="241"/>
      <c r="I469" s="241"/>
      <c r="J469" s="241"/>
      <c r="K469" s="241"/>
      <c r="L469" s="241"/>
      <c r="M469" s="241"/>
      <c r="N469" s="260"/>
      <c r="O469" s="241"/>
      <c r="P469" s="241"/>
      <c r="Q469" s="241"/>
      <c r="R469" s="241"/>
      <c r="S469" s="241"/>
      <c r="T469" s="241"/>
      <c r="U469" s="241"/>
      <c r="V469" s="214"/>
      <c r="W469" s="241"/>
      <c r="X469" s="241"/>
      <c r="Y469" s="241"/>
      <c r="Z469" s="214"/>
      <c r="AA469" s="241"/>
      <c r="AB469" s="214"/>
      <c r="AC469" s="241"/>
      <c r="AD469" s="214"/>
      <c r="AE469" s="241"/>
      <c r="AF469" s="214"/>
      <c r="AG469" s="241"/>
      <c r="AH469" s="214"/>
      <c r="AI469" s="241"/>
      <c r="AJ469" s="214"/>
      <c r="AK469" s="241"/>
      <c r="AL469" s="214"/>
      <c r="AM469" s="214"/>
      <c r="AN469" s="241"/>
      <c r="AO469" s="260"/>
      <c r="AP469" s="241"/>
      <c r="AQ469" s="214"/>
      <c r="AR469" s="241"/>
      <c r="AS469" s="214"/>
      <c r="AT469" s="241"/>
      <c r="AU469" s="214"/>
      <c r="AV469" s="241"/>
      <c r="AW469" s="214"/>
      <c r="AX469" s="261"/>
      <c r="AY469" s="262">
        <v>0</v>
      </c>
      <c r="AZ469" s="234"/>
      <c r="BB469" s="260"/>
      <c r="BC469" s="245" t="e">
        <f t="shared" si="16"/>
        <v>#DIV/0!</v>
      </c>
    </row>
    <row r="470" spans="1:55" ht="24" hidden="1" customHeight="1" x14ac:dyDescent="0.25">
      <c r="A470" s="255"/>
      <c r="B470" s="247" t="s">
        <v>575</v>
      </c>
      <c r="C470" s="247"/>
      <c r="D470" s="256" t="s">
        <v>576</v>
      </c>
      <c r="E470" s="249" t="e">
        <f>F470+G470+H470+I470</f>
        <v>#REF!</v>
      </c>
      <c r="F470" s="251" t="e">
        <f>#REF!+#REF!+#REF!</f>
        <v>#REF!</v>
      </c>
      <c r="G470" s="251" t="e">
        <f>#REF!+#REF!+#REF!</f>
        <v>#REF!</v>
      </c>
      <c r="H470" s="251" t="e">
        <f>#REF!+#REF!+#REF!</f>
        <v>#REF!</v>
      </c>
      <c r="I470" s="251" t="e">
        <f>#REF!+#REF!+#REF!</f>
        <v>#REF!</v>
      </c>
      <c r="J470" s="249" t="e">
        <f>K470+L470+M470+N470</f>
        <v>#REF!</v>
      </c>
      <c r="K470" s="251" t="e">
        <f>#REF!+#REF!+#REF!</f>
        <v>#REF!</v>
      </c>
      <c r="L470" s="251" t="e">
        <f>#REF!+#REF!+#REF!</f>
        <v>#REF!</v>
      </c>
      <c r="M470" s="251" t="e">
        <f>#REF!+#REF!+#REF!</f>
        <v>#REF!</v>
      </c>
      <c r="N470" s="252" t="e">
        <f>#REF!+#REF!+#REF!</f>
        <v>#REF!</v>
      </c>
      <c r="O470" s="251" t="e">
        <f>#REF!+#REF!+#REF!</f>
        <v>#REF!</v>
      </c>
      <c r="P470" s="251">
        <v>275172.32</v>
      </c>
      <c r="Q470" s="251" t="e">
        <f>#REF!+Q471+#REF!+Q473</f>
        <v>#REF!</v>
      </c>
      <c r="R470" s="251" t="e">
        <f>#REF!+R471+#REF!+R473</f>
        <v>#REF!</v>
      </c>
      <c r="S470" s="251" t="e">
        <f>#REF!+S471+#REF!+S473+S475</f>
        <v>#REF!</v>
      </c>
      <c r="T470" s="251" t="e">
        <f>#REF!+T471+#REF!+T473+T475</f>
        <v>#REF!</v>
      </c>
      <c r="U470" s="251" t="e">
        <f>U475+U473+U471</f>
        <v>#REF!</v>
      </c>
      <c r="V470" s="214"/>
      <c r="W470" s="251" t="e">
        <f>W475+W473+W471</f>
        <v>#REF!</v>
      </c>
      <c r="X470" s="251" t="e">
        <f>X475+X473+X471</f>
        <v>#REF!</v>
      </c>
      <c r="Y470" s="251" t="e">
        <f t="shared" ref="Y470:Y478" si="20">W470+X470</f>
        <v>#REF!</v>
      </c>
      <c r="Z470" s="214"/>
      <c r="AA470" s="251" t="e">
        <f>AA471+AA473+AA475</f>
        <v>#REF!</v>
      </c>
      <c r="AB470" s="214"/>
      <c r="AC470" s="251" t="e">
        <f>AC471+AC473+AC475</f>
        <v>#REF!</v>
      </c>
      <c r="AD470" s="214"/>
      <c r="AE470" s="251" t="e">
        <f>AE471+AE473+AE475</f>
        <v>#REF!</v>
      </c>
      <c r="AF470" s="214"/>
      <c r="AG470" s="251">
        <f>AG471+AG473+AG475</f>
        <v>3492000</v>
      </c>
      <c r="AH470" s="214"/>
      <c r="AI470" s="251">
        <f>AI471+AI473+AI475</f>
        <v>3908039.59</v>
      </c>
      <c r="AJ470" s="214"/>
      <c r="AK470" s="251">
        <f>AK471+AK473+AK475</f>
        <v>3908039.59</v>
      </c>
      <c r="AL470" s="214"/>
      <c r="AM470" s="214"/>
      <c r="AN470" s="251">
        <f>AN471+AN473+AN475</f>
        <v>3908039.59</v>
      </c>
      <c r="AO470" s="252"/>
      <c r="AP470" s="251">
        <f>AP471+AP473+AP475</f>
        <v>3465327.02</v>
      </c>
      <c r="AQ470" s="214"/>
      <c r="AR470" s="251">
        <f>AR471+AR473+AR475</f>
        <v>3465327.02</v>
      </c>
      <c r="AS470" s="214"/>
      <c r="AT470" s="251">
        <f>AT471+AT473+AT475</f>
        <v>3461361.28</v>
      </c>
      <c r="AU470" s="214"/>
      <c r="AV470" s="251">
        <f>AV471+AV473+AV475</f>
        <v>1983661.28</v>
      </c>
      <c r="AW470" s="214"/>
      <c r="AX470" s="253">
        <f>AX471+AX473+AX475</f>
        <v>0</v>
      </c>
      <c r="AY470" s="254">
        <f>AY471+AY473+AY475</f>
        <v>0</v>
      </c>
      <c r="AZ470" s="234"/>
      <c r="BB470" s="252">
        <f>BB471+BB473+BB475</f>
        <v>0</v>
      </c>
      <c r="BC470" s="245" t="e">
        <f t="shared" si="16"/>
        <v>#DIV/0!</v>
      </c>
    </row>
    <row r="471" spans="1:55" ht="22.9" hidden="1" customHeight="1" x14ac:dyDescent="0.25">
      <c r="A471" s="255"/>
      <c r="B471" s="257" t="s">
        <v>601</v>
      </c>
      <c r="C471" s="257"/>
      <c r="D471" s="275" t="s">
        <v>602</v>
      </c>
      <c r="E471" s="239">
        <f>F471+G471+H471+I471</f>
        <v>631000</v>
      </c>
      <c r="F471" s="259">
        <v>142000</v>
      </c>
      <c r="G471" s="241">
        <v>152000</v>
      </c>
      <c r="H471" s="241">
        <v>196000</v>
      </c>
      <c r="I471" s="241">
        <v>141000</v>
      </c>
      <c r="J471" s="239">
        <f>K471+L471+M471+N471</f>
        <v>43000</v>
      </c>
      <c r="K471" s="259"/>
      <c r="L471" s="241"/>
      <c r="M471" s="241">
        <v>35000</v>
      </c>
      <c r="N471" s="260">
        <v>8000</v>
      </c>
      <c r="O471" s="241">
        <v>674000</v>
      </c>
      <c r="P471" s="241">
        <v>275172.32</v>
      </c>
      <c r="Q471" s="241">
        <v>123514.66</v>
      </c>
      <c r="R471" s="241">
        <v>123514.66</v>
      </c>
      <c r="S471" s="241">
        <v>123514.66</v>
      </c>
      <c r="T471" s="241">
        <v>123514.66</v>
      </c>
      <c r="U471" s="241" t="e">
        <f>#REF!</f>
        <v>#REF!</v>
      </c>
      <c r="V471" s="264"/>
      <c r="W471" s="241" t="e">
        <f>#REF!+#REF!</f>
        <v>#REF!</v>
      </c>
      <c r="X471" s="241" t="e">
        <f>#REF!+#REF!+X472</f>
        <v>#REF!</v>
      </c>
      <c r="Y471" s="241" t="e">
        <f t="shared" si="20"/>
        <v>#REF!</v>
      </c>
      <c r="Z471" s="214"/>
      <c r="AA471" s="241" t="e">
        <f>#REF!+#REF!+AA472</f>
        <v>#REF!</v>
      </c>
      <c r="AB471" s="214"/>
      <c r="AC471" s="241" t="e">
        <f>#REF!+#REF!+AC472</f>
        <v>#REF!</v>
      </c>
      <c r="AD471" s="214"/>
      <c r="AE471" s="241" t="e">
        <f>#REF!+#REF!+AE472</f>
        <v>#REF!</v>
      </c>
      <c r="AF471" s="214"/>
      <c r="AG471" s="241">
        <f>+AG472</f>
        <v>25600</v>
      </c>
      <c r="AH471" s="214"/>
      <c r="AI471" s="241">
        <f>+AI472</f>
        <v>25600</v>
      </c>
      <c r="AJ471" s="214"/>
      <c r="AK471" s="241">
        <f>+AK472</f>
        <v>25600</v>
      </c>
      <c r="AL471" s="214"/>
      <c r="AM471" s="214"/>
      <c r="AN471" s="241">
        <f>+AN472</f>
        <v>25600</v>
      </c>
      <c r="AO471" s="260"/>
      <c r="AP471" s="241">
        <f>+AP472</f>
        <v>25600</v>
      </c>
      <c r="AQ471" s="214"/>
      <c r="AR471" s="241">
        <f>+AR472</f>
        <v>25600</v>
      </c>
      <c r="AS471" s="214"/>
      <c r="AT471" s="241">
        <f>+AT472</f>
        <v>21634.26</v>
      </c>
      <c r="AU471" s="214"/>
      <c r="AV471" s="241">
        <f>+AV472</f>
        <v>21634.26</v>
      </c>
      <c r="AW471" s="214"/>
      <c r="AX471" s="261"/>
      <c r="AY471" s="262">
        <v>0</v>
      </c>
      <c r="AZ471" s="234"/>
      <c r="BB471" s="260"/>
      <c r="BC471" s="245" t="e">
        <f t="shared" si="16"/>
        <v>#DIV/0!</v>
      </c>
    </row>
    <row r="472" spans="1:55" ht="29.45" hidden="1" customHeight="1" x14ac:dyDescent="0.25">
      <c r="A472" s="255"/>
      <c r="B472" s="257" t="s">
        <v>577</v>
      </c>
      <c r="C472" s="257"/>
      <c r="D472" s="258" t="s">
        <v>578</v>
      </c>
      <c r="E472" s="239"/>
      <c r="F472" s="259"/>
      <c r="G472" s="241"/>
      <c r="H472" s="241"/>
      <c r="I472" s="241"/>
      <c r="J472" s="239"/>
      <c r="K472" s="259"/>
      <c r="L472" s="241"/>
      <c r="M472" s="241"/>
      <c r="N472" s="260"/>
      <c r="O472" s="241"/>
      <c r="P472" s="241"/>
      <c r="Q472" s="241"/>
      <c r="R472" s="241"/>
      <c r="S472" s="241"/>
      <c r="T472" s="241"/>
      <c r="U472" s="241"/>
      <c r="V472" s="214"/>
      <c r="W472" s="241"/>
      <c r="X472" s="241">
        <v>18000</v>
      </c>
      <c r="Y472" s="241">
        <f t="shared" si="20"/>
        <v>18000</v>
      </c>
      <c r="Z472" s="214"/>
      <c r="AA472" s="241">
        <f>Y472+Z472</f>
        <v>18000</v>
      </c>
      <c r="AB472" s="214"/>
      <c r="AC472" s="241">
        <f>AA472+AB472</f>
        <v>18000</v>
      </c>
      <c r="AD472" s="214"/>
      <c r="AE472" s="241">
        <f>AC472+AD472</f>
        <v>18000</v>
      </c>
      <c r="AF472" s="214"/>
      <c r="AG472" s="241">
        <v>25600</v>
      </c>
      <c r="AH472" s="214"/>
      <c r="AI472" s="241">
        <v>25600</v>
      </c>
      <c r="AJ472" s="214"/>
      <c r="AK472" s="241">
        <v>25600</v>
      </c>
      <c r="AL472" s="214"/>
      <c r="AM472" s="214"/>
      <c r="AN472" s="241">
        <v>25600</v>
      </c>
      <c r="AO472" s="260"/>
      <c r="AP472" s="241">
        <v>25600</v>
      </c>
      <c r="AQ472" s="214"/>
      <c r="AR472" s="241">
        <v>25600</v>
      </c>
      <c r="AS472" s="214"/>
      <c r="AT472" s="241">
        <v>21634.26</v>
      </c>
      <c r="AU472" s="214"/>
      <c r="AV472" s="241">
        <v>21634.26</v>
      </c>
      <c r="AW472" s="214"/>
      <c r="AX472" s="261">
        <v>0</v>
      </c>
      <c r="AY472" s="262">
        <v>0</v>
      </c>
      <c r="AZ472" s="234"/>
      <c r="BB472" s="260">
        <v>0</v>
      </c>
      <c r="BC472" s="245" t="e">
        <f t="shared" si="16"/>
        <v>#DIV/0!</v>
      </c>
    </row>
    <row r="473" spans="1:55" ht="31.9" hidden="1" customHeight="1" x14ac:dyDescent="0.25">
      <c r="A473" s="255"/>
      <c r="B473" s="257" t="s">
        <v>579</v>
      </c>
      <c r="C473" s="257"/>
      <c r="D473" s="258" t="s">
        <v>580</v>
      </c>
      <c r="E473" s="239"/>
      <c r="F473" s="259"/>
      <c r="G473" s="241"/>
      <c r="H473" s="241"/>
      <c r="I473" s="241"/>
      <c r="J473" s="239"/>
      <c r="K473" s="259"/>
      <c r="L473" s="241"/>
      <c r="M473" s="241"/>
      <c r="N473" s="260"/>
      <c r="O473" s="241"/>
      <c r="P473" s="241"/>
      <c r="Q473" s="241"/>
      <c r="R473" s="241"/>
      <c r="S473" s="241"/>
      <c r="T473" s="241"/>
      <c r="U473" s="241">
        <f>U474</f>
        <v>2509800</v>
      </c>
      <c r="V473" s="214"/>
      <c r="W473" s="241">
        <f>W474</f>
        <v>2735430</v>
      </c>
      <c r="X473" s="241">
        <f>X474</f>
        <v>0</v>
      </c>
      <c r="Y473" s="241">
        <f t="shared" si="20"/>
        <v>2735430</v>
      </c>
      <c r="Z473" s="214"/>
      <c r="AA473" s="241">
        <f>AA474</f>
        <v>3362930</v>
      </c>
      <c r="AB473" s="214"/>
      <c r="AC473" s="241">
        <f>AC474</f>
        <v>3362930</v>
      </c>
      <c r="AD473" s="214"/>
      <c r="AE473" s="241">
        <f>AE474</f>
        <v>1107720</v>
      </c>
      <c r="AF473" s="214"/>
      <c r="AG473" s="241">
        <f>AG474</f>
        <v>2477700</v>
      </c>
      <c r="AH473" s="214"/>
      <c r="AI473" s="241">
        <f>AI474</f>
        <v>2920412.57</v>
      </c>
      <c r="AJ473" s="214"/>
      <c r="AK473" s="241">
        <f>AK474</f>
        <v>2920412.57</v>
      </c>
      <c r="AL473" s="214"/>
      <c r="AM473" s="214"/>
      <c r="AN473" s="241">
        <f>AN474</f>
        <v>2920412.57</v>
      </c>
      <c r="AO473" s="260"/>
      <c r="AP473" s="241">
        <f>AP474</f>
        <v>2477700</v>
      </c>
      <c r="AQ473" s="214"/>
      <c r="AR473" s="241">
        <f>AR474</f>
        <v>2477700</v>
      </c>
      <c r="AS473" s="214"/>
      <c r="AT473" s="241">
        <f>AT474</f>
        <v>2477700</v>
      </c>
      <c r="AU473" s="214"/>
      <c r="AV473" s="241">
        <f>AV474</f>
        <v>1000000</v>
      </c>
      <c r="AW473" s="214"/>
      <c r="AX473" s="261">
        <f>AX474</f>
        <v>0</v>
      </c>
      <c r="AY473" s="262">
        <f>AY474</f>
        <v>0</v>
      </c>
      <c r="AZ473" s="234"/>
      <c r="BB473" s="260">
        <f>BB474</f>
        <v>0</v>
      </c>
      <c r="BC473" s="245" t="e">
        <f t="shared" si="16"/>
        <v>#DIV/0!</v>
      </c>
    </row>
    <row r="474" spans="1:55" ht="33.6" hidden="1" customHeight="1" x14ac:dyDescent="0.25">
      <c r="A474" s="255"/>
      <c r="B474" s="257" t="s">
        <v>581</v>
      </c>
      <c r="C474" s="257"/>
      <c r="D474" s="258" t="s">
        <v>578</v>
      </c>
      <c r="E474" s="239"/>
      <c r="F474" s="259"/>
      <c r="G474" s="241"/>
      <c r="H474" s="241"/>
      <c r="I474" s="241"/>
      <c r="J474" s="239"/>
      <c r="K474" s="259"/>
      <c r="L474" s="241"/>
      <c r="M474" s="241"/>
      <c r="N474" s="260"/>
      <c r="O474" s="241"/>
      <c r="P474" s="241"/>
      <c r="Q474" s="241"/>
      <c r="R474" s="241"/>
      <c r="S474" s="241"/>
      <c r="T474" s="241"/>
      <c r="U474" s="241">
        <v>2509800</v>
      </c>
      <c r="V474" s="214">
        <v>225630</v>
      </c>
      <c r="W474" s="241">
        <f>U474+V474</f>
        <v>2735430</v>
      </c>
      <c r="X474" s="241">
        <v>0</v>
      </c>
      <c r="Y474" s="241">
        <f t="shared" si="20"/>
        <v>2735430</v>
      </c>
      <c r="Z474" s="264">
        <v>627500</v>
      </c>
      <c r="AA474" s="241">
        <f>Y474+Z474</f>
        <v>3362930</v>
      </c>
      <c r="AB474" s="214"/>
      <c r="AC474" s="241">
        <f>AA474+AB474</f>
        <v>3362930</v>
      </c>
      <c r="AD474" s="214">
        <v>-2255210</v>
      </c>
      <c r="AE474" s="241">
        <f>AC474+AD474</f>
        <v>1107720</v>
      </c>
      <c r="AF474" s="214"/>
      <c r="AG474" s="241">
        <v>2477700</v>
      </c>
      <c r="AH474" s="214">
        <v>442712.57</v>
      </c>
      <c r="AI474" s="241">
        <f>AG474+AH474</f>
        <v>2920412.57</v>
      </c>
      <c r="AJ474" s="214"/>
      <c r="AK474" s="241">
        <f>AI474+AJ474</f>
        <v>2920412.57</v>
      </c>
      <c r="AL474" s="214"/>
      <c r="AM474" s="214"/>
      <c r="AN474" s="241">
        <f>AK474+AL474+AM474</f>
        <v>2920412.57</v>
      </c>
      <c r="AO474" s="214">
        <v>-442712.57</v>
      </c>
      <c r="AP474" s="241">
        <f>AN474+AO474</f>
        <v>2477700</v>
      </c>
      <c r="AQ474" s="214"/>
      <c r="AR474" s="241">
        <f>AP474+AQ474</f>
        <v>2477700</v>
      </c>
      <c r="AS474" s="214"/>
      <c r="AT474" s="241">
        <f>AR474+AS474</f>
        <v>2477700</v>
      </c>
      <c r="AU474" s="214">
        <v>-1477700</v>
      </c>
      <c r="AV474" s="241">
        <f>AT474+AU474</f>
        <v>1000000</v>
      </c>
      <c r="AW474" s="214"/>
      <c r="AX474" s="261">
        <v>0</v>
      </c>
      <c r="AY474" s="262">
        <v>0</v>
      </c>
      <c r="AZ474" s="234"/>
      <c r="BB474" s="260">
        <v>0</v>
      </c>
      <c r="BC474" s="245" t="e">
        <f t="shared" si="16"/>
        <v>#DIV/0!</v>
      </c>
    </row>
    <row r="475" spans="1:55" ht="37.15" hidden="1" customHeight="1" x14ac:dyDescent="0.25">
      <c r="A475" s="255"/>
      <c r="B475" s="257" t="s">
        <v>582</v>
      </c>
      <c r="C475" s="257"/>
      <c r="D475" s="258" t="s">
        <v>583</v>
      </c>
      <c r="E475" s="239"/>
      <c r="F475" s="259"/>
      <c r="G475" s="241"/>
      <c r="H475" s="241"/>
      <c r="I475" s="241"/>
      <c r="J475" s="239"/>
      <c r="K475" s="259"/>
      <c r="L475" s="241"/>
      <c r="M475" s="241"/>
      <c r="N475" s="260"/>
      <c r="O475" s="241"/>
      <c r="P475" s="241"/>
      <c r="Q475" s="241"/>
      <c r="R475" s="241"/>
      <c r="S475" s="241">
        <v>700</v>
      </c>
      <c r="T475" s="241">
        <v>700</v>
      </c>
      <c r="U475" s="241">
        <f>U476</f>
        <v>622700</v>
      </c>
      <c r="V475" s="214"/>
      <c r="W475" s="241">
        <f>W476</f>
        <v>782960.95</v>
      </c>
      <c r="X475" s="241">
        <f>X476</f>
        <v>0</v>
      </c>
      <c r="Y475" s="241">
        <f t="shared" si="20"/>
        <v>782960.95</v>
      </c>
      <c r="Z475" s="214"/>
      <c r="AA475" s="241">
        <f>Y475+Z475</f>
        <v>782960.95</v>
      </c>
      <c r="AB475" s="214"/>
      <c r="AC475" s="241">
        <f>AA475+AB475</f>
        <v>782960.95</v>
      </c>
      <c r="AD475" s="214"/>
      <c r="AE475" s="241">
        <f>AC475+AD475</f>
        <v>782960.95</v>
      </c>
      <c r="AF475" s="214"/>
      <c r="AG475" s="241">
        <f>AG476</f>
        <v>988700</v>
      </c>
      <c r="AH475" s="214"/>
      <c r="AI475" s="241">
        <f>AI476</f>
        <v>962027.02</v>
      </c>
      <c r="AJ475" s="214"/>
      <c r="AK475" s="241">
        <f>AK476</f>
        <v>962027.02</v>
      </c>
      <c r="AL475" s="214"/>
      <c r="AM475" s="214"/>
      <c r="AN475" s="241">
        <f>AN476</f>
        <v>962027.02</v>
      </c>
      <c r="AO475" s="260"/>
      <c r="AP475" s="241">
        <f>AP476</f>
        <v>962027.02</v>
      </c>
      <c r="AQ475" s="214"/>
      <c r="AR475" s="241">
        <f>AR476</f>
        <v>962027.02</v>
      </c>
      <c r="AS475" s="214"/>
      <c r="AT475" s="241">
        <f>AT476</f>
        <v>962027.02</v>
      </c>
      <c r="AU475" s="214"/>
      <c r="AV475" s="241">
        <f>AV476</f>
        <v>962027.02</v>
      </c>
      <c r="AW475" s="214"/>
      <c r="AX475" s="261">
        <f>AX476</f>
        <v>0</v>
      </c>
      <c r="AY475" s="262">
        <f>AY476</f>
        <v>0</v>
      </c>
      <c r="AZ475" s="234"/>
      <c r="BB475" s="260">
        <f>BB476</f>
        <v>0</v>
      </c>
      <c r="BC475" s="245" t="e">
        <f t="shared" si="16"/>
        <v>#DIV/0!</v>
      </c>
    </row>
    <row r="476" spans="1:55" ht="40.15" hidden="1" customHeight="1" x14ac:dyDescent="0.25">
      <c r="A476" s="255"/>
      <c r="B476" s="257" t="s">
        <v>584</v>
      </c>
      <c r="C476" s="257"/>
      <c r="D476" s="258" t="s">
        <v>578</v>
      </c>
      <c r="E476" s="239"/>
      <c r="F476" s="259"/>
      <c r="G476" s="241"/>
      <c r="H476" s="241"/>
      <c r="I476" s="241"/>
      <c r="J476" s="239"/>
      <c r="K476" s="259"/>
      <c r="L476" s="241"/>
      <c r="M476" s="241"/>
      <c r="N476" s="260"/>
      <c r="O476" s="241"/>
      <c r="P476" s="241"/>
      <c r="Q476" s="241"/>
      <c r="R476" s="241"/>
      <c r="S476" s="241"/>
      <c r="T476" s="241"/>
      <c r="U476" s="241">
        <v>622700</v>
      </c>
      <c r="V476" s="214">
        <v>160260.95000000001</v>
      </c>
      <c r="W476" s="241">
        <f>U476+V476</f>
        <v>782960.95</v>
      </c>
      <c r="X476" s="241">
        <v>0</v>
      </c>
      <c r="Y476" s="241">
        <f t="shared" si="20"/>
        <v>782960.95</v>
      </c>
      <c r="Z476" s="214"/>
      <c r="AA476" s="241">
        <f>Y476+Z476</f>
        <v>782960.95</v>
      </c>
      <c r="AB476" s="214"/>
      <c r="AC476" s="241">
        <f>AA476+AB476</f>
        <v>782960.95</v>
      </c>
      <c r="AD476" s="214"/>
      <c r="AE476" s="241">
        <f>AC476+AD476</f>
        <v>782960.95</v>
      </c>
      <c r="AF476" s="214"/>
      <c r="AG476" s="241">
        <v>988700</v>
      </c>
      <c r="AH476" s="214">
        <v>-26672.98</v>
      </c>
      <c r="AI476" s="241">
        <f>AG476+AH476</f>
        <v>962027.02</v>
      </c>
      <c r="AJ476" s="214"/>
      <c r="AK476" s="241">
        <f>AI476+AJ476</f>
        <v>962027.02</v>
      </c>
      <c r="AL476" s="214"/>
      <c r="AM476" s="214"/>
      <c r="AN476" s="241">
        <f>AK476+AL476+AM476</f>
        <v>962027.02</v>
      </c>
      <c r="AO476" s="260"/>
      <c r="AP476" s="241">
        <f>AM476+AN476+AO476</f>
        <v>962027.02</v>
      </c>
      <c r="AQ476" s="214"/>
      <c r="AR476" s="241">
        <f>AO476+AP476+AQ476</f>
        <v>962027.02</v>
      </c>
      <c r="AS476" s="214"/>
      <c r="AT476" s="241">
        <f>AQ476+AR476+AS476</f>
        <v>962027.02</v>
      </c>
      <c r="AU476" s="214"/>
      <c r="AV476" s="241">
        <f>AS476+AT476+AU476</f>
        <v>962027.02</v>
      </c>
      <c r="AW476" s="214"/>
      <c r="AX476" s="261">
        <v>0</v>
      </c>
      <c r="AY476" s="262">
        <v>0</v>
      </c>
      <c r="AZ476" s="234"/>
      <c r="BB476" s="260">
        <v>0</v>
      </c>
      <c r="BC476" s="245" t="e">
        <f t="shared" si="16"/>
        <v>#DIV/0!</v>
      </c>
    </row>
    <row r="477" spans="1:55" ht="22.5" hidden="1" customHeight="1" x14ac:dyDescent="0.25">
      <c r="A477" s="255"/>
      <c r="B477" s="247" t="s">
        <v>585</v>
      </c>
      <c r="C477" s="247"/>
      <c r="D477" s="248" t="s">
        <v>440</v>
      </c>
      <c r="E477" s="249"/>
      <c r="F477" s="250"/>
      <c r="G477" s="251"/>
      <c r="H477" s="251"/>
      <c r="I477" s="251"/>
      <c r="J477" s="249"/>
      <c r="K477" s="250"/>
      <c r="L477" s="251"/>
      <c r="M477" s="251"/>
      <c r="N477" s="252"/>
      <c r="O477" s="251"/>
      <c r="P477" s="251"/>
      <c r="Q477" s="251" t="e">
        <f>#REF!</f>
        <v>#REF!</v>
      </c>
      <c r="R477" s="251" t="e">
        <f>#REF!</f>
        <v>#REF!</v>
      </c>
      <c r="S477" s="251" t="e">
        <f>#REF!+#REF!</f>
        <v>#REF!</v>
      </c>
      <c r="T477" s="251" t="e">
        <f>#REF!+#REF!</f>
        <v>#REF!</v>
      </c>
      <c r="U477" s="251" t="e">
        <f>#REF!+U478</f>
        <v>#REF!</v>
      </c>
      <c r="V477" s="214"/>
      <c r="W477" s="251" t="e">
        <f>#REF!+W478</f>
        <v>#REF!</v>
      </c>
      <c r="X477" s="251" t="e">
        <f>#REF!+X478</f>
        <v>#REF!</v>
      </c>
      <c r="Y477" s="241" t="e">
        <f t="shared" si="20"/>
        <v>#REF!</v>
      </c>
      <c r="Z477" s="214"/>
      <c r="AA477" s="241" t="e">
        <f>Y477+Z477</f>
        <v>#REF!</v>
      </c>
      <c r="AB477" s="214"/>
      <c r="AC477" s="241" t="e">
        <f>#REF!+AC478</f>
        <v>#REF!</v>
      </c>
      <c r="AD477" s="214"/>
      <c r="AE477" s="241" t="e">
        <f>#REF!+AE478+#REF!</f>
        <v>#REF!</v>
      </c>
      <c r="AF477" s="214"/>
      <c r="AG477" s="241">
        <f>AG478</f>
        <v>16000</v>
      </c>
      <c r="AH477" s="214"/>
      <c r="AI477" s="241">
        <f>AI478</f>
        <v>16000</v>
      </c>
      <c r="AJ477" s="214"/>
      <c r="AK477" s="241">
        <f>AK478</f>
        <v>16000</v>
      </c>
      <c r="AL477" s="214"/>
      <c r="AM477" s="214"/>
      <c r="AN477" s="241">
        <f>AN478</f>
        <v>16000</v>
      </c>
      <c r="AO477" s="260"/>
      <c r="AP477" s="241">
        <f>AP478</f>
        <v>16000</v>
      </c>
      <c r="AQ477" s="214"/>
      <c r="AR477" s="241">
        <f>AR478</f>
        <v>16000</v>
      </c>
      <c r="AS477" s="214"/>
      <c r="AT477" s="241">
        <f>AT478</f>
        <v>14577</v>
      </c>
      <c r="AU477" s="214"/>
      <c r="AV477" s="241">
        <f>AV478</f>
        <v>14577</v>
      </c>
      <c r="AW477" s="214"/>
      <c r="AX477" s="261">
        <f>AX478</f>
        <v>0</v>
      </c>
      <c r="AY477" s="262">
        <f>AY478</f>
        <v>0</v>
      </c>
      <c r="AZ477" s="234"/>
      <c r="BB477" s="260">
        <f>BB478</f>
        <v>0</v>
      </c>
      <c r="BC477" s="245" t="e">
        <f t="shared" si="16"/>
        <v>#DIV/0!</v>
      </c>
    </row>
    <row r="478" spans="1:55" ht="36" hidden="1" customHeight="1" x14ac:dyDescent="0.25">
      <c r="A478" s="255"/>
      <c r="B478" s="257" t="s">
        <v>586</v>
      </c>
      <c r="C478" s="257"/>
      <c r="D478" s="258" t="s">
        <v>573</v>
      </c>
      <c r="E478" s="239"/>
      <c r="F478" s="259"/>
      <c r="G478" s="241"/>
      <c r="H478" s="241"/>
      <c r="I478" s="241"/>
      <c r="J478" s="239"/>
      <c r="K478" s="259"/>
      <c r="L478" s="241"/>
      <c r="M478" s="241"/>
      <c r="N478" s="260"/>
      <c r="O478" s="241"/>
      <c r="P478" s="241"/>
      <c r="Q478" s="241" t="e">
        <f>#REF!</f>
        <v>#REF!</v>
      </c>
      <c r="R478" s="241" t="e">
        <f>#REF!</f>
        <v>#REF!</v>
      </c>
      <c r="S478" s="241" t="e">
        <f>#REF!</f>
        <v>#REF!</v>
      </c>
      <c r="T478" s="241" t="e">
        <f>#REF!</f>
        <v>#REF!</v>
      </c>
      <c r="U478" s="241">
        <v>215356.44</v>
      </c>
      <c r="V478" s="214"/>
      <c r="W478" s="241">
        <v>215356.44</v>
      </c>
      <c r="X478" s="241">
        <v>168643.56</v>
      </c>
      <c r="Y478" s="241">
        <f t="shared" si="20"/>
        <v>384000</v>
      </c>
      <c r="Z478" s="214"/>
      <c r="AA478" s="241">
        <f>Y478+Z478</f>
        <v>384000</v>
      </c>
      <c r="AB478" s="214">
        <v>384000</v>
      </c>
      <c r="AC478" s="241">
        <f>AA478+AB478</f>
        <v>768000</v>
      </c>
      <c r="AD478" s="214"/>
      <c r="AE478" s="241">
        <f>AC478+AD478</f>
        <v>768000</v>
      </c>
      <c r="AF478" s="214">
        <v>-271368.48</v>
      </c>
      <c r="AG478" s="241">
        <v>16000</v>
      </c>
      <c r="AH478" s="214"/>
      <c r="AI478" s="241">
        <v>16000</v>
      </c>
      <c r="AJ478" s="214"/>
      <c r="AK478" s="241">
        <v>16000</v>
      </c>
      <c r="AL478" s="214"/>
      <c r="AM478" s="214"/>
      <c r="AN478" s="241">
        <v>16000</v>
      </c>
      <c r="AO478" s="260"/>
      <c r="AP478" s="241">
        <v>16000</v>
      </c>
      <c r="AQ478" s="214"/>
      <c r="AR478" s="241">
        <v>16000</v>
      </c>
      <c r="AS478" s="214"/>
      <c r="AT478" s="241">
        <v>14577</v>
      </c>
      <c r="AU478" s="214"/>
      <c r="AV478" s="241">
        <v>14577</v>
      </c>
      <c r="AW478" s="214"/>
      <c r="AX478" s="261">
        <v>0</v>
      </c>
      <c r="AY478" s="262">
        <v>0</v>
      </c>
      <c r="AZ478" s="234"/>
      <c r="BB478" s="260">
        <v>0</v>
      </c>
      <c r="BC478" s="245" t="e">
        <f t="shared" si="16"/>
        <v>#DIV/0!</v>
      </c>
    </row>
    <row r="479" spans="1:55" ht="33.75" customHeight="1" x14ac:dyDescent="0.25">
      <c r="A479" s="280" t="s">
        <v>869</v>
      </c>
      <c r="B479" s="247" t="s">
        <v>870</v>
      </c>
      <c r="C479" s="247" t="s">
        <v>764</v>
      </c>
      <c r="D479" s="256" t="s">
        <v>27</v>
      </c>
      <c r="E479" s="239"/>
      <c r="F479" s="259"/>
      <c r="G479" s="241"/>
      <c r="H479" s="241"/>
      <c r="I479" s="241"/>
      <c r="J479" s="239"/>
      <c r="K479" s="259"/>
      <c r="L479" s="241"/>
      <c r="M479" s="241"/>
      <c r="N479" s="260"/>
      <c r="O479" s="241"/>
      <c r="P479" s="241"/>
      <c r="Q479" s="241"/>
      <c r="R479" s="241"/>
      <c r="S479" s="241"/>
      <c r="T479" s="241"/>
      <c r="U479" s="241"/>
      <c r="V479" s="214"/>
      <c r="W479" s="241"/>
      <c r="X479" s="241"/>
      <c r="Y479" s="241"/>
      <c r="Z479" s="214"/>
      <c r="AA479" s="241"/>
      <c r="AB479" s="214"/>
      <c r="AC479" s="241"/>
      <c r="AD479" s="214"/>
      <c r="AE479" s="241"/>
      <c r="AF479" s="214"/>
      <c r="AG479" s="241"/>
      <c r="AH479" s="214"/>
      <c r="AI479" s="241"/>
      <c r="AJ479" s="214"/>
      <c r="AK479" s="241"/>
      <c r="AL479" s="214"/>
      <c r="AM479" s="214"/>
      <c r="AN479" s="241"/>
      <c r="AO479" s="260"/>
      <c r="AP479" s="241"/>
      <c r="AQ479" s="214"/>
      <c r="AR479" s="241"/>
      <c r="AS479" s="214"/>
      <c r="AT479" s="241"/>
      <c r="AU479" s="214"/>
      <c r="AV479" s="241"/>
      <c r="AW479" s="214"/>
      <c r="AX479" s="261">
        <f>AX480</f>
        <v>756</v>
      </c>
      <c r="AY479" s="262"/>
      <c r="AZ479" s="234"/>
      <c r="BA479" s="234"/>
      <c r="BB479" s="260">
        <f>BB481+BB482</f>
        <v>0</v>
      </c>
      <c r="BC479" s="245">
        <f t="shared" si="16"/>
        <v>0</v>
      </c>
    </row>
    <row r="480" spans="1:55" ht="27.75" customHeight="1" x14ac:dyDescent="0.25">
      <c r="A480" s="311" t="s">
        <v>869</v>
      </c>
      <c r="B480" s="247" t="s">
        <v>874</v>
      </c>
      <c r="C480" s="247" t="s">
        <v>764</v>
      </c>
      <c r="D480" s="256" t="s">
        <v>136</v>
      </c>
      <c r="E480" s="239"/>
      <c r="F480" s="259"/>
      <c r="G480" s="241"/>
      <c r="H480" s="241"/>
      <c r="I480" s="241"/>
      <c r="J480" s="239"/>
      <c r="K480" s="259"/>
      <c r="L480" s="241"/>
      <c r="M480" s="241"/>
      <c r="N480" s="260"/>
      <c r="O480" s="241"/>
      <c r="P480" s="241"/>
      <c r="Q480" s="241"/>
      <c r="R480" s="241"/>
      <c r="S480" s="241"/>
      <c r="T480" s="241"/>
      <c r="U480" s="241"/>
      <c r="V480" s="214"/>
      <c r="W480" s="241"/>
      <c r="X480" s="241"/>
      <c r="Y480" s="241"/>
      <c r="Z480" s="214"/>
      <c r="AA480" s="241"/>
      <c r="AB480" s="214"/>
      <c r="AC480" s="241"/>
      <c r="AD480" s="214"/>
      <c r="AE480" s="241"/>
      <c r="AF480" s="214"/>
      <c r="AG480" s="241"/>
      <c r="AH480" s="214"/>
      <c r="AI480" s="241"/>
      <c r="AJ480" s="214"/>
      <c r="AK480" s="241"/>
      <c r="AL480" s="214"/>
      <c r="AM480" s="214"/>
      <c r="AN480" s="241"/>
      <c r="AO480" s="260"/>
      <c r="AP480" s="241"/>
      <c r="AQ480" s="214"/>
      <c r="AR480" s="241"/>
      <c r="AS480" s="214"/>
      <c r="AT480" s="241"/>
      <c r="AU480" s="214"/>
      <c r="AV480" s="241"/>
      <c r="AW480" s="214"/>
      <c r="AX480" s="261">
        <f>AX483+AX484</f>
        <v>756</v>
      </c>
      <c r="AY480" s="262"/>
      <c r="AZ480" s="234"/>
      <c r="BA480" s="234"/>
      <c r="BB480" s="260">
        <f>BB481+BB482</f>
        <v>0</v>
      </c>
      <c r="BC480" s="245">
        <f t="shared" si="16"/>
        <v>0</v>
      </c>
    </row>
    <row r="481" spans="1:58" ht="28.5" hidden="1" customHeight="1" x14ac:dyDescent="0.25">
      <c r="A481" s="280" t="s">
        <v>869</v>
      </c>
      <c r="B481" s="257" t="s">
        <v>914</v>
      </c>
      <c r="C481" s="257" t="s">
        <v>871</v>
      </c>
      <c r="D481" s="275" t="s">
        <v>757</v>
      </c>
      <c r="E481" s="239"/>
      <c r="F481" s="259"/>
      <c r="G481" s="241"/>
      <c r="H481" s="241"/>
      <c r="I481" s="241"/>
      <c r="J481" s="239"/>
      <c r="K481" s="259"/>
      <c r="L481" s="241"/>
      <c r="M481" s="241"/>
      <c r="N481" s="260"/>
      <c r="O481" s="241"/>
      <c r="P481" s="241"/>
      <c r="Q481" s="241"/>
      <c r="R481" s="241"/>
      <c r="S481" s="241"/>
      <c r="T481" s="241"/>
      <c r="U481" s="241"/>
      <c r="V481" s="214"/>
      <c r="W481" s="241"/>
      <c r="X481" s="241"/>
      <c r="Y481" s="241"/>
      <c r="Z481" s="214"/>
      <c r="AA481" s="241"/>
      <c r="AB481" s="214"/>
      <c r="AC481" s="241"/>
      <c r="AD481" s="214"/>
      <c r="AE481" s="241"/>
      <c r="AF481" s="214"/>
      <c r="AG481" s="241"/>
      <c r="AH481" s="214"/>
      <c r="AI481" s="241"/>
      <c r="AJ481" s="214"/>
      <c r="AK481" s="241"/>
      <c r="AL481" s="214"/>
      <c r="AM481" s="214"/>
      <c r="AN481" s="241"/>
      <c r="AO481" s="260"/>
      <c r="AP481" s="241"/>
      <c r="AQ481" s="214"/>
      <c r="AR481" s="241"/>
      <c r="AS481" s="214"/>
      <c r="AT481" s="241"/>
      <c r="AU481" s="214"/>
      <c r="AV481" s="241"/>
      <c r="AW481" s="214"/>
      <c r="AX481" s="261">
        <f>250-250</f>
        <v>0</v>
      </c>
      <c r="AY481" s="262"/>
      <c r="AZ481" s="234"/>
      <c r="BA481" s="234"/>
      <c r="BB481" s="260"/>
      <c r="BC481" s="245" t="e">
        <f t="shared" si="16"/>
        <v>#DIV/0!</v>
      </c>
    </row>
    <row r="482" spans="1:58" ht="25.5" hidden="1" customHeight="1" x14ac:dyDescent="0.25">
      <c r="A482" s="255" t="s">
        <v>869</v>
      </c>
      <c r="B482" s="257" t="s">
        <v>21</v>
      </c>
      <c r="C482" s="257" t="s">
        <v>871</v>
      </c>
      <c r="D482" s="275" t="s">
        <v>758</v>
      </c>
      <c r="E482" s="239"/>
      <c r="F482" s="259"/>
      <c r="G482" s="241"/>
      <c r="H482" s="241"/>
      <c r="I482" s="241"/>
      <c r="J482" s="239"/>
      <c r="K482" s="259"/>
      <c r="L482" s="241"/>
      <c r="M482" s="241"/>
      <c r="N482" s="260"/>
      <c r="O482" s="241"/>
      <c r="P482" s="241"/>
      <c r="Q482" s="241"/>
      <c r="R482" s="241"/>
      <c r="S482" s="241"/>
      <c r="T482" s="241"/>
      <c r="U482" s="241"/>
      <c r="V482" s="214"/>
      <c r="W482" s="241"/>
      <c r="X482" s="241"/>
      <c r="Y482" s="241"/>
      <c r="Z482" s="214"/>
      <c r="AA482" s="241"/>
      <c r="AB482" s="214"/>
      <c r="AC482" s="241"/>
      <c r="AD482" s="214"/>
      <c r="AE482" s="241"/>
      <c r="AF482" s="214"/>
      <c r="AG482" s="241"/>
      <c r="AH482" s="214"/>
      <c r="AI482" s="241"/>
      <c r="AJ482" s="214"/>
      <c r="AK482" s="241"/>
      <c r="AL482" s="214"/>
      <c r="AM482" s="214"/>
      <c r="AN482" s="241"/>
      <c r="AO482" s="260"/>
      <c r="AP482" s="241"/>
      <c r="AQ482" s="214"/>
      <c r="AR482" s="241"/>
      <c r="AS482" s="214"/>
      <c r="AT482" s="241"/>
      <c r="AU482" s="214"/>
      <c r="AV482" s="241"/>
      <c r="AW482" s="214"/>
      <c r="AX482" s="261"/>
      <c r="AY482" s="262"/>
      <c r="AZ482" s="234"/>
      <c r="BB482" s="260"/>
      <c r="BC482" s="245" t="e">
        <f t="shared" si="16"/>
        <v>#DIV/0!</v>
      </c>
    </row>
    <row r="483" spans="1:58" ht="33.75" customHeight="1" x14ac:dyDescent="0.25">
      <c r="A483" s="280" t="s">
        <v>869</v>
      </c>
      <c r="B483" s="257" t="s">
        <v>924</v>
      </c>
      <c r="C483" s="257" t="s">
        <v>871</v>
      </c>
      <c r="D483" s="275" t="s">
        <v>925</v>
      </c>
      <c r="E483" s="288"/>
      <c r="F483" s="259"/>
      <c r="G483" s="241"/>
      <c r="H483" s="241"/>
      <c r="I483" s="241"/>
      <c r="J483" s="239"/>
      <c r="K483" s="259"/>
      <c r="L483" s="241"/>
      <c r="M483" s="241"/>
      <c r="N483" s="260"/>
      <c r="O483" s="241"/>
      <c r="P483" s="241"/>
      <c r="Q483" s="241"/>
      <c r="R483" s="241"/>
      <c r="S483" s="241"/>
      <c r="T483" s="241"/>
      <c r="U483" s="241"/>
      <c r="V483" s="214"/>
      <c r="W483" s="241"/>
      <c r="X483" s="241"/>
      <c r="Y483" s="241"/>
      <c r="Z483" s="214"/>
      <c r="AA483" s="241"/>
      <c r="AB483" s="214"/>
      <c r="AC483" s="241"/>
      <c r="AD483" s="214"/>
      <c r="AE483" s="241"/>
      <c r="AF483" s="214"/>
      <c r="AG483" s="241"/>
      <c r="AH483" s="214"/>
      <c r="AI483" s="241"/>
      <c r="AJ483" s="214"/>
      <c r="AK483" s="241"/>
      <c r="AL483" s="214"/>
      <c r="AM483" s="214"/>
      <c r="AN483" s="241"/>
      <c r="AO483" s="260"/>
      <c r="AP483" s="241"/>
      <c r="AQ483" s="214"/>
      <c r="AR483" s="241"/>
      <c r="AS483" s="214"/>
      <c r="AT483" s="241"/>
      <c r="AU483" s="214"/>
      <c r="AV483" s="241"/>
      <c r="AW483" s="214"/>
      <c r="AX483" s="261">
        <v>236.92</v>
      </c>
      <c r="AY483" s="262"/>
      <c r="AZ483" s="234"/>
      <c r="BB483" s="260"/>
      <c r="BC483" s="245"/>
    </row>
    <row r="484" spans="1:58" ht="24" customHeight="1" x14ac:dyDescent="0.25">
      <c r="A484" s="280" t="s">
        <v>869</v>
      </c>
      <c r="B484" s="257" t="s">
        <v>922</v>
      </c>
      <c r="C484" s="257" t="s">
        <v>871</v>
      </c>
      <c r="D484" s="275" t="s">
        <v>923</v>
      </c>
      <c r="E484" s="288"/>
      <c r="F484" s="259"/>
      <c r="G484" s="241"/>
      <c r="H484" s="241"/>
      <c r="I484" s="241"/>
      <c r="J484" s="239"/>
      <c r="K484" s="259"/>
      <c r="L484" s="241"/>
      <c r="M484" s="241"/>
      <c r="N484" s="260"/>
      <c r="O484" s="241"/>
      <c r="P484" s="241"/>
      <c r="Q484" s="241"/>
      <c r="R484" s="241"/>
      <c r="S484" s="241"/>
      <c r="T484" s="241"/>
      <c r="U484" s="241"/>
      <c r="V484" s="214"/>
      <c r="W484" s="241"/>
      <c r="X484" s="241"/>
      <c r="Y484" s="241"/>
      <c r="Z484" s="214"/>
      <c r="AA484" s="241"/>
      <c r="AB484" s="214"/>
      <c r="AC484" s="241"/>
      <c r="AD484" s="214"/>
      <c r="AE484" s="241"/>
      <c r="AF484" s="214"/>
      <c r="AG484" s="241"/>
      <c r="AH484" s="214"/>
      <c r="AI484" s="241"/>
      <c r="AJ484" s="214"/>
      <c r="AK484" s="241"/>
      <c r="AL484" s="214"/>
      <c r="AM484" s="214"/>
      <c r="AN484" s="241"/>
      <c r="AO484" s="260"/>
      <c r="AP484" s="241"/>
      <c r="AQ484" s="214"/>
      <c r="AR484" s="241"/>
      <c r="AS484" s="214"/>
      <c r="AT484" s="241"/>
      <c r="AU484" s="214"/>
      <c r="AV484" s="241"/>
      <c r="AW484" s="214"/>
      <c r="AX484" s="354">
        <v>519.08000000000004</v>
      </c>
      <c r="AY484" s="262"/>
      <c r="AZ484" s="234"/>
      <c r="BB484" s="260"/>
      <c r="BC484" s="245"/>
    </row>
    <row r="485" spans="1:58" ht="36.75" customHeight="1" x14ac:dyDescent="0.25">
      <c r="A485" s="280" t="s">
        <v>869</v>
      </c>
      <c r="B485" s="247" t="s">
        <v>352</v>
      </c>
      <c r="C485" s="247" t="s">
        <v>764</v>
      </c>
      <c r="D485" s="248" t="s">
        <v>127</v>
      </c>
      <c r="E485" s="248" t="s">
        <v>189</v>
      </c>
      <c r="F485" s="259"/>
      <c r="G485" s="241"/>
      <c r="H485" s="241"/>
      <c r="I485" s="241"/>
      <c r="J485" s="239"/>
      <c r="K485" s="259"/>
      <c r="L485" s="241"/>
      <c r="M485" s="241"/>
      <c r="N485" s="260"/>
      <c r="O485" s="241"/>
      <c r="P485" s="241"/>
      <c r="Q485" s="241"/>
      <c r="R485" s="241"/>
      <c r="S485" s="241"/>
      <c r="T485" s="241"/>
      <c r="U485" s="241"/>
      <c r="V485" s="214"/>
      <c r="W485" s="241"/>
      <c r="X485" s="241"/>
      <c r="Y485" s="241"/>
      <c r="Z485" s="214"/>
      <c r="AA485" s="241"/>
      <c r="AB485" s="214"/>
      <c r="AC485" s="241"/>
      <c r="AD485" s="214"/>
      <c r="AE485" s="241"/>
      <c r="AF485" s="214"/>
      <c r="AG485" s="241"/>
      <c r="AH485" s="214"/>
      <c r="AI485" s="241"/>
      <c r="AJ485" s="214"/>
      <c r="AK485" s="241"/>
      <c r="AL485" s="214"/>
      <c r="AM485" s="214"/>
      <c r="AN485" s="241"/>
      <c r="AO485" s="260"/>
      <c r="AP485" s="241"/>
      <c r="AQ485" s="214"/>
      <c r="AR485" s="241"/>
      <c r="AS485" s="214"/>
      <c r="AT485" s="241"/>
      <c r="AU485" s="214"/>
      <c r="AV485" s="241"/>
      <c r="AW485" s="214"/>
      <c r="AX485" s="261">
        <f>AX486</f>
        <v>314.48</v>
      </c>
      <c r="AY485" s="262"/>
      <c r="AZ485" s="234"/>
      <c r="BB485" s="260">
        <f>BB486</f>
        <v>0</v>
      </c>
      <c r="BC485" s="245"/>
    </row>
    <row r="486" spans="1:58" ht="93.75" customHeight="1" x14ac:dyDescent="0.25">
      <c r="A486" s="280" t="s">
        <v>869</v>
      </c>
      <c r="B486" s="257" t="s">
        <v>353</v>
      </c>
      <c r="C486" s="257" t="s">
        <v>764</v>
      </c>
      <c r="D486" s="291" t="s">
        <v>354</v>
      </c>
      <c r="E486" s="291" t="s">
        <v>190</v>
      </c>
      <c r="F486" s="259"/>
      <c r="G486" s="241"/>
      <c r="H486" s="241"/>
      <c r="I486" s="241"/>
      <c r="J486" s="239"/>
      <c r="K486" s="259"/>
      <c r="L486" s="241"/>
      <c r="M486" s="241"/>
      <c r="N486" s="260"/>
      <c r="O486" s="241"/>
      <c r="P486" s="241"/>
      <c r="Q486" s="241"/>
      <c r="R486" s="241"/>
      <c r="S486" s="241"/>
      <c r="T486" s="241"/>
      <c r="U486" s="241"/>
      <c r="V486" s="214"/>
      <c r="W486" s="241"/>
      <c r="X486" s="241"/>
      <c r="Y486" s="241"/>
      <c r="Z486" s="214"/>
      <c r="AA486" s="241"/>
      <c r="AB486" s="214"/>
      <c r="AC486" s="241"/>
      <c r="AD486" s="214"/>
      <c r="AE486" s="241"/>
      <c r="AF486" s="214"/>
      <c r="AG486" s="241"/>
      <c r="AH486" s="214"/>
      <c r="AI486" s="241"/>
      <c r="AJ486" s="214"/>
      <c r="AK486" s="241"/>
      <c r="AL486" s="214"/>
      <c r="AM486" s="214"/>
      <c r="AN486" s="241"/>
      <c r="AO486" s="260"/>
      <c r="AP486" s="241"/>
      <c r="AQ486" s="214"/>
      <c r="AR486" s="241"/>
      <c r="AS486" s="214"/>
      <c r="AT486" s="241"/>
      <c r="AU486" s="214"/>
      <c r="AV486" s="241"/>
      <c r="AW486" s="214"/>
      <c r="AX486" s="261">
        <f>AX487</f>
        <v>314.48</v>
      </c>
      <c r="AY486" s="262"/>
      <c r="AZ486" s="234"/>
      <c r="BB486" s="260">
        <f>BB487</f>
        <v>0</v>
      </c>
      <c r="BC486" s="245"/>
    </row>
    <row r="487" spans="1:58" ht="35.25" customHeight="1" x14ac:dyDescent="0.25">
      <c r="A487" s="280" t="s">
        <v>869</v>
      </c>
      <c r="B487" s="257" t="s">
        <v>353</v>
      </c>
      <c r="C487" s="257" t="s">
        <v>771</v>
      </c>
      <c r="D487" s="258" t="s">
        <v>747</v>
      </c>
      <c r="E487" s="258" t="s">
        <v>747</v>
      </c>
      <c r="F487" s="259"/>
      <c r="G487" s="241"/>
      <c r="H487" s="241"/>
      <c r="I487" s="241"/>
      <c r="J487" s="239"/>
      <c r="K487" s="259"/>
      <c r="L487" s="241"/>
      <c r="M487" s="241"/>
      <c r="N487" s="260"/>
      <c r="O487" s="241"/>
      <c r="P487" s="241"/>
      <c r="Q487" s="241"/>
      <c r="R487" s="241"/>
      <c r="S487" s="241"/>
      <c r="T487" s="241"/>
      <c r="U487" s="241"/>
      <c r="V487" s="214"/>
      <c r="W487" s="241"/>
      <c r="X487" s="241"/>
      <c r="Y487" s="241"/>
      <c r="Z487" s="214"/>
      <c r="AA487" s="241"/>
      <c r="AB487" s="214"/>
      <c r="AC487" s="241"/>
      <c r="AD487" s="214"/>
      <c r="AE487" s="241"/>
      <c r="AF487" s="214"/>
      <c r="AG487" s="241"/>
      <c r="AH487" s="214"/>
      <c r="AI487" s="241"/>
      <c r="AJ487" s="214"/>
      <c r="AK487" s="241"/>
      <c r="AL487" s="214"/>
      <c r="AM487" s="214"/>
      <c r="AN487" s="241"/>
      <c r="AO487" s="260"/>
      <c r="AP487" s="241"/>
      <c r="AQ487" s="214"/>
      <c r="AR487" s="241"/>
      <c r="AS487" s="214"/>
      <c r="AT487" s="241"/>
      <c r="AU487" s="214"/>
      <c r="AV487" s="241"/>
      <c r="AW487" s="214"/>
      <c r="AX487" s="354">
        <v>314.48</v>
      </c>
      <c r="AY487" s="262"/>
      <c r="AZ487" s="234"/>
      <c r="BB487" s="260">
        <v>0</v>
      </c>
      <c r="BC487" s="245"/>
    </row>
    <row r="488" spans="1:58" ht="50.25" hidden="1" customHeight="1" x14ac:dyDescent="0.25">
      <c r="A488" s="280" t="s">
        <v>869</v>
      </c>
      <c r="B488" s="247" t="s">
        <v>866</v>
      </c>
      <c r="C488" s="247" t="s">
        <v>764</v>
      </c>
      <c r="D488" s="248" t="s">
        <v>756</v>
      </c>
      <c r="E488" s="239"/>
      <c r="F488" s="259"/>
      <c r="G488" s="241"/>
      <c r="H488" s="241"/>
      <c r="I488" s="241"/>
      <c r="J488" s="239"/>
      <c r="K488" s="259"/>
      <c r="L488" s="241"/>
      <c r="M488" s="241"/>
      <c r="N488" s="260"/>
      <c r="O488" s="241"/>
      <c r="P488" s="241"/>
      <c r="Q488" s="241"/>
      <c r="R488" s="241"/>
      <c r="S488" s="241"/>
      <c r="T488" s="241"/>
      <c r="U488" s="241"/>
      <c r="V488" s="214"/>
      <c r="W488" s="241"/>
      <c r="X488" s="241"/>
      <c r="Y488" s="241"/>
      <c r="Z488" s="214"/>
      <c r="AA488" s="241"/>
      <c r="AB488" s="214"/>
      <c r="AC488" s="241"/>
      <c r="AD488" s="214"/>
      <c r="AE488" s="241"/>
      <c r="AF488" s="214"/>
      <c r="AG488" s="241"/>
      <c r="AH488" s="214"/>
      <c r="AI488" s="241"/>
      <c r="AJ488" s="214"/>
      <c r="AK488" s="241"/>
      <c r="AL488" s="214"/>
      <c r="AM488" s="214"/>
      <c r="AN488" s="241"/>
      <c r="AO488" s="260"/>
      <c r="AP488" s="241"/>
      <c r="AQ488" s="214"/>
      <c r="AR488" s="241"/>
      <c r="AS488" s="214"/>
      <c r="AT488" s="241"/>
      <c r="AU488" s="214"/>
      <c r="AV488" s="241"/>
      <c r="AW488" s="214"/>
      <c r="AX488" s="261">
        <f>AX492+AX496+AX489</f>
        <v>0</v>
      </c>
      <c r="AY488" s="262"/>
      <c r="AZ488" s="234"/>
      <c r="BB488" s="260">
        <f>BB492+BB496+BB489</f>
        <v>0</v>
      </c>
      <c r="BC488" s="245" t="e">
        <f t="shared" si="16"/>
        <v>#DIV/0!</v>
      </c>
    </row>
    <row r="489" spans="1:58" ht="39.75" hidden="1" customHeight="1" x14ac:dyDescent="0.25">
      <c r="A489" s="280" t="s">
        <v>869</v>
      </c>
      <c r="B489" s="247" t="s">
        <v>22</v>
      </c>
      <c r="C489" s="247" t="s">
        <v>764</v>
      </c>
      <c r="D489" s="248" t="s">
        <v>890</v>
      </c>
      <c r="E489" s="239"/>
      <c r="F489" s="259"/>
      <c r="G489" s="241"/>
      <c r="H489" s="241"/>
      <c r="I489" s="241"/>
      <c r="J489" s="239"/>
      <c r="K489" s="259"/>
      <c r="L489" s="241"/>
      <c r="M489" s="241"/>
      <c r="N489" s="260"/>
      <c r="O489" s="241"/>
      <c r="P489" s="241"/>
      <c r="Q489" s="241"/>
      <c r="R489" s="241"/>
      <c r="S489" s="241"/>
      <c r="T489" s="241"/>
      <c r="U489" s="241"/>
      <c r="V489" s="214"/>
      <c r="W489" s="241"/>
      <c r="X489" s="241"/>
      <c r="Y489" s="241"/>
      <c r="Z489" s="214"/>
      <c r="AA489" s="241"/>
      <c r="AB489" s="214"/>
      <c r="AC489" s="241"/>
      <c r="AD489" s="214"/>
      <c r="AE489" s="241"/>
      <c r="AF489" s="214"/>
      <c r="AG489" s="241"/>
      <c r="AH489" s="214"/>
      <c r="AI489" s="241"/>
      <c r="AJ489" s="214"/>
      <c r="AK489" s="241"/>
      <c r="AL489" s="214"/>
      <c r="AM489" s="214"/>
      <c r="AN489" s="241"/>
      <c r="AO489" s="260"/>
      <c r="AP489" s="241"/>
      <c r="AQ489" s="214"/>
      <c r="AR489" s="241"/>
      <c r="AS489" s="214"/>
      <c r="AT489" s="241"/>
      <c r="AU489" s="214"/>
      <c r="AV489" s="241"/>
      <c r="AW489" s="214"/>
      <c r="AX489" s="253">
        <f>AX490</f>
        <v>0</v>
      </c>
      <c r="AY489" s="262"/>
      <c r="AZ489" s="234"/>
      <c r="BB489" s="252">
        <f>BB490</f>
        <v>0</v>
      </c>
      <c r="BC489" s="245" t="e">
        <f t="shared" si="16"/>
        <v>#DIV/0!</v>
      </c>
    </row>
    <row r="490" spans="1:58" ht="0.75" customHeight="1" x14ac:dyDescent="0.25">
      <c r="A490" s="280" t="s">
        <v>869</v>
      </c>
      <c r="B490" s="257" t="s">
        <v>132</v>
      </c>
      <c r="C490" s="257" t="s">
        <v>764</v>
      </c>
      <c r="D490" s="258" t="s">
        <v>133</v>
      </c>
      <c r="E490" s="239"/>
      <c r="F490" s="259"/>
      <c r="G490" s="241"/>
      <c r="H490" s="241"/>
      <c r="I490" s="241"/>
      <c r="J490" s="239"/>
      <c r="K490" s="259"/>
      <c r="L490" s="241"/>
      <c r="M490" s="241"/>
      <c r="N490" s="260"/>
      <c r="O490" s="241"/>
      <c r="P490" s="241"/>
      <c r="Q490" s="241"/>
      <c r="R490" s="241"/>
      <c r="S490" s="241"/>
      <c r="T490" s="241"/>
      <c r="U490" s="241"/>
      <c r="V490" s="214"/>
      <c r="W490" s="241"/>
      <c r="X490" s="241"/>
      <c r="Y490" s="241"/>
      <c r="Z490" s="214"/>
      <c r="AA490" s="241"/>
      <c r="AB490" s="214"/>
      <c r="AC490" s="241"/>
      <c r="AD490" s="214"/>
      <c r="AE490" s="241"/>
      <c r="AF490" s="214"/>
      <c r="AG490" s="241"/>
      <c r="AH490" s="214"/>
      <c r="AI490" s="241"/>
      <c r="AJ490" s="214"/>
      <c r="AK490" s="241"/>
      <c r="AL490" s="214"/>
      <c r="AM490" s="214"/>
      <c r="AN490" s="241"/>
      <c r="AO490" s="260"/>
      <c r="AP490" s="241"/>
      <c r="AQ490" s="214"/>
      <c r="AR490" s="241"/>
      <c r="AS490" s="214"/>
      <c r="AT490" s="241"/>
      <c r="AU490" s="214"/>
      <c r="AV490" s="241"/>
      <c r="AW490" s="214"/>
      <c r="AX490" s="261">
        <f>AX491</f>
        <v>0</v>
      </c>
      <c r="AY490" s="262"/>
      <c r="AZ490" s="234"/>
      <c r="BB490" s="260">
        <f>BB491</f>
        <v>0</v>
      </c>
      <c r="BC490" s="245" t="e">
        <f t="shared" si="16"/>
        <v>#DIV/0!</v>
      </c>
    </row>
    <row r="491" spans="1:58" ht="0.75" hidden="1" customHeight="1" x14ac:dyDescent="0.25">
      <c r="A491" s="280" t="s">
        <v>869</v>
      </c>
      <c r="B491" s="257" t="s">
        <v>132</v>
      </c>
      <c r="C491" s="257" t="s">
        <v>871</v>
      </c>
      <c r="D491" s="258" t="s">
        <v>758</v>
      </c>
      <c r="E491" s="239"/>
      <c r="F491" s="259"/>
      <c r="G491" s="241"/>
      <c r="H491" s="241"/>
      <c r="I491" s="241"/>
      <c r="J491" s="239"/>
      <c r="K491" s="259"/>
      <c r="L491" s="241"/>
      <c r="M491" s="241"/>
      <c r="N491" s="260"/>
      <c r="O491" s="241"/>
      <c r="P491" s="241"/>
      <c r="Q491" s="241"/>
      <c r="R491" s="241"/>
      <c r="S491" s="241"/>
      <c r="T491" s="241"/>
      <c r="U491" s="241"/>
      <c r="V491" s="214"/>
      <c r="W491" s="241"/>
      <c r="X491" s="241"/>
      <c r="Y491" s="241"/>
      <c r="Z491" s="214"/>
      <c r="AA491" s="241"/>
      <c r="AB491" s="214"/>
      <c r="AC491" s="241"/>
      <c r="AD491" s="214"/>
      <c r="AE491" s="241"/>
      <c r="AF491" s="214"/>
      <c r="AG491" s="241"/>
      <c r="AH491" s="214"/>
      <c r="AI491" s="241"/>
      <c r="AJ491" s="214"/>
      <c r="AK491" s="241"/>
      <c r="AL491" s="214"/>
      <c r="AM491" s="214"/>
      <c r="AN491" s="241"/>
      <c r="AO491" s="260"/>
      <c r="AP491" s="241"/>
      <c r="AQ491" s="214"/>
      <c r="AR491" s="241"/>
      <c r="AS491" s="214"/>
      <c r="AT491" s="241"/>
      <c r="AU491" s="214"/>
      <c r="AV491" s="241"/>
      <c r="AW491" s="214"/>
      <c r="AX491" s="261">
        <v>0</v>
      </c>
      <c r="AY491" s="262"/>
      <c r="AZ491" s="234"/>
      <c r="BA491" s="234"/>
      <c r="BB491" s="260">
        <v>0</v>
      </c>
      <c r="BC491" s="245" t="e">
        <f t="shared" si="16"/>
        <v>#DIV/0!</v>
      </c>
      <c r="BE491" s="209">
        <v>137.30000000000001</v>
      </c>
      <c r="BF491" s="209">
        <v>137.30000000000001</v>
      </c>
    </row>
    <row r="492" spans="1:58" ht="36.75" hidden="1" customHeight="1" x14ac:dyDescent="0.25">
      <c r="A492" s="280" t="s">
        <v>869</v>
      </c>
      <c r="B492" s="247" t="s">
        <v>191</v>
      </c>
      <c r="C492" s="247" t="s">
        <v>764</v>
      </c>
      <c r="D492" s="248" t="s">
        <v>189</v>
      </c>
      <c r="E492" s="239"/>
      <c r="F492" s="259"/>
      <c r="G492" s="241"/>
      <c r="H492" s="241"/>
      <c r="I492" s="241"/>
      <c r="J492" s="239"/>
      <c r="K492" s="259"/>
      <c r="L492" s="241"/>
      <c r="M492" s="241"/>
      <c r="N492" s="260"/>
      <c r="O492" s="241"/>
      <c r="P492" s="241"/>
      <c r="Q492" s="241"/>
      <c r="R492" s="241"/>
      <c r="S492" s="241"/>
      <c r="T492" s="241"/>
      <c r="U492" s="241"/>
      <c r="V492" s="214"/>
      <c r="W492" s="241"/>
      <c r="X492" s="241"/>
      <c r="Y492" s="241"/>
      <c r="Z492" s="214"/>
      <c r="AA492" s="241"/>
      <c r="AB492" s="214"/>
      <c r="AC492" s="241"/>
      <c r="AD492" s="214"/>
      <c r="AE492" s="241"/>
      <c r="AF492" s="214"/>
      <c r="AG492" s="241"/>
      <c r="AH492" s="214"/>
      <c r="AI492" s="241"/>
      <c r="AJ492" s="214"/>
      <c r="AK492" s="241"/>
      <c r="AL492" s="214"/>
      <c r="AM492" s="214"/>
      <c r="AN492" s="241"/>
      <c r="AO492" s="260"/>
      <c r="AP492" s="241"/>
      <c r="AQ492" s="214"/>
      <c r="AR492" s="241"/>
      <c r="AS492" s="214"/>
      <c r="AT492" s="241"/>
      <c r="AU492" s="214"/>
      <c r="AV492" s="241"/>
      <c r="AW492" s="214"/>
      <c r="AX492" s="253">
        <f>AX493</f>
        <v>0</v>
      </c>
      <c r="AY492" s="262"/>
      <c r="AZ492" s="234"/>
      <c r="BB492" s="252">
        <f>BB493</f>
        <v>0</v>
      </c>
      <c r="BC492" s="245" t="e">
        <f t="shared" si="16"/>
        <v>#DIV/0!</v>
      </c>
    </row>
    <row r="493" spans="1:58" ht="17.25" hidden="1" customHeight="1" x14ac:dyDescent="0.25">
      <c r="A493" s="280" t="s">
        <v>869</v>
      </c>
      <c r="B493" s="257" t="s">
        <v>192</v>
      </c>
      <c r="C493" s="257" t="s">
        <v>764</v>
      </c>
      <c r="D493" s="291" t="s">
        <v>190</v>
      </c>
      <c r="E493" s="239"/>
      <c r="F493" s="259"/>
      <c r="G493" s="241"/>
      <c r="H493" s="241"/>
      <c r="I493" s="241"/>
      <c r="J493" s="239"/>
      <c r="K493" s="259"/>
      <c r="L493" s="241"/>
      <c r="M493" s="241"/>
      <c r="N493" s="260"/>
      <c r="O493" s="241"/>
      <c r="P493" s="241"/>
      <c r="Q493" s="241"/>
      <c r="R493" s="241"/>
      <c r="S493" s="241"/>
      <c r="T493" s="241"/>
      <c r="U493" s="241"/>
      <c r="V493" s="214"/>
      <c r="W493" s="241"/>
      <c r="X493" s="241"/>
      <c r="Y493" s="241"/>
      <c r="Z493" s="214"/>
      <c r="AA493" s="241"/>
      <c r="AB493" s="214"/>
      <c r="AC493" s="241"/>
      <c r="AD493" s="214"/>
      <c r="AE493" s="241"/>
      <c r="AF493" s="214"/>
      <c r="AG493" s="241"/>
      <c r="AH493" s="214"/>
      <c r="AI493" s="241"/>
      <c r="AJ493" s="214"/>
      <c r="AK493" s="241"/>
      <c r="AL493" s="214"/>
      <c r="AM493" s="214"/>
      <c r="AN493" s="241"/>
      <c r="AO493" s="260"/>
      <c r="AP493" s="241"/>
      <c r="AQ493" s="214"/>
      <c r="AR493" s="241"/>
      <c r="AS493" s="214"/>
      <c r="AT493" s="241"/>
      <c r="AU493" s="214"/>
      <c r="AV493" s="241"/>
      <c r="AW493" s="214"/>
      <c r="AX493" s="261">
        <f>AX494+AX495</f>
        <v>0</v>
      </c>
      <c r="AY493" s="262"/>
      <c r="AZ493" s="234"/>
      <c r="BB493" s="260">
        <f>BB494+BB495</f>
        <v>0</v>
      </c>
      <c r="BC493" s="245" t="e">
        <f t="shared" si="16"/>
        <v>#DIV/0!</v>
      </c>
    </row>
    <row r="494" spans="1:58" ht="31.5" hidden="1" customHeight="1" x14ac:dyDescent="0.25">
      <c r="A494" s="280" t="s">
        <v>869</v>
      </c>
      <c r="B494" s="257" t="s">
        <v>192</v>
      </c>
      <c r="C494" s="257" t="s">
        <v>771</v>
      </c>
      <c r="D494" s="258" t="s">
        <v>747</v>
      </c>
      <c r="E494" s="239"/>
      <c r="F494" s="259"/>
      <c r="G494" s="241"/>
      <c r="H494" s="241"/>
      <c r="I494" s="241"/>
      <c r="J494" s="239"/>
      <c r="K494" s="259"/>
      <c r="L494" s="241"/>
      <c r="M494" s="241"/>
      <c r="N494" s="260"/>
      <c r="O494" s="241"/>
      <c r="P494" s="241"/>
      <c r="Q494" s="241"/>
      <c r="R494" s="241"/>
      <c r="S494" s="241"/>
      <c r="T494" s="241"/>
      <c r="U494" s="241"/>
      <c r="V494" s="214"/>
      <c r="W494" s="241"/>
      <c r="X494" s="241"/>
      <c r="Y494" s="241"/>
      <c r="Z494" s="214"/>
      <c r="AA494" s="241"/>
      <c r="AB494" s="214"/>
      <c r="AC494" s="241"/>
      <c r="AD494" s="214"/>
      <c r="AE494" s="241"/>
      <c r="AF494" s="214"/>
      <c r="AG494" s="241"/>
      <c r="AH494" s="214"/>
      <c r="AI494" s="241"/>
      <c r="AJ494" s="214"/>
      <c r="AK494" s="241"/>
      <c r="AL494" s="214"/>
      <c r="AM494" s="214"/>
      <c r="AN494" s="241"/>
      <c r="AO494" s="260"/>
      <c r="AP494" s="241"/>
      <c r="AQ494" s="214"/>
      <c r="AR494" s="241"/>
      <c r="AS494" s="214"/>
      <c r="AT494" s="241"/>
      <c r="AU494" s="214"/>
      <c r="AV494" s="241"/>
      <c r="AW494" s="214"/>
      <c r="AX494" s="261">
        <v>0</v>
      </c>
      <c r="AY494" s="262"/>
      <c r="AZ494" s="234"/>
      <c r="BB494" s="260">
        <v>0</v>
      </c>
      <c r="BC494" s="245" t="e">
        <f t="shared" si="16"/>
        <v>#DIV/0!</v>
      </c>
    </row>
    <row r="495" spans="1:58" ht="15" hidden="1" customHeight="1" x14ac:dyDescent="0.25">
      <c r="A495" s="280" t="s">
        <v>869</v>
      </c>
      <c r="B495" s="257" t="s">
        <v>192</v>
      </c>
      <c r="C495" s="257" t="s">
        <v>871</v>
      </c>
      <c r="D495" s="258" t="s">
        <v>758</v>
      </c>
      <c r="E495" s="239"/>
      <c r="F495" s="259"/>
      <c r="G495" s="241"/>
      <c r="H495" s="241"/>
      <c r="I495" s="241"/>
      <c r="J495" s="239"/>
      <c r="K495" s="259"/>
      <c r="L495" s="241"/>
      <c r="M495" s="241"/>
      <c r="N495" s="260"/>
      <c r="O495" s="241"/>
      <c r="P495" s="241"/>
      <c r="Q495" s="241"/>
      <c r="R495" s="241"/>
      <c r="S495" s="241"/>
      <c r="T495" s="241"/>
      <c r="U495" s="241"/>
      <c r="V495" s="214"/>
      <c r="W495" s="241"/>
      <c r="X495" s="241"/>
      <c r="Y495" s="241"/>
      <c r="Z495" s="214"/>
      <c r="AA495" s="241"/>
      <c r="AB495" s="214"/>
      <c r="AC495" s="241"/>
      <c r="AD495" s="214"/>
      <c r="AE495" s="241"/>
      <c r="AF495" s="214"/>
      <c r="AG495" s="241"/>
      <c r="AH495" s="214"/>
      <c r="AI495" s="241"/>
      <c r="AJ495" s="214"/>
      <c r="AK495" s="241"/>
      <c r="AL495" s="214"/>
      <c r="AM495" s="214"/>
      <c r="AN495" s="241"/>
      <c r="AO495" s="260"/>
      <c r="AP495" s="241"/>
      <c r="AQ495" s="214"/>
      <c r="AR495" s="241"/>
      <c r="AS495" s="214"/>
      <c r="AT495" s="241"/>
      <c r="AU495" s="214"/>
      <c r="AV495" s="241"/>
      <c r="AW495" s="214"/>
      <c r="AX495" s="261">
        <v>0</v>
      </c>
      <c r="AY495" s="262"/>
      <c r="AZ495" s="234"/>
      <c r="BB495" s="260">
        <v>0</v>
      </c>
      <c r="BC495" s="245" t="e">
        <f t="shared" si="16"/>
        <v>#DIV/0!</v>
      </c>
    </row>
    <row r="496" spans="1:58" ht="40.5" hidden="1" customHeight="1" x14ac:dyDescent="0.25">
      <c r="A496" s="280" t="s">
        <v>869</v>
      </c>
      <c r="B496" s="247" t="s">
        <v>210</v>
      </c>
      <c r="C496" s="247" t="s">
        <v>764</v>
      </c>
      <c r="D496" s="248" t="s">
        <v>211</v>
      </c>
      <c r="E496" s="239"/>
      <c r="F496" s="259"/>
      <c r="G496" s="241"/>
      <c r="H496" s="241"/>
      <c r="I496" s="241"/>
      <c r="J496" s="239"/>
      <c r="K496" s="259"/>
      <c r="L496" s="241"/>
      <c r="M496" s="241"/>
      <c r="N496" s="260"/>
      <c r="O496" s="241"/>
      <c r="P496" s="241"/>
      <c r="Q496" s="241"/>
      <c r="R496" s="241"/>
      <c r="S496" s="241"/>
      <c r="T496" s="241"/>
      <c r="U496" s="241"/>
      <c r="V496" s="214"/>
      <c r="W496" s="241"/>
      <c r="X496" s="241"/>
      <c r="Y496" s="241"/>
      <c r="Z496" s="214"/>
      <c r="AA496" s="241"/>
      <c r="AB496" s="214"/>
      <c r="AC496" s="241"/>
      <c r="AD496" s="214"/>
      <c r="AE496" s="241"/>
      <c r="AF496" s="214"/>
      <c r="AG496" s="241"/>
      <c r="AH496" s="214"/>
      <c r="AI496" s="241"/>
      <c r="AJ496" s="214"/>
      <c r="AK496" s="241"/>
      <c r="AL496" s="214"/>
      <c r="AM496" s="214"/>
      <c r="AN496" s="241"/>
      <c r="AO496" s="260"/>
      <c r="AP496" s="241"/>
      <c r="AQ496" s="214"/>
      <c r="AR496" s="241"/>
      <c r="AS496" s="214"/>
      <c r="AT496" s="241"/>
      <c r="AU496" s="214"/>
      <c r="AV496" s="241"/>
      <c r="AW496" s="214"/>
      <c r="AX496" s="253">
        <f>AX497</f>
        <v>0</v>
      </c>
      <c r="AY496" s="262"/>
      <c r="AZ496" s="234"/>
      <c r="BB496" s="252">
        <f>BB497</f>
        <v>0</v>
      </c>
      <c r="BC496" s="245" t="e">
        <f t="shared" si="16"/>
        <v>#DIV/0!</v>
      </c>
    </row>
    <row r="497" spans="1:55" ht="35.25" hidden="1" customHeight="1" x14ac:dyDescent="0.25">
      <c r="A497" s="280" t="s">
        <v>869</v>
      </c>
      <c r="B497" s="329" t="s">
        <v>213</v>
      </c>
      <c r="C497" s="257" t="s">
        <v>764</v>
      </c>
      <c r="D497" s="330" t="s">
        <v>212</v>
      </c>
      <c r="E497" s="239"/>
      <c r="F497" s="259"/>
      <c r="G497" s="241"/>
      <c r="H497" s="241"/>
      <c r="I497" s="241"/>
      <c r="J497" s="239"/>
      <c r="K497" s="259"/>
      <c r="L497" s="241"/>
      <c r="M497" s="241"/>
      <c r="N497" s="260"/>
      <c r="O497" s="241"/>
      <c r="P497" s="241"/>
      <c r="Q497" s="241"/>
      <c r="R497" s="241"/>
      <c r="S497" s="241"/>
      <c r="T497" s="241"/>
      <c r="U497" s="241"/>
      <c r="V497" s="214"/>
      <c r="W497" s="241"/>
      <c r="X497" s="241"/>
      <c r="Y497" s="241"/>
      <c r="Z497" s="214"/>
      <c r="AA497" s="241"/>
      <c r="AB497" s="214"/>
      <c r="AC497" s="241"/>
      <c r="AD497" s="214"/>
      <c r="AE497" s="241"/>
      <c r="AF497" s="214"/>
      <c r="AG497" s="241"/>
      <c r="AH497" s="214"/>
      <c r="AI497" s="241"/>
      <c r="AJ497" s="214"/>
      <c r="AK497" s="241"/>
      <c r="AL497" s="214"/>
      <c r="AM497" s="214"/>
      <c r="AN497" s="241"/>
      <c r="AO497" s="260"/>
      <c r="AP497" s="241"/>
      <c r="AQ497" s="214"/>
      <c r="AR497" s="241"/>
      <c r="AS497" s="214"/>
      <c r="AT497" s="241"/>
      <c r="AU497" s="214"/>
      <c r="AV497" s="241"/>
      <c r="AW497" s="214"/>
      <c r="AX497" s="261">
        <f>AX498</f>
        <v>0</v>
      </c>
      <c r="AY497" s="262"/>
      <c r="AZ497" s="234"/>
      <c r="BB497" s="260">
        <f>BB498</f>
        <v>0</v>
      </c>
      <c r="BC497" s="245" t="e">
        <f t="shared" si="16"/>
        <v>#DIV/0!</v>
      </c>
    </row>
    <row r="498" spans="1:55" ht="24" hidden="1" customHeight="1" x14ac:dyDescent="0.25">
      <c r="A498" s="280" t="s">
        <v>869</v>
      </c>
      <c r="B498" s="329" t="s">
        <v>213</v>
      </c>
      <c r="C498" s="257" t="s">
        <v>871</v>
      </c>
      <c r="D498" s="258" t="s">
        <v>758</v>
      </c>
      <c r="E498" s="239"/>
      <c r="F498" s="259"/>
      <c r="G498" s="241"/>
      <c r="H498" s="241"/>
      <c r="I498" s="241"/>
      <c r="J498" s="239"/>
      <c r="K498" s="259"/>
      <c r="L498" s="241"/>
      <c r="M498" s="241"/>
      <c r="N498" s="260"/>
      <c r="O498" s="241"/>
      <c r="P498" s="241"/>
      <c r="Q498" s="241"/>
      <c r="R498" s="241"/>
      <c r="S498" s="241"/>
      <c r="T498" s="241"/>
      <c r="U498" s="241"/>
      <c r="V498" s="214"/>
      <c r="W498" s="241"/>
      <c r="X498" s="241"/>
      <c r="Y498" s="241"/>
      <c r="Z498" s="214"/>
      <c r="AA498" s="241"/>
      <c r="AB498" s="214"/>
      <c r="AC498" s="241"/>
      <c r="AD498" s="214"/>
      <c r="AE498" s="241"/>
      <c r="AF498" s="214"/>
      <c r="AG498" s="241"/>
      <c r="AH498" s="214"/>
      <c r="AI498" s="241"/>
      <c r="AJ498" s="214"/>
      <c r="AK498" s="241"/>
      <c r="AL498" s="214"/>
      <c r="AM498" s="214"/>
      <c r="AN498" s="241"/>
      <c r="AO498" s="260"/>
      <c r="AP498" s="241"/>
      <c r="AQ498" s="214"/>
      <c r="AR498" s="241"/>
      <c r="AS498" s="214"/>
      <c r="AT498" s="241"/>
      <c r="AU498" s="214"/>
      <c r="AV498" s="241"/>
      <c r="AW498" s="214"/>
      <c r="AX498" s="261"/>
      <c r="AY498" s="262"/>
      <c r="AZ498" s="234"/>
      <c r="BB498" s="260"/>
      <c r="BC498" s="245" t="e">
        <f t="shared" si="16"/>
        <v>#DIV/0!</v>
      </c>
    </row>
    <row r="499" spans="1:55" ht="24" hidden="1" customHeight="1" x14ac:dyDescent="0.25">
      <c r="A499" s="255"/>
      <c r="B499" s="257"/>
      <c r="C499" s="257"/>
      <c r="D499" s="258"/>
      <c r="E499" s="239"/>
      <c r="F499" s="259"/>
      <c r="G499" s="241"/>
      <c r="H499" s="241"/>
      <c r="I499" s="241"/>
      <c r="J499" s="239"/>
      <c r="K499" s="259"/>
      <c r="L499" s="241"/>
      <c r="M499" s="241"/>
      <c r="N499" s="260"/>
      <c r="O499" s="241"/>
      <c r="P499" s="241"/>
      <c r="Q499" s="241"/>
      <c r="R499" s="241"/>
      <c r="S499" s="241"/>
      <c r="T499" s="241"/>
      <c r="U499" s="241"/>
      <c r="V499" s="214"/>
      <c r="W499" s="241"/>
      <c r="X499" s="241"/>
      <c r="Y499" s="241"/>
      <c r="Z499" s="214"/>
      <c r="AA499" s="241"/>
      <c r="AB499" s="214"/>
      <c r="AC499" s="241"/>
      <c r="AD499" s="214"/>
      <c r="AE499" s="241"/>
      <c r="AF499" s="214"/>
      <c r="AG499" s="241"/>
      <c r="AH499" s="214"/>
      <c r="AI499" s="241"/>
      <c r="AJ499" s="214"/>
      <c r="AK499" s="241"/>
      <c r="AL499" s="214"/>
      <c r="AM499" s="214"/>
      <c r="AN499" s="241"/>
      <c r="AO499" s="260"/>
      <c r="AP499" s="241"/>
      <c r="AQ499" s="214"/>
      <c r="AR499" s="241"/>
      <c r="AS499" s="214"/>
      <c r="AT499" s="241"/>
      <c r="AU499" s="214"/>
      <c r="AV499" s="241"/>
      <c r="AW499" s="214"/>
      <c r="AX499" s="261"/>
      <c r="AY499" s="262"/>
      <c r="AZ499" s="234"/>
      <c r="BB499" s="260"/>
      <c r="BC499" s="245" t="e">
        <f t="shared" si="16"/>
        <v>#DIV/0!</v>
      </c>
    </row>
    <row r="500" spans="1:55" ht="30" customHeight="1" x14ac:dyDescent="0.25">
      <c r="A500" s="255" t="s">
        <v>869</v>
      </c>
      <c r="B500" s="257" t="s">
        <v>768</v>
      </c>
      <c r="C500" s="257" t="s">
        <v>764</v>
      </c>
      <c r="D500" s="248" t="s">
        <v>691</v>
      </c>
      <c r="E500" s="239"/>
      <c r="F500" s="259"/>
      <c r="G500" s="241"/>
      <c r="H500" s="241"/>
      <c r="I500" s="241"/>
      <c r="J500" s="239"/>
      <c r="K500" s="259"/>
      <c r="L500" s="241"/>
      <c r="M500" s="241"/>
      <c r="N500" s="260"/>
      <c r="O500" s="241"/>
      <c r="P500" s="241"/>
      <c r="Q500" s="241"/>
      <c r="R500" s="241"/>
      <c r="S500" s="241"/>
      <c r="T500" s="241"/>
      <c r="U500" s="241"/>
      <c r="V500" s="214"/>
      <c r="W500" s="241"/>
      <c r="X500" s="241"/>
      <c r="Y500" s="241"/>
      <c r="Z500" s="214"/>
      <c r="AA500" s="241"/>
      <c r="AB500" s="214"/>
      <c r="AC500" s="241"/>
      <c r="AD500" s="214"/>
      <c r="AE500" s="241"/>
      <c r="AF500" s="214"/>
      <c r="AG500" s="241"/>
      <c r="AH500" s="214"/>
      <c r="AI500" s="241"/>
      <c r="AJ500" s="214"/>
      <c r="AK500" s="241"/>
      <c r="AL500" s="214"/>
      <c r="AM500" s="214"/>
      <c r="AN500" s="241"/>
      <c r="AO500" s="260"/>
      <c r="AP500" s="241"/>
      <c r="AQ500" s="214"/>
      <c r="AR500" s="241"/>
      <c r="AS500" s="214"/>
      <c r="AT500" s="241"/>
      <c r="AU500" s="214"/>
      <c r="AV500" s="241"/>
      <c r="AW500" s="214"/>
      <c r="AX500" s="261">
        <f>AX501</f>
        <v>8</v>
      </c>
      <c r="AY500" s="262"/>
      <c r="AZ500" s="234"/>
      <c r="BB500" s="260">
        <f>BB501</f>
        <v>0</v>
      </c>
      <c r="BC500" s="245">
        <f t="shared" si="16"/>
        <v>0</v>
      </c>
    </row>
    <row r="501" spans="1:55" ht="21.75" customHeight="1" x14ac:dyDescent="0.25">
      <c r="A501" s="280" t="s">
        <v>869</v>
      </c>
      <c r="B501" s="257" t="s">
        <v>783</v>
      </c>
      <c r="C501" s="257" t="s">
        <v>764</v>
      </c>
      <c r="D501" s="263" t="s">
        <v>698</v>
      </c>
      <c r="E501" s="239"/>
      <c r="F501" s="259"/>
      <c r="G501" s="241"/>
      <c r="H501" s="241"/>
      <c r="I501" s="241"/>
      <c r="J501" s="239"/>
      <c r="K501" s="259"/>
      <c r="L501" s="241"/>
      <c r="M501" s="241"/>
      <c r="N501" s="260"/>
      <c r="O501" s="241"/>
      <c r="P501" s="241"/>
      <c r="Q501" s="241"/>
      <c r="R501" s="241"/>
      <c r="S501" s="241"/>
      <c r="T501" s="241"/>
      <c r="U501" s="241"/>
      <c r="V501" s="214"/>
      <c r="W501" s="241"/>
      <c r="X501" s="241"/>
      <c r="Y501" s="241"/>
      <c r="Z501" s="214"/>
      <c r="AA501" s="241"/>
      <c r="AB501" s="214"/>
      <c r="AC501" s="241"/>
      <c r="AD501" s="214"/>
      <c r="AE501" s="241"/>
      <c r="AF501" s="214"/>
      <c r="AG501" s="241"/>
      <c r="AH501" s="214"/>
      <c r="AI501" s="241"/>
      <c r="AJ501" s="214"/>
      <c r="AK501" s="241"/>
      <c r="AL501" s="214"/>
      <c r="AM501" s="214"/>
      <c r="AN501" s="241"/>
      <c r="AO501" s="260"/>
      <c r="AP501" s="241"/>
      <c r="AQ501" s="214"/>
      <c r="AR501" s="241"/>
      <c r="AS501" s="214"/>
      <c r="AT501" s="241"/>
      <c r="AU501" s="214"/>
      <c r="AV501" s="241"/>
      <c r="AW501" s="214"/>
      <c r="AX501" s="261">
        <f>AX502</f>
        <v>8</v>
      </c>
      <c r="AY501" s="262"/>
      <c r="AZ501" s="234"/>
      <c r="BB501" s="260">
        <f>BB502</f>
        <v>0</v>
      </c>
      <c r="BC501" s="245">
        <f t="shared" si="16"/>
        <v>0</v>
      </c>
    </row>
    <row r="502" spans="1:55" ht="24" customHeight="1" x14ac:dyDescent="0.25">
      <c r="A502" s="255" t="s">
        <v>869</v>
      </c>
      <c r="B502" s="257" t="s">
        <v>783</v>
      </c>
      <c r="C502" s="257" t="s">
        <v>871</v>
      </c>
      <c r="D502" s="275" t="s">
        <v>171</v>
      </c>
      <c r="E502" s="239"/>
      <c r="F502" s="259"/>
      <c r="G502" s="241"/>
      <c r="H502" s="241"/>
      <c r="I502" s="241"/>
      <c r="J502" s="239"/>
      <c r="K502" s="259"/>
      <c r="L502" s="241"/>
      <c r="M502" s="241"/>
      <c r="N502" s="260"/>
      <c r="O502" s="241"/>
      <c r="P502" s="241"/>
      <c r="Q502" s="241"/>
      <c r="R502" s="241"/>
      <c r="S502" s="241"/>
      <c r="T502" s="241"/>
      <c r="U502" s="241"/>
      <c r="V502" s="214"/>
      <c r="W502" s="241"/>
      <c r="X502" s="241"/>
      <c r="Y502" s="241"/>
      <c r="Z502" s="214"/>
      <c r="AA502" s="241"/>
      <c r="AB502" s="214"/>
      <c r="AC502" s="241"/>
      <c r="AD502" s="214"/>
      <c r="AE502" s="241"/>
      <c r="AF502" s="214"/>
      <c r="AG502" s="241"/>
      <c r="AH502" s="214"/>
      <c r="AI502" s="241"/>
      <c r="AJ502" s="214"/>
      <c r="AK502" s="241"/>
      <c r="AL502" s="214"/>
      <c r="AM502" s="214"/>
      <c r="AN502" s="241"/>
      <c r="AO502" s="260"/>
      <c r="AP502" s="241"/>
      <c r="AQ502" s="214"/>
      <c r="AR502" s="241"/>
      <c r="AS502" s="214"/>
      <c r="AT502" s="241"/>
      <c r="AU502" s="214"/>
      <c r="AV502" s="241"/>
      <c r="AW502" s="214"/>
      <c r="AX502" s="261">
        <v>8</v>
      </c>
      <c r="AY502" s="262"/>
      <c r="AZ502" s="234"/>
      <c r="BB502" s="260">
        <v>0</v>
      </c>
      <c r="BC502" s="245">
        <f t="shared" ref="BC502:BC569" si="21">BB502/AX502*100</f>
        <v>0</v>
      </c>
    </row>
    <row r="503" spans="1:55" ht="14.25" customHeight="1" x14ac:dyDescent="0.25">
      <c r="A503" s="236" t="s">
        <v>872</v>
      </c>
      <c r="B503" s="237" t="s">
        <v>837</v>
      </c>
      <c r="C503" s="237" t="s">
        <v>764</v>
      </c>
      <c r="D503" s="238" t="s">
        <v>587</v>
      </c>
      <c r="E503" s="239">
        <f>F503+G503+H503+I503</f>
        <v>0</v>
      </c>
      <c r="F503" s="239">
        <f>F504</f>
        <v>0</v>
      </c>
      <c r="G503" s="239">
        <f>G504</f>
        <v>0</v>
      </c>
      <c r="H503" s="239">
        <f>H504</f>
        <v>0</v>
      </c>
      <c r="I503" s="239">
        <f>I504</f>
        <v>0</v>
      </c>
      <c r="J503" s="239">
        <f>K503+L503+M503+N503</f>
        <v>0</v>
      </c>
      <c r="K503" s="239">
        <f>K504</f>
        <v>0</v>
      </c>
      <c r="L503" s="239">
        <f>L504</f>
        <v>0</v>
      </c>
      <c r="M503" s="239">
        <f>M504</f>
        <v>0</v>
      </c>
      <c r="N503" s="240">
        <f>N504</f>
        <v>0</v>
      </c>
      <c r="O503" s="239">
        <v>234000</v>
      </c>
      <c r="P503" s="239"/>
      <c r="Q503" s="239">
        <f>Q504</f>
        <v>0</v>
      </c>
      <c r="R503" s="239">
        <f>R504</f>
        <v>0</v>
      </c>
      <c r="S503" s="239">
        <f>S504</f>
        <v>0</v>
      </c>
      <c r="T503" s="239">
        <f>T504</f>
        <v>0</v>
      </c>
      <c r="U503" s="239">
        <f>U504</f>
        <v>0</v>
      </c>
      <c r="V503" s="214"/>
      <c r="W503" s="239" t="e">
        <f>W504+#REF!</f>
        <v>#REF!</v>
      </c>
      <c r="X503" s="239" t="e">
        <f>X504+#REF!</f>
        <v>#REF!</v>
      </c>
      <c r="Y503" s="239" t="e">
        <f>W503+X503</f>
        <v>#REF!</v>
      </c>
      <c r="Z503" s="214"/>
      <c r="AA503" s="239" t="e">
        <f>#REF!+AA504+#REF!</f>
        <v>#REF!</v>
      </c>
      <c r="AB503" s="214"/>
      <c r="AC503" s="239" t="e">
        <f>#REF!+AC504+#REF!</f>
        <v>#REF!</v>
      </c>
      <c r="AD503" s="214"/>
      <c r="AE503" s="239" t="e">
        <f>#REF!+AE504+#REF!</f>
        <v>#REF!</v>
      </c>
      <c r="AF503" s="214"/>
      <c r="AG503" s="239">
        <f>AG504</f>
        <v>0</v>
      </c>
      <c r="AH503" s="214"/>
      <c r="AI503" s="239">
        <f>AI504</f>
        <v>0</v>
      </c>
      <c r="AJ503" s="214"/>
      <c r="AK503" s="239">
        <f>AK504</f>
        <v>0</v>
      </c>
      <c r="AL503" s="214"/>
      <c r="AM503" s="214"/>
      <c r="AN503" s="239">
        <f>AN504</f>
        <v>0</v>
      </c>
      <c r="AO503" s="240"/>
      <c r="AP503" s="239">
        <f>AP504</f>
        <v>0</v>
      </c>
      <c r="AQ503" s="214"/>
      <c r="AR503" s="239">
        <f>AR504</f>
        <v>0</v>
      </c>
      <c r="AS503" s="214"/>
      <c r="AT503" s="239">
        <f>AT504</f>
        <v>0</v>
      </c>
      <c r="AU503" s="214"/>
      <c r="AV503" s="239">
        <f>AV504</f>
        <v>0</v>
      </c>
      <c r="AW503" s="214"/>
      <c r="AX503" s="242">
        <f>AX511+AX504</f>
        <v>798.01</v>
      </c>
      <c r="AY503" s="243">
        <f>AY504</f>
        <v>1770.7199999999998</v>
      </c>
      <c r="AZ503" s="234"/>
      <c r="BB503" s="240">
        <f>BB511+BB504</f>
        <v>689</v>
      </c>
      <c r="BC503" s="245">
        <f t="shared" si="21"/>
        <v>86.33977017831856</v>
      </c>
    </row>
    <row r="504" spans="1:55" ht="49.5" hidden="1" customHeight="1" x14ac:dyDescent="0.25">
      <c r="A504" s="255" t="s">
        <v>872</v>
      </c>
      <c r="B504" s="247" t="s">
        <v>825</v>
      </c>
      <c r="C504" s="247" t="s">
        <v>764</v>
      </c>
      <c r="D504" s="248" t="s">
        <v>72</v>
      </c>
      <c r="E504" s="249"/>
      <c r="F504" s="251"/>
      <c r="G504" s="251"/>
      <c r="H504" s="251"/>
      <c r="I504" s="251"/>
      <c r="J504" s="249"/>
      <c r="K504" s="251"/>
      <c r="L504" s="251"/>
      <c r="M504" s="251"/>
      <c r="N504" s="252"/>
      <c r="O504" s="251"/>
      <c r="P504" s="251"/>
      <c r="Q504" s="251"/>
      <c r="R504" s="251"/>
      <c r="S504" s="251"/>
      <c r="T504" s="251"/>
      <c r="U504" s="251"/>
      <c r="V504" s="214"/>
      <c r="W504" s="251"/>
      <c r="X504" s="251"/>
      <c r="Y504" s="241"/>
      <c r="Z504" s="214"/>
      <c r="AA504" s="241"/>
      <c r="AB504" s="214"/>
      <c r="AC504" s="241"/>
      <c r="AD504" s="214"/>
      <c r="AE504" s="241"/>
      <c r="AF504" s="214"/>
      <c r="AG504" s="251"/>
      <c r="AH504" s="214"/>
      <c r="AI504" s="251"/>
      <c r="AJ504" s="214"/>
      <c r="AK504" s="251"/>
      <c r="AL504" s="214"/>
      <c r="AM504" s="214"/>
      <c r="AN504" s="251"/>
      <c r="AO504" s="252"/>
      <c r="AP504" s="251"/>
      <c r="AQ504" s="214"/>
      <c r="AR504" s="251"/>
      <c r="AS504" s="214"/>
      <c r="AT504" s="251"/>
      <c r="AU504" s="214"/>
      <c r="AV504" s="251"/>
      <c r="AW504" s="214"/>
      <c r="AX504" s="253">
        <f>AX505</f>
        <v>0</v>
      </c>
      <c r="AY504" s="254">
        <f>AY511+AY507</f>
        <v>1770.7199999999998</v>
      </c>
      <c r="AZ504" s="234"/>
      <c r="BB504" s="252">
        <f>BB505</f>
        <v>0</v>
      </c>
      <c r="BC504" s="245" t="e">
        <f t="shared" si="21"/>
        <v>#DIV/0!</v>
      </c>
    </row>
    <row r="505" spans="1:55" ht="21" hidden="1" customHeight="1" x14ac:dyDescent="0.25">
      <c r="A505" s="255" t="s">
        <v>872</v>
      </c>
      <c r="B505" s="247" t="s">
        <v>838</v>
      </c>
      <c r="C505" s="247" t="s">
        <v>764</v>
      </c>
      <c r="D505" s="248" t="s">
        <v>715</v>
      </c>
      <c r="E505" s="249"/>
      <c r="F505" s="250"/>
      <c r="G505" s="251"/>
      <c r="H505" s="251"/>
      <c r="I505" s="251"/>
      <c r="J505" s="249"/>
      <c r="K505" s="250"/>
      <c r="L505" s="251"/>
      <c r="M505" s="251"/>
      <c r="N505" s="252"/>
      <c r="O505" s="251"/>
      <c r="P505" s="251"/>
      <c r="Q505" s="251"/>
      <c r="R505" s="251"/>
      <c r="S505" s="251"/>
      <c r="T505" s="251"/>
      <c r="U505" s="251"/>
      <c r="V505" s="214"/>
      <c r="W505" s="251"/>
      <c r="X505" s="251"/>
      <c r="Y505" s="241"/>
      <c r="Z505" s="214"/>
      <c r="AA505" s="241"/>
      <c r="AB505" s="214"/>
      <c r="AC505" s="241"/>
      <c r="AD505" s="214"/>
      <c r="AE505" s="241"/>
      <c r="AF505" s="214"/>
      <c r="AG505" s="251"/>
      <c r="AH505" s="214"/>
      <c r="AI505" s="251"/>
      <c r="AJ505" s="214"/>
      <c r="AK505" s="251"/>
      <c r="AL505" s="214"/>
      <c r="AM505" s="214"/>
      <c r="AN505" s="251"/>
      <c r="AO505" s="252"/>
      <c r="AP505" s="251"/>
      <c r="AQ505" s="214"/>
      <c r="AR505" s="251"/>
      <c r="AS505" s="214"/>
      <c r="AT505" s="251"/>
      <c r="AU505" s="214"/>
      <c r="AV505" s="251"/>
      <c r="AW505" s="214"/>
      <c r="AX505" s="253">
        <f>AX506</f>
        <v>0</v>
      </c>
      <c r="AY505" s="254"/>
      <c r="AZ505" s="234"/>
      <c r="BB505" s="252">
        <f>BB506</f>
        <v>0</v>
      </c>
      <c r="BC505" s="245" t="e">
        <f t="shared" si="21"/>
        <v>#DIV/0!</v>
      </c>
    </row>
    <row r="506" spans="1:55" ht="36.75" hidden="1" customHeight="1" x14ac:dyDescent="0.25">
      <c r="A506" s="255" t="s">
        <v>872</v>
      </c>
      <c r="B506" s="257" t="s">
        <v>842</v>
      </c>
      <c r="C506" s="257" t="s">
        <v>764</v>
      </c>
      <c r="D506" s="248" t="s">
        <v>104</v>
      </c>
      <c r="E506" s="249"/>
      <c r="F506" s="250"/>
      <c r="G506" s="251"/>
      <c r="H506" s="251"/>
      <c r="I506" s="251"/>
      <c r="J506" s="249"/>
      <c r="K506" s="250"/>
      <c r="L506" s="251"/>
      <c r="M506" s="251"/>
      <c r="N506" s="252"/>
      <c r="O506" s="251"/>
      <c r="P506" s="251"/>
      <c r="Q506" s="251"/>
      <c r="R506" s="251"/>
      <c r="S506" s="251"/>
      <c r="T506" s="251"/>
      <c r="U506" s="251"/>
      <c r="V506" s="214"/>
      <c r="W506" s="251"/>
      <c r="X506" s="251"/>
      <c r="Y506" s="241"/>
      <c r="Z506" s="214"/>
      <c r="AA506" s="241"/>
      <c r="AB506" s="214"/>
      <c r="AC506" s="241"/>
      <c r="AD506" s="214"/>
      <c r="AE506" s="241"/>
      <c r="AF506" s="214"/>
      <c r="AG506" s="251"/>
      <c r="AH506" s="214"/>
      <c r="AI506" s="251"/>
      <c r="AJ506" s="214"/>
      <c r="AK506" s="251"/>
      <c r="AL506" s="214"/>
      <c r="AM506" s="214"/>
      <c r="AN506" s="251"/>
      <c r="AO506" s="214"/>
      <c r="AP506" s="241"/>
      <c r="AQ506" s="214"/>
      <c r="AR506" s="241"/>
      <c r="AS506" s="214"/>
      <c r="AT506" s="241"/>
      <c r="AU506" s="214"/>
      <c r="AV506" s="241"/>
      <c r="AW506" s="214"/>
      <c r="AX506" s="261">
        <f>AX507</f>
        <v>0</v>
      </c>
      <c r="AY506" s="254"/>
      <c r="AZ506" s="234"/>
      <c r="BB506" s="260">
        <f>BB507</f>
        <v>0</v>
      </c>
      <c r="BC506" s="245" t="e">
        <f t="shared" si="21"/>
        <v>#DIV/0!</v>
      </c>
    </row>
    <row r="507" spans="1:55" ht="49.5" hidden="1" customHeight="1" x14ac:dyDescent="0.25">
      <c r="A507" s="255" t="s">
        <v>872</v>
      </c>
      <c r="B507" s="257" t="s">
        <v>844</v>
      </c>
      <c r="C507" s="257" t="s">
        <v>764</v>
      </c>
      <c r="D507" s="258" t="s">
        <v>677</v>
      </c>
      <c r="E507" s="239"/>
      <c r="F507" s="259"/>
      <c r="G507" s="241"/>
      <c r="H507" s="241"/>
      <c r="I507" s="241"/>
      <c r="J507" s="239"/>
      <c r="K507" s="259"/>
      <c r="L507" s="241"/>
      <c r="M507" s="241"/>
      <c r="N507" s="260"/>
      <c r="O507" s="241"/>
      <c r="P507" s="241"/>
      <c r="Q507" s="241"/>
      <c r="R507" s="241"/>
      <c r="S507" s="241"/>
      <c r="T507" s="241"/>
      <c r="U507" s="241"/>
      <c r="V507" s="214"/>
      <c r="W507" s="241"/>
      <c r="X507" s="241"/>
      <c r="Y507" s="241"/>
      <c r="Z507" s="214"/>
      <c r="AA507" s="241"/>
      <c r="AB507" s="214"/>
      <c r="AC507" s="241"/>
      <c r="AD507" s="214"/>
      <c r="AE507" s="241"/>
      <c r="AF507" s="214"/>
      <c r="AG507" s="241"/>
      <c r="AH507" s="214"/>
      <c r="AI507" s="241"/>
      <c r="AJ507" s="214"/>
      <c r="AK507" s="241"/>
      <c r="AL507" s="214"/>
      <c r="AM507" s="214"/>
      <c r="AN507" s="241"/>
      <c r="AO507" s="260"/>
      <c r="AP507" s="241"/>
      <c r="AQ507" s="214"/>
      <c r="AR507" s="241"/>
      <c r="AS507" s="214"/>
      <c r="AT507" s="241"/>
      <c r="AU507" s="214"/>
      <c r="AV507" s="241"/>
      <c r="AW507" s="214"/>
      <c r="AX507" s="261">
        <f>AX509+AX510</f>
        <v>0</v>
      </c>
      <c r="AY507" s="254">
        <f>AY510+AY509</f>
        <v>593.9</v>
      </c>
      <c r="AZ507" s="234"/>
      <c r="BB507" s="260">
        <f>BB509+BB510</f>
        <v>0</v>
      </c>
      <c r="BC507" s="245" t="e">
        <f t="shared" si="21"/>
        <v>#DIV/0!</v>
      </c>
    </row>
    <row r="508" spans="1:55" ht="39" hidden="1" customHeight="1" x14ac:dyDescent="0.25">
      <c r="A508" s="255" t="s">
        <v>872</v>
      </c>
      <c r="B508" s="257" t="s">
        <v>844</v>
      </c>
      <c r="C508" s="257" t="s">
        <v>771</v>
      </c>
      <c r="D508" s="258"/>
      <c r="E508" s="239"/>
      <c r="F508" s="259"/>
      <c r="G508" s="241"/>
      <c r="H508" s="241"/>
      <c r="I508" s="241"/>
      <c r="J508" s="239"/>
      <c r="K508" s="259"/>
      <c r="L508" s="241"/>
      <c r="M508" s="241"/>
      <c r="N508" s="260"/>
      <c r="O508" s="241"/>
      <c r="P508" s="241"/>
      <c r="Q508" s="241"/>
      <c r="R508" s="241"/>
      <c r="S508" s="241"/>
      <c r="T508" s="241"/>
      <c r="U508" s="241"/>
      <c r="V508" s="214"/>
      <c r="W508" s="241"/>
      <c r="X508" s="241"/>
      <c r="Y508" s="241"/>
      <c r="Z508" s="214"/>
      <c r="AA508" s="241"/>
      <c r="AB508" s="214"/>
      <c r="AC508" s="241"/>
      <c r="AD508" s="214"/>
      <c r="AE508" s="241"/>
      <c r="AF508" s="214"/>
      <c r="AG508" s="241"/>
      <c r="AH508" s="214"/>
      <c r="AI508" s="241"/>
      <c r="AJ508" s="214"/>
      <c r="AK508" s="241"/>
      <c r="AL508" s="214"/>
      <c r="AM508" s="214"/>
      <c r="AN508" s="241"/>
      <c r="AO508" s="260"/>
      <c r="AP508" s="241"/>
      <c r="AQ508" s="214"/>
      <c r="AR508" s="241"/>
      <c r="AS508" s="214"/>
      <c r="AT508" s="241"/>
      <c r="AU508" s="214"/>
      <c r="AV508" s="241"/>
      <c r="AW508" s="214"/>
      <c r="AX508" s="261"/>
      <c r="AY508" s="254"/>
      <c r="AZ508" s="234"/>
      <c r="BB508" s="260"/>
      <c r="BC508" s="245" t="e">
        <f t="shared" si="21"/>
        <v>#DIV/0!</v>
      </c>
    </row>
    <row r="509" spans="1:55" ht="31.5" hidden="1" customHeight="1" x14ac:dyDescent="0.25">
      <c r="A509" s="255" t="s">
        <v>872</v>
      </c>
      <c r="B509" s="257" t="s">
        <v>844</v>
      </c>
      <c r="C509" s="257" t="s">
        <v>871</v>
      </c>
      <c r="D509" s="258" t="s">
        <v>70</v>
      </c>
      <c r="E509" s="239"/>
      <c r="F509" s="259"/>
      <c r="G509" s="241"/>
      <c r="H509" s="241"/>
      <c r="I509" s="241"/>
      <c r="J509" s="239"/>
      <c r="K509" s="259"/>
      <c r="L509" s="241"/>
      <c r="M509" s="241"/>
      <c r="N509" s="260"/>
      <c r="O509" s="241"/>
      <c r="P509" s="241"/>
      <c r="Q509" s="241"/>
      <c r="R509" s="241"/>
      <c r="S509" s="241"/>
      <c r="T509" s="241"/>
      <c r="U509" s="241"/>
      <c r="V509" s="214"/>
      <c r="W509" s="241"/>
      <c r="X509" s="241"/>
      <c r="Y509" s="241"/>
      <c r="Z509" s="214"/>
      <c r="AA509" s="241"/>
      <c r="AB509" s="214"/>
      <c r="AC509" s="241"/>
      <c r="AD509" s="214"/>
      <c r="AE509" s="241"/>
      <c r="AF509" s="214"/>
      <c r="AG509" s="241"/>
      <c r="AH509" s="214"/>
      <c r="AI509" s="241"/>
      <c r="AJ509" s="214"/>
      <c r="AK509" s="241"/>
      <c r="AL509" s="214"/>
      <c r="AM509" s="214"/>
      <c r="AN509" s="241"/>
      <c r="AO509" s="260"/>
      <c r="AP509" s="241"/>
      <c r="AQ509" s="214"/>
      <c r="AR509" s="241"/>
      <c r="AS509" s="214"/>
      <c r="AT509" s="241"/>
      <c r="AU509" s="214"/>
      <c r="AV509" s="241"/>
      <c r="AW509" s="214"/>
      <c r="AX509" s="261"/>
      <c r="AY509" s="262">
        <v>0</v>
      </c>
      <c r="AZ509" s="234"/>
      <c r="BB509" s="260"/>
      <c r="BC509" s="245" t="e">
        <f t="shared" si="21"/>
        <v>#DIV/0!</v>
      </c>
    </row>
    <row r="510" spans="1:55" ht="51" hidden="1" customHeight="1" x14ac:dyDescent="0.25">
      <c r="A510" s="255" t="s">
        <v>872</v>
      </c>
      <c r="B510" s="257" t="s">
        <v>844</v>
      </c>
      <c r="C510" s="257" t="s">
        <v>801</v>
      </c>
      <c r="D510" s="258" t="s">
        <v>71</v>
      </c>
      <c r="E510" s="239"/>
      <c r="F510" s="259"/>
      <c r="G510" s="241"/>
      <c r="H510" s="241"/>
      <c r="I510" s="241"/>
      <c r="J510" s="239"/>
      <c r="K510" s="259"/>
      <c r="L510" s="241"/>
      <c r="M510" s="241"/>
      <c r="N510" s="260"/>
      <c r="O510" s="241"/>
      <c r="P510" s="241"/>
      <c r="Q510" s="241"/>
      <c r="R510" s="241"/>
      <c r="S510" s="241"/>
      <c r="T510" s="241"/>
      <c r="U510" s="241"/>
      <c r="V510" s="214"/>
      <c r="W510" s="241"/>
      <c r="X510" s="241"/>
      <c r="Y510" s="241"/>
      <c r="Z510" s="214"/>
      <c r="AA510" s="241"/>
      <c r="AB510" s="214"/>
      <c r="AC510" s="241"/>
      <c r="AD510" s="214"/>
      <c r="AE510" s="241"/>
      <c r="AF510" s="214"/>
      <c r="AG510" s="241"/>
      <c r="AH510" s="214"/>
      <c r="AI510" s="241"/>
      <c r="AJ510" s="214"/>
      <c r="AK510" s="241"/>
      <c r="AL510" s="214"/>
      <c r="AM510" s="214"/>
      <c r="AN510" s="241"/>
      <c r="AO510" s="260"/>
      <c r="AP510" s="241"/>
      <c r="AQ510" s="214"/>
      <c r="AR510" s="241"/>
      <c r="AS510" s="214"/>
      <c r="AT510" s="241"/>
      <c r="AU510" s="214"/>
      <c r="AV510" s="241"/>
      <c r="AW510" s="214"/>
      <c r="AX510" s="261"/>
      <c r="AY510" s="262">
        <v>593.9</v>
      </c>
      <c r="AZ510" s="234"/>
      <c r="BB510" s="260"/>
      <c r="BC510" s="245" t="e">
        <f t="shared" si="21"/>
        <v>#DIV/0!</v>
      </c>
    </row>
    <row r="511" spans="1:55" ht="39" customHeight="1" x14ac:dyDescent="0.25">
      <c r="A511" s="280" t="s">
        <v>872</v>
      </c>
      <c r="B511" s="247" t="s">
        <v>873</v>
      </c>
      <c r="C511" s="247" t="s">
        <v>764</v>
      </c>
      <c r="D511" s="256" t="s">
        <v>127</v>
      </c>
      <c r="E511" s="239"/>
      <c r="F511" s="259"/>
      <c r="G511" s="241"/>
      <c r="H511" s="241"/>
      <c r="I511" s="241"/>
      <c r="J511" s="239"/>
      <c r="K511" s="259"/>
      <c r="L511" s="241"/>
      <c r="M511" s="241"/>
      <c r="N511" s="260"/>
      <c r="O511" s="241"/>
      <c r="P511" s="241"/>
      <c r="Q511" s="241"/>
      <c r="R511" s="241"/>
      <c r="S511" s="241"/>
      <c r="T511" s="241"/>
      <c r="U511" s="241">
        <f>U520</f>
        <v>245600</v>
      </c>
      <c r="V511" s="214"/>
      <c r="W511" s="241">
        <f>W520</f>
        <v>245600</v>
      </c>
      <c r="X511" s="241">
        <f>X520</f>
        <v>185400</v>
      </c>
      <c r="Y511" s="241">
        <f>W511+X511</f>
        <v>431000</v>
      </c>
      <c r="Z511" s="214"/>
      <c r="AA511" s="241">
        <f>AA520</f>
        <v>384600</v>
      </c>
      <c r="AB511" s="214"/>
      <c r="AC511" s="241">
        <f>AC520</f>
        <v>384600</v>
      </c>
      <c r="AD511" s="214"/>
      <c r="AE511" s="241">
        <f>AE520</f>
        <v>458000</v>
      </c>
      <c r="AF511" s="214"/>
      <c r="AG511" s="241">
        <f>AG520</f>
        <v>322600</v>
      </c>
      <c r="AH511" s="214"/>
      <c r="AI511" s="241">
        <f>AI520</f>
        <v>454133.32999999996</v>
      </c>
      <c r="AJ511" s="214"/>
      <c r="AK511" s="241">
        <f>AK520</f>
        <v>454133.32999999996</v>
      </c>
      <c r="AL511" s="214"/>
      <c r="AM511" s="214"/>
      <c r="AN511" s="241">
        <f>AN520</f>
        <v>504133.32999999996</v>
      </c>
      <c r="AO511" s="260"/>
      <c r="AP511" s="241">
        <f>AP520</f>
        <v>554133.32999999996</v>
      </c>
      <c r="AQ511" s="214"/>
      <c r="AR511" s="241">
        <f>AR520</f>
        <v>554133.32999999996</v>
      </c>
      <c r="AS511" s="214"/>
      <c r="AT511" s="241">
        <f>AT520</f>
        <v>899033.33</v>
      </c>
      <c r="AU511" s="214"/>
      <c r="AV511" s="241">
        <f>AV520</f>
        <v>899033.33</v>
      </c>
      <c r="AW511" s="214"/>
      <c r="AX511" s="261">
        <f>AX515+AX512</f>
        <v>798.01</v>
      </c>
      <c r="AY511" s="262">
        <f>AY520+AY515</f>
        <v>1176.82</v>
      </c>
      <c r="AZ511" s="234"/>
      <c r="BA511" s="234"/>
      <c r="BB511" s="260">
        <f>BB515+BB512</f>
        <v>689</v>
      </c>
      <c r="BC511" s="245">
        <f t="shared" si="21"/>
        <v>86.33977017831856</v>
      </c>
    </row>
    <row r="512" spans="1:55" ht="79.150000000000006" customHeight="1" x14ac:dyDescent="0.25">
      <c r="A512" s="280" t="s">
        <v>872</v>
      </c>
      <c r="B512" s="257" t="s">
        <v>880</v>
      </c>
      <c r="C512" s="257" t="s">
        <v>764</v>
      </c>
      <c r="D512" s="291" t="s">
        <v>879</v>
      </c>
      <c r="E512" s="239"/>
      <c r="F512" s="259"/>
      <c r="G512" s="241"/>
      <c r="H512" s="241"/>
      <c r="I512" s="241"/>
      <c r="J512" s="239"/>
      <c r="K512" s="259"/>
      <c r="L512" s="241"/>
      <c r="M512" s="241"/>
      <c r="N512" s="260"/>
      <c r="O512" s="241"/>
      <c r="P512" s="241"/>
      <c r="Q512" s="241"/>
      <c r="R512" s="241"/>
      <c r="S512" s="241"/>
      <c r="T512" s="241"/>
      <c r="U512" s="241">
        <f>U514</f>
        <v>245600</v>
      </c>
      <c r="V512" s="214"/>
      <c r="W512" s="241">
        <f>W514</f>
        <v>245600</v>
      </c>
      <c r="X512" s="241">
        <f>X514</f>
        <v>185400</v>
      </c>
      <c r="Y512" s="241">
        <f>W512+X512</f>
        <v>431000</v>
      </c>
      <c r="Z512" s="214"/>
      <c r="AA512" s="241">
        <f>AA514</f>
        <v>384600</v>
      </c>
      <c r="AB512" s="214"/>
      <c r="AC512" s="241">
        <f>AC514</f>
        <v>384600</v>
      </c>
      <c r="AD512" s="214"/>
      <c r="AE512" s="241">
        <f>AE514</f>
        <v>458000</v>
      </c>
      <c r="AF512" s="214"/>
      <c r="AG512" s="241">
        <f>AG514</f>
        <v>322600</v>
      </c>
      <c r="AH512" s="214"/>
      <c r="AI512" s="241">
        <f>AI514</f>
        <v>454133.32999999996</v>
      </c>
      <c r="AJ512" s="214"/>
      <c r="AK512" s="241">
        <f>AK514</f>
        <v>454133.32999999996</v>
      </c>
      <c r="AL512" s="214"/>
      <c r="AM512" s="214"/>
      <c r="AN512" s="241">
        <f>AN514</f>
        <v>504133.32999999996</v>
      </c>
      <c r="AO512" s="260"/>
      <c r="AP512" s="241">
        <f>AP514</f>
        <v>554133.32999999996</v>
      </c>
      <c r="AQ512" s="214"/>
      <c r="AR512" s="241">
        <f>AR514</f>
        <v>554133.32999999996</v>
      </c>
      <c r="AS512" s="214"/>
      <c r="AT512" s="241">
        <f>AT514</f>
        <v>899033.33</v>
      </c>
      <c r="AU512" s="214"/>
      <c r="AV512" s="241">
        <f>AV514</f>
        <v>899033.33</v>
      </c>
      <c r="AW512" s="214"/>
      <c r="AX512" s="261">
        <f>AX513</f>
        <v>798.01</v>
      </c>
      <c r="AY512" s="262"/>
      <c r="AZ512" s="234"/>
      <c r="BA512" s="234"/>
      <c r="BB512" s="260">
        <f>BB513</f>
        <v>689</v>
      </c>
      <c r="BC512" s="245">
        <f t="shared" si="21"/>
        <v>86.33977017831856</v>
      </c>
    </row>
    <row r="513" spans="1:55" ht="78.599999999999994" customHeight="1" x14ac:dyDescent="0.25">
      <c r="A513" s="280" t="s">
        <v>872</v>
      </c>
      <c r="B513" s="257" t="s">
        <v>876</v>
      </c>
      <c r="C513" s="257" t="s">
        <v>764</v>
      </c>
      <c r="D513" s="331" t="s">
        <v>129</v>
      </c>
      <c r="E513" s="239"/>
      <c r="F513" s="259"/>
      <c r="G513" s="241"/>
      <c r="H513" s="241"/>
      <c r="I513" s="241"/>
      <c r="J513" s="239"/>
      <c r="K513" s="259"/>
      <c r="L513" s="241"/>
      <c r="M513" s="241"/>
      <c r="N513" s="260"/>
      <c r="O513" s="241"/>
      <c r="P513" s="241"/>
      <c r="Q513" s="241"/>
      <c r="R513" s="241"/>
      <c r="S513" s="241"/>
      <c r="T513" s="241"/>
      <c r="U513" s="241"/>
      <c r="V513" s="214"/>
      <c r="W513" s="241"/>
      <c r="X513" s="241"/>
      <c r="Y513" s="241"/>
      <c r="Z513" s="214"/>
      <c r="AA513" s="241"/>
      <c r="AB513" s="214"/>
      <c r="AC513" s="241"/>
      <c r="AD513" s="214"/>
      <c r="AE513" s="241"/>
      <c r="AF513" s="214"/>
      <c r="AG513" s="241"/>
      <c r="AH513" s="214"/>
      <c r="AI513" s="241"/>
      <c r="AJ513" s="214"/>
      <c r="AK513" s="241"/>
      <c r="AL513" s="214"/>
      <c r="AM513" s="214"/>
      <c r="AN513" s="241"/>
      <c r="AO513" s="270"/>
      <c r="AP513" s="241"/>
      <c r="AQ513" s="214"/>
      <c r="AR513" s="241"/>
      <c r="AS513" s="214"/>
      <c r="AT513" s="241"/>
      <c r="AU513" s="214"/>
      <c r="AV513" s="241"/>
      <c r="AW513" s="214"/>
      <c r="AX513" s="261">
        <f>AX514</f>
        <v>798.01</v>
      </c>
      <c r="AY513" s="262"/>
      <c r="AZ513" s="234"/>
      <c r="BA513" s="234"/>
      <c r="BB513" s="260">
        <f>BB514</f>
        <v>689</v>
      </c>
      <c r="BC513" s="245">
        <f t="shared" si="21"/>
        <v>86.33977017831856</v>
      </c>
    </row>
    <row r="514" spans="1:55" ht="19.5" customHeight="1" x14ac:dyDescent="0.25">
      <c r="A514" s="280" t="s">
        <v>872</v>
      </c>
      <c r="B514" s="257" t="s">
        <v>876</v>
      </c>
      <c r="C514" s="257" t="s">
        <v>871</v>
      </c>
      <c r="D514" s="258" t="s">
        <v>758</v>
      </c>
      <c r="E514" s="239"/>
      <c r="F514" s="259"/>
      <c r="G514" s="241"/>
      <c r="H514" s="241"/>
      <c r="I514" s="241"/>
      <c r="J514" s="239"/>
      <c r="K514" s="259"/>
      <c r="L514" s="241"/>
      <c r="M514" s="241"/>
      <c r="N514" s="260"/>
      <c r="O514" s="241"/>
      <c r="P514" s="241"/>
      <c r="Q514" s="241">
        <v>178100</v>
      </c>
      <c r="R514" s="241">
        <v>178100</v>
      </c>
      <c r="S514" s="241">
        <v>178100</v>
      </c>
      <c r="T514" s="241">
        <v>178100</v>
      </c>
      <c r="U514" s="241">
        <v>245600</v>
      </c>
      <c r="V514" s="214"/>
      <c r="W514" s="241">
        <v>245600</v>
      </c>
      <c r="X514" s="241">
        <v>185400</v>
      </c>
      <c r="Y514" s="241">
        <f>W514+X514</f>
        <v>431000</v>
      </c>
      <c r="Z514" s="264">
        <v>-56400</v>
      </c>
      <c r="AA514" s="241">
        <v>384600</v>
      </c>
      <c r="AB514" s="214"/>
      <c r="AC514" s="241">
        <v>384600</v>
      </c>
      <c r="AD514" s="264">
        <v>56400</v>
      </c>
      <c r="AE514" s="241">
        <v>458000</v>
      </c>
      <c r="AF514" s="214"/>
      <c r="AG514" s="241">
        <v>322600</v>
      </c>
      <c r="AH514" s="264">
        <v>131533.32999999999</v>
      </c>
      <c r="AI514" s="241">
        <f>AG514+AH514</f>
        <v>454133.32999999996</v>
      </c>
      <c r="AJ514" s="214"/>
      <c r="AK514" s="241">
        <f>AI514+AJ514</f>
        <v>454133.32999999996</v>
      </c>
      <c r="AL514" s="214">
        <v>50000</v>
      </c>
      <c r="AM514" s="214"/>
      <c r="AN514" s="241">
        <f>AK514+AL514+AM514</f>
        <v>504133.32999999996</v>
      </c>
      <c r="AO514" s="214">
        <v>50000</v>
      </c>
      <c r="AP514" s="241">
        <f>AN514+AO514</f>
        <v>554133.32999999996</v>
      </c>
      <c r="AQ514" s="214"/>
      <c r="AR514" s="241">
        <f>AP514+AQ514</f>
        <v>554133.32999999996</v>
      </c>
      <c r="AS514" s="214"/>
      <c r="AT514" s="241">
        <v>899033.33</v>
      </c>
      <c r="AU514" s="214"/>
      <c r="AV514" s="241">
        <v>899033.33</v>
      </c>
      <c r="AW514" s="214"/>
      <c r="AX514" s="354">
        <v>798.01</v>
      </c>
      <c r="AY514" s="262"/>
      <c r="AZ514" s="234"/>
      <c r="BA514" s="234"/>
      <c r="BB514" s="260">
        <v>689</v>
      </c>
      <c r="BC514" s="245">
        <f t="shared" si="21"/>
        <v>86.33977017831856</v>
      </c>
    </row>
    <row r="515" spans="1:55" ht="45.75" hidden="1" customHeight="1" x14ac:dyDescent="0.25">
      <c r="A515" s="280" t="s">
        <v>872</v>
      </c>
      <c r="B515" s="257" t="s">
        <v>877</v>
      </c>
      <c r="C515" s="257" t="s">
        <v>764</v>
      </c>
      <c r="D515" s="291" t="s">
        <v>875</v>
      </c>
      <c r="E515" s="239"/>
      <c r="F515" s="259"/>
      <c r="G515" s="241"/>
      <c r="H515" s="241"/>
      <c r="I515" s="241"/>
      <c r="J515" s="239"/>
      <c r="K515" s="259"/>
      <c r="L515" s="241"/>
      <c r="M515" s="241"/>
      <c r="N515" s="260"/>
      <c r="O515" s="241"/>
      <c r="P515" s="241"/>
      <c r="Q515" s="241"/>
      <c r="R515" s="241"/>
      <c r="S515" s="241"/>
      <c r="T515" s="241"/>
      <c r="U515" s="241"/>
      <c r="V515" s="214"/>
      <c r="W515" s="241"/>
      <c r="X515" s="241"/>
      <c r="Y515" s="241"/>
      <c r="Z515" s="214"/>
      <c r="AA515" s="241"/>
      <c r="AB515" s="214"/>
      <c r="AC515" s="241"/>
      <c r="AD515" s="214"/>
      <c r="AE515" s="241"/>
      <c r="AF515" s="214"/>
      <c r="AG515" s="241"/>
      <c r="AH515" s="214"/>
      <c r="AI515" s="241"/>
      <c r="AJ515" s="214"/>
      <c r="AK515" s="241"/>
      <c r="AL515" s="214"/>
      <c r="AM515" s="214"/>
      <c r="AN515" s="241"/>
      <c r="AO515" s="260"/>
      <c r="AP515" s="241"/>
      <c r="AQ515" s="214"/>
      <c r="AR515" s="241"/>
      <c r="AS515" s="214"/>
      <c r="AT515" s="241"/>
      <c r="AU515" s="214"/>
      <c r="AV515" s="241"/>
      <c r="AW515" s="214"/>
      <c r="AX515" s="261">
        <f>AX517+AX518+AX519</f>
        <v>0</v>
      </c>
      <c r="AY515" s="262">
        <f>AY517+AY518+AY519</f>
        <v>180.22</v>
      </c>
      <c r="AZ515" s="234"/>
      <c r="BA515" s="234"/>
      <c r="BB515" s="260">
        <f>BB517+BB518+BB519</f>
        <v>0</v>
      </c>
      <c r="BC515" s="245" t="e">
        <f t="shared" si="21"/>
        <v>#DIV/0!</v>
      </c>
    </row>
    <row r="516" spans="1:55" ht="36.75" hidden="1" customHeight="1" x14ac:dyDescent="0.25">
      <c r="A516" s="280" t="s">
        <v>872</v>
      </c>
      <c r="B516" s="257" t="s">
        <v>878</v>
      </c>
      <c r="C516" s="257" t="s">
        <v>764</v>
      </c>
      <c r="D516" s="331" t="s">
        <v>128</v>
      </c>
      <c r="E516" s="239"/>
      <c r="F516" s="259"/>
      <c r="G516" s="241"/>
      <c r="H516" s="241"/>
      <c r="I516" s="241"/>
      <c r="J516" s="239"/>
      <c r="K516" s="259"/>
      <c r="L516" s="241"/>
      <c r="M516" s="241"/>
      <c r="N516" s="260"/>
      <c r="O516" s="241"/>
      <c r="P516" s="241"/>
      <c r="Q516" s="241"/>
      <c r="R516" s="241"/>
      <c r="S516" s="241"/>
      <c r="T516" s="241"/>
      <c r="U516" s="241"/>
      <c r="V516" s="214"/>
      <c r="W516" s="241"/>
      <c r="X516" s="241"/>
      <c r="Y516" s="241"/>
      <c r="Z516" s="214"/>
      <c r="AA516" s="241"/>
      <c r="AB516" s="214"/>
      <c r="AC516" s="241"/>
      <c r="AD516" s="214"/>
      <c r="AE516" s="241"/>
      <c r="AF516" s="214"/>
      <c r="AG516" s="241"/>
      <c r="AH516" s="214"/>
      <c r="AI516" s="241"/>
      <c r="AJ516" s="214"/>
      <c r="AK516" s="241"/>
      <c r="AL516" s="214"/>
      <c r="AM516" s="214"/>
      <c r="AN516" s="241"/>
      <c r="AO516" s="260"/>
      <c r="AP516" s="241"/>
      <c r="AQ516" s="214"/>
      <c r="AR516" s="241"/>
      <c r="AS516" s="214"/>
      <c r="AT516" s="241"/>
      <c r="AU516" s="214"/>
      <c r="AV516" s="241"/>
      <c r="AW516" s="214"/>
      <c r="AX516" s="261">
        <f>AX517+AX519</f>
        <v>0</v>
      </c>
      <c r="AY516" s="262"/>
      <c r="AZ516" s="234"/>
      <c r="BA516" s="234"/>
      <c r="BB516" s="260">
        <f>BB517+BB519</f>
        <v>0</v>
      </c>
      <c r="BC516" s="245" t="e">
        <f t="shared" si="21"/>
        <v>#DIV/0!</v>
      </c>
    </row>
    <row r="517" spans="1:55" ht="66" hidden="1" customHeight="1" x14ac:dyDescent="0.25">
      <c r="A517" s="280" t="s">
        <v>872</v>
      </c>
      <c r="B517" s="257" t="s">
        <v>878</v>
      </c>
      <c r="C517" s="257" t="s">
        <v>769</v>
      </c>
      <c r="D517" s="258" t="s">
        <v>51</v>
      </c>
      <c r="E517" s="239"/>
      <c r="F517" s="259"/>
      <c r="G517" s="241"/>
      <c r="H517" s="241"/>
      <c r="I517" s="241"/>
      <c r="J517" s="239"/>
      <c r="K517" s="259"/>
      <c r="L517" s="241"/>
      <c r="M517" s="241"/>
      <c r="N517" s="260"/>
      <c r="O517" s="241"/>
      <c r="P517" s="241"/>
      <c r="Q517" s="241"/>
      <c r="R517" s="241"/>
      <c r="S517" s="241"/>
      <c r="T517" s="241"/>
      <c r="U517" s="241"/>
      <c r="V517" s="214"/>
      <c r="W517" s="241"/>
      <c r="X517" s="241"/>
      <c r="Y517" s="241"/>
      <c r="Z517" s="214"/>
      <c r="AA517" s="241"/>
      <c r="AB517" s="214"/>
      <c r="AC517" s="241"/>
      <c r="AD517" s="214"/>
      <c r="AE517" s="241"/>
      <c r="AF517" s="214"/>
      <c r="AG517" s="241"/>
      <c r="AH517" s="214"/>
      <c r="AI517" s="241"/>
      <c r="AJ517" s="214"/>
      <c r="AK517" s="241"/>
      <c r="AL517" s="214"/>
      <c r="AM517" s="214"/>
      <c r="AN517" s="241"/>
      <c r="AO517" s="260"/>
      <c r="AP517" s="241"/>
      <c r="AQ517" s="214"/>
      <c r="AR517" s="241"/>
      <c r="AS517" s="214"/>
      <c r="AT517" s="241"/>
      <c r="AU517" s="214"/>
      <c r="AV517" s="241"/>
      <c r="AW517" s="214"/>
      <c r="AX517" s="261"/>
      <c r="AY517" s="262">
        <v>170.82</v>
      </c>
      <c r="AZ517" s="234"/>
      <c r="BA517" s="234"/>
      <c r="BB517" s="260"/>
      <c r="BC517" s="245" t="e">
        <f t="shared" si="21"/>
        <v>#DIV/0!</v>
      </c>
    </row>
    <row r="518" spans="1:55" ht="36" hidden="1" customHeight="1" x14ac:dyDescent="0.25">
      <c r="A518" s="255"/>
      <c r="B518" s="257" t="s">
        <v>685</v>
      </c>
      <c r="C518" s="257"/>
      <c r="D518" s="258" t="s">
        <v>391</v>
      </c>
      <c r="E518" s="239"/>
      <c r="F518" s="259"/>
      <c r="G518" s="241"/>
      <c r="H518" s="241"/>
      <c r="I518" s="241"/>
      <c r="J518" s="239"/>
      <c r="K518" s="259"/>
      <c r="L518" s="241"/>
      <c r="M518" s="241"/>
      <c r="N518" s="260"/>
      <c r="O518" s="241"/>
      <c r="P518" s="241"/>
      <c r="Q518" s="241"/>
      <c r="R518" s="241"/>
      <c r="S518" s="241"/>
      <c r="T518" s="241"/>
      <c r="U518" s="241"/>
      <c r="V518" s="214"/>
      <c r="W518" s="241"/>
      <c r="X518" s="241"/>
      <c r="Y518" s="241"/>
      <c r="Z518" s="214"/>
      <c r="AA518" s="241"/>
      <c r="AB518" s="214"/>
      <c r="AC518" s="241"/>
      <c r="AD518" s="214"/>
      <c r="AE518" s="241"/>
      <c r="AF518" s="214"/>
      <c r="AG518" s="241"/>
      <c r="AH518" s="214"/>
      <c r="AI518" s="241"/>
      <c r="AJ518" s="214"/>
      <c r="AK518" s="241"/>
      <c r="AL518" s="214"/>
      <c r="AM518" s="214"/>
      <c r="AN518" s="241"/>
      <c r="AO518" s="260"/>
      <c r="AP518" s="241"/>
      <c r="AQ518" s="214"/>
      <c r="AR518" s="241"/>
      <c r="AS518" s="214"/>
      <c r="AT518" s="241"/>
      <c r="AU518" s="214"/>
      <c r="AV518" s="241"/>
      <c r="AW518" s="214"/>
      <c r="AX518" s="261"/>
      <c r="AY518" s="262">
        <v>3.4</v>
      </c>
      <c r="AZ518" s="234"/>
      <c r="BA518" s="234"/>
      <c r="BB518" s="260"/>
      <c r="BC518" s="245" t="e">
        <f t="shared" si="21"/>
        <v>#DIV/0!</v>
      </c>
    </row>
    <row r="519" spans="1:55" ht="30" hidden="1" customHeight="1" x14ac:dyDescent="0.25">
      <c r="A519" s="255" t="s">
        <v>872</v>
      </c>
      <c r="B519" s="257" t="s">
        <v>878</v>
      </c>
      <c r="C519" s="257" t="s">
        <v>771</v>
      </c>
      <c r="D519" s="258" t="s">
        <v>747</v>
      </c>
      <c r="E519" s="239"/>
      <c r="F519" s="259"/>
      <c r="G519" s="241"/>
      <c r="H519" s="241"/>
      <c r="I519" s="241"/>
      <c r="J519" s="239"/>
      <c r="K519" s="259"/>
      <c r="L519" s="241"/>
      <c r="M519" s="241"/>
      <c r="N519" s="260"/>
      <c r="O519" s="241"/>
      <c r="P519" s="241"/>
      <c r="Q519" s="241"/>
      <c r="R519" s="241"/>
      <c r="S519" s="241"/>
      <c r="T519" s="241"/>
      <c r="U519" s="241"/>
      <c r="V519" s="214"/>
      <c r="W519" s="241"/>
      <c r="X519" s="241"/>
      <c r="Y519" s="241"/>
      <c r="Z519" s="214"/>
      <c r="AA519" s="241"/>
      <c r="AB519" s="214"/>
      <c r="AC519" s="241"/>
      <c r="AD519" s="214"/>
      <c r="AE519" s="241"/>
      <c r="AF519" s="214"/>
      <c r="AG519" s="241"/>
      <c r="AH519" s="214"/>
      <c r="AI519" s="241"/>
      <c r="AJ519" s="214"/>
      <c r="AK519" s="241"/>
      <c r="AL519" s="214"/>
      <c r="AM519" s="214"/>
      <c r="AN519" s="241"/>
      <c r="AO519" s="260"/>
      <c r="AP519" s="241"/>
      <c r="AQ519" s="214"/>
      <c r="AR519" s="241"/>
      <c r="AS519" s="214"/>
      <c r="AT519" s="241"/>
      <c r="AU519" s="214"/>
      <c r="AV519" s="241"/>
      <c r="AW519" s="214"/>
      <c r="AX519" s="261"/>
      <c r="AY519" s="262">
        <v>6</v>
      </c>
      <c r="AZ519" s="234"/>
      <c r="BA519" s="234"/>
      <c r="BB519" s="260"/>
      <c r="BC519" s="245" t="e">
        <f t="shared" si="21"/>
        <v>#DIV/0!</v>
      </c>
    </row>
    <row r="520" spans="1:55" ht="67.150000000000006" hidden="1" customHeight="1" x14ac:dyDescent="0.25">
      <c r="A520" s="255"/>
      <c r="B520" s="257" t="s">
        <v>687</v>
      </c>
      <c r="C520" s="257"/>
      <c r="D520" s="291" t="s">
        <v>686</v>
      </c>
      <c r="E520" s="239"/>
      <c r="F520" s="259"/>
      <c r="G520" s="241"/>
      <c r="H520" s="241"/>
      <c r="I520" s="241"/>
      <c r="J520" s="239"/>
      <c r="K520" s="259"/>
      <c r="L520" s="241"/>
      <c r="M520" s="241"/>
      <c r="N520" s="260"/>
      <c r="O520" s="241"/>
      <c r="P520" s="241"/>
      <c r="Q520" s="241"/>
      <c r="R520" s="241"/>
      <c r="S520" s="241"/>
      <c r="T520" s="241"/>
      <c r="U520" s="241">
        <f>U521</f>
        <v>245600</v>
      </c>
      <c r="V520" s="214"/>
      <c r="W520" s="241">
        <f>W521</f>
        <v>245600</v>
      </c>
      <c r="X520" s="241">
        <f>X521</f>
        <v>185400</v>
      </c>
      <c r="Y520" s="241">
        <f>W520+X520</f>
        <v>431000</v>
      </c>
      <c r="Z520" s="214"/>
      <c r="AA520" s="241">
        <f>AA521</f>
        <v>384600</v>
      </c>
      <c r="AB520" s="214"/>
      <c r="AC520" s="241">
        <f>AC521</f>
        <v>384600</v>
      </c>
      <c r="AD520" s="214"/>
      <c r="AE520" s="241">
        <f>AE521</f>
        <v>458000</v>
      </c>
      <c r="AF520" s="214"/>
      <c r="AG520" s="241">
        <f>AG521</f>
        <v>322600</v>
      </c>
      <c r="AH520" s="214"/>
      <c r="AI520" s="241">
        <f>AI521</f>
        <v>454133.32999999996</v>
      </c>
      <c r="AJ520" s="214"/>
      <c r="AK520" s="241">
        <f>AK521</f>
        <v>454133.32999999996</v>
      </c>
      <c r="AL520" s="214"/>
      <c r="AM520" s="214"/>
      <c r="AN520" s="241">
        <f>AN521</f>
        <v>504133.32999999996</v>
      </c>
      <c r="AO520" s="260"/>
      <c r="AP520" s="241">
        <f>AP521</f>
        <v>554133.32999999996</v>
      </c>
      <c r="AQ520" s="214"/>
      <c r="AR520" s="241">
        <f>AR521</f>
        <v>554133.32999999996</v>
      </c>
      <c r="AS520" s="214"/>
      <c r="AT520" s="241">
        <f>AT521</f>
        <v>899033.33</v>
      </c>
      <c r="AU520" s="214"/>
      <c r="AV520" s="241">
        <f>AV521</f>
        <v>899033.33</v>
      </c>
      <c r="AW520" s="214"/>
      <c r="AX520" s="261">
        <f>AX521</f>
        <v>0</v>
      </c>
      <c r="AY520" s="262">
        <f>AY521</f>
        <v>996.6</v>
      </c>
      <c r="AZ520" s="234"/>
      <c r="BA520" s="234"/>
      <c r="BB520" s="260">
        <f>BB521</f>
        <v>0</v>
      </c>
      <c r="BC520" s="245" t="e">
        <f t="shared" si="21"/>
        <v>#DIV/0!</v>
      </c>
    </row>
    <row r="521" spans="1:55" ht="32.450000000000003" hidden="1" customHeight="1" x14ac:dyDescent="0.25">
      <c r="A521" s="255"/>
      <c r="B521" s="257" t="s">
        <v>876</v>
      </c>
      <c r="C521" s="257"/>
      <c r="D521" s="258" t="s">
        <v>758</v>
      </c>
      <c r="E521" s="239"/>
      <c r="F521" s="259"/>
      <c r="G521" s="241"/>
      <c r="H521" s="241"/>
      <c r="I521" s="241"/>
      <c r="J521" s="239"/>
      <c r="K521" s="259"/>
      <c r="L521" s="241"/>
      <c r="M521" s="241"/>
      <c r="N521" s="260"/>
      <c r="O521" s="241"/>
      <c r="P521" s="241"/>
      <c r="Q521" s="241">
        <v>178100</v>
      </c>
      <c r="R521" s="241">
        <v>178100</v>
      </c>
      <c r="S521" s="241">
        <v>178100</v>
      </c>
      <c r="T521" s="241">
        <v>178100</v>
      </c>
      <c r="U521" s="241">
        <v>245600</v>
      </c>
      <c r="V521" s="214"/>
      <c r="W521" s="241">
        <v>245600</v>
      </c>
      <c r="X521" s="241">
        <v>185400</v>
      </c>
      <c r="Y521" s="241">
        <f>W521+X521</f>
        <v>431000</v>
      </c>
      <c r="Z521" s="264">
        <v>-56400</v>
      </c>
      <c r="AA521" s="241">
        <v>384600</v>
      </c>
      <c r="AB521" s="214"/>
      <c r="AC521" s="241">
        <v>384600</v>
      </c>
      <c r="AD521" s="264">
        <v>56400</v>
      </c>
      <c r="AE521" s="241">
        <v>458000</v>
      </c>
      <c r="AF521" s="214"/>
      <c r="AG521" s="241">
        <v>322600</v>
      </c>
      <c r="AH521" s="264">
        <v>131533.32999999999</v>
      </c>
      <c r="AI521" s="241">
        <f>AG521+AH521</f>
        <v>454133.32999999996</v>
      </c>
      <c r="AJ521" s="214"/>
      <c r="AK521" s="241">
        <f>AI521+AJ521</f>
        <v>454133.32999999996</v>
      </c>
      <c r="AL521" s="214">
        <v>50000</v>
      </c>
      <c r="AM521" s="214"/>
      <c r="AN521" s="241">
        <f>AK521+AL521+AM521</f>
        <v>504133.32999999996</v>
      </c>
      <c r="AO521" s="214">
        <v>50000</v>
      </c>
      <c r="AP521" s="241">
        <f>AN521+AO521</f>
        <v>554133.32999999996</v>
      </c>
      <c r="AQ521" s="214"/>
      <c r="AR521" s="241">
        <f>AP521+AQ521</f>
        <v>554133.32999999996</v>
      </c>
      <c r="AS521" s="214"/>
      <c r="AT521" s="241">
        <v>899033.33</v>
      </c>
      <c r="AU521" s="214"/>
      <c r="AV521" s="241">
        <v>899033.33</v>
      </c>
      <c r="AW521" s="214"/>
      <c r="AX521" s="261"/>
      <c r="AY521" s="262">
        <v>996.6</v>
      </c>
      <c r="AZ521" s="234"/>
      <c r="BA521" s="234"/>
      <c r="BB521" s="260"/>
      <c r="BC521" s="245" t="e">
        <f t="shared" si="21"/>
        <v>#DIV/0!</v>
      </c>
    </row>
    <row r="522" spans="1:55" ht="21.6" customHeight="1" x14ac:dyDescent="0.25">
      <c r="A522" s="236" t="s">
        <v>881</v>
      </c>
      <c r="B522" s="237" t="s">
        <v>837</v>
      </c>
      <c r="C522" s="237" t="s">
        <v>764</v>
      </c>
      <c r="D522" s="287" t="s">
        <v>588</v>
      </c>
      <c r="E522" s="239"/>
      <c r="F522" s="259"/>
      <c r="G522" s="241"/>
      <c r="H522" s="241"/>
      <c r="I522" s="241"/>
      <c r="J522" s="239"/>
      <c r="K522" s="259"/>
      <c r="L522" s="241"/>
      <c r="M522" s="241"/>
      <c r="N522" s="260"/>
      <c r="O522" s="241"/>
      <c r="P522" s="241"/>
      <c r="Q522" s="241"/>
      <c r="R522" s="241"/>
      <c r="S522" s="241"/>
      <c r="T522" s="241"/>
      <c r="U522" s="241"/>
      <c r="V522" s="214"/>
      <c r="W522" s="241"/>
      <c r="X522" s="241"/>
      <c r="Y522" s="241"/>
      <c r="Z522" s="270"/>
      <c r="AA522" s="241"/>
      <c r="AB522" s="214"/>
      <c r="AC522" s="241"/>
      <c r="AD522" s="270"/>
      <c r="AE522" s="241"/>
      <c r="AF522" s="214"/>
      <c r="AG522" s="239">
        <f>AG546</f>
        <v>0</v>
      </c>
      <c r="AH522" s="214"/>
      <c r="AI522" s="239">
        <f>AI546</f>
        <v>0</v>
      </c>
      <c r="AJ522" s="214"/>
      <c r="AK522" s="239">
        <f>AK546</f>
        <v>0</v>
      </c>
      <c r="AL522" s="214"/>
      <c r="AM522" s="214"/>
      <c r="AN522" s="239">
        <f>AN546</f>
        <v>0</v>
      </c>
      <c r="AO522" s="240"/>
      <c r="AP522" s="239">
        <f>AP546</f>
        <v>0</v>
      </c>
      <c r="AQ522" s="214"/>
      <c r="AR522" s="239">
        <f>AR546</f>
        <v>0</v>
      </c>
      <c r="AS522" s="214"/>
      <c r="AT522" s="239">
        <f>AT546</f>
        <v>0</v>
      </c>
      <c r="AU522" s="214"/>
      <c r="AV522" s="239">
        <f>AV546</f>
        <v>0</v>
      </c>
      <c r="AW522" s="214"/>
      <c r="AX522" s="242">
        <f>AX523+AX540+AX547</f>
        <v>1028.521</v>
      </c>
      <c r="AY522" s="243" t="e">
        <f>AY546+AY557</f>
        <v>#REF!</v>
      </c>
      <c r="AZ522" s="234"/>
      <c r="BB522" s="240">
        <f>BB523+BB540+BB547</f>
        <v>975.84099999999989</v>
      </c>
      <c r="BC522" s="245">
        <f t="shared" si="21"/>
        <v>94.878082217086472</v>
      </c>
    </row>
    <row r="523" spans="1:55" ht="66.599999999999994" customHeight="1" x14ac:dyDescent="0.25">
      <c r="A523" s="280" t="s">
        <v>881</v>
      </c>
      <c r="B523" s="247" t="s">
        <v>0</v>
      </c>
      <c r="C523" s="247" t="s">
        <v>764</v>
      </c>
      <c r="D523" s="256" t="s">
        <v>143</v>
      </c>
      <c r="E523" s="239"/>
      <c r="F523" s="259"/>
      <c r="G523" s="241"/>
      <c r="H523" s="241"/>
      <c r="I523" s="241"/>
      <c r="J523" s="239"/>
      <c r="K523" s="259"/>
      <c r="L523" s="241"/>
      <c r="M523" s="241"/>
      <c r="N523" s="260"/>
      <c r="O523" s="241"/>
      <c r="P523" s="241"/>
      <c r="Q523" s="241"/>
      <c r="R523" s="241"/>
      <c r="S523" s="241"/>
      <c r="T523" s="241"/>
      <c r="U523" s="241"/>
      <c r="V523" s="214"/>
      <c r="W523" s="241"/>
      <c r="X523" s="241"/>
      <c r="Y523" s="241"/>
      <c r="Z523" s="270"/>
      <c r="AA523" s="241"/>
      <c r="AB523" s="214"/>
      <c r="AC523" s="241"/>
      <c r="AD523" s="270"/>
      <c r="AE523" s="241"/>
      <c r="AF523" s="214"/>
      <c r="AG523" s="241"/>
      <c r="AH523" s="214"/>
      <c r="AI523" s="241"/>
      <c r="AJ523" s="214"/>
      <c r="AK523" s="241"/>
      <c r="AL523" s="214"/>
      <c r="AM523" s="214"/>
      <c r="AN523" s="241"/>
      <c r="AO523" s="214"/>
      <c r="AP523" s="241"/>
      <c r="AQ523" s="214"/>
      <c r="AR523" s="241"/>
      <c r="AS523" s="214"/>
      <c r="AT523" s="241"/>
      <c r="AU523" s="214"/>
      <c r="AV523" s="241"/>
      <c r="AW523" s="214"/>
      <c r="AX523" s="253">
        <f>AX527+AX532+AX537+AX524</f>
        <v>50</v>
      </c>
      <c r="AY523" s="243"/>
      <c r="AZ523" s="234"/>
      <c r="BB523" s="252">
        <f>BB527+BB532+BB537+BB524</f>
        <v>70</v>
      </c>
      <c r="BC523" s="245">
        <f t="shared" si="21"/>
        <v>140</v>
      </c>
    </row>
    <row r="524" spans="1:55" ht="37.5" customHeight="1" x14ac:dyDescent="0.25">
      <c r="A524" s="280" t="s">
        <v>881</v>
      </c>
      <c r="B524" s="247" t="s">
        <v>359</v>
      </c>
      <c r="C524" s="247" t="s">
        <v>764</v>
      </c>
      <c r="D524" s="248" t="s">
        <v>360</v>
      </c>
      <c r="E524" s="239"/>
      <c r="F524" s="259"/>
      <c r="G524" s="241"/>
      <c r="H524" s="241"/>
      <c r="I524" s="241"/>
      <c r="J524" s="239"/>
      <c r="K524" s="259"/>
      <c r="L524" s="241"/>
      <c r="M524" s="241"/>
      <c r="N524" s="260"/>
      <c r="O524" s="241"/>
      <c r="P524" s="241"/>
      <c r="Q524" s="241"/>
      <c r="R524" s="241"/>
      <c r="S524" s="241"/>
      <c r="T524" s="241"/>
      <c r="U524" s="241"/>
      <c r="V524" s="214"/>
      <c r="W524" s="241"/>
      <c r="X524" s="241"/>
      <c r="Y524" s="241"/>
      <c r="Z524" s="270"/>
      <c r="AA524" s="241"/>
      <c r="AB524" s="214"/>
      <c r="AC524" s="241"/>
      <c r="AD524" s="270"/>
      <c r="AE524" s="241"/>
      <c r="AF524" s="214"/>
      <c r="AG524" s="241"/>
      <c r="AH524" s="214"/>
      <c r="AI524" s="241"/>
      <c r="AJ524" s="214"/>
      <c r="AK524" s="241"/>
      <c r="AL524" s="214"/>
      <c r="AM524" s="214"/>
      <c r="AN524" s="241"/>
      <c r="AO524" s="214"/>
      <c r="AP524" s="241"/>
      <c r="AQ524" s="214"/>
      <c r="AR524" s="241"/>
      <c r="AS524" s="214"/>
      <c r="AT524" s="241"/>
      <c r="AU524" s="214"/>
      <c r="AV524" s="241"/>
      <c r="AW524" s="214"/>
      <c r="AX524" s="253">
        <f>AX525</f>
        <v>12</v>
      </c>
      <c r="AY524" s="243"/>
      <c r="AZ524" s="234"/>
      <c r="BB524" s="252">
        <f>BB525</f>
        <v>0</v>
      </c>
      <c r="BC524" s="245"/>
    </row>
    <row r="525" spans="1:55" ht="40.5" customHeight="1" x14ac:dyDescent="0.25">
      <c r="A525" s="280" t="s">
        <v>881</v>
      </c>
      <c r="B525" s="257" t="s">
        <v>134</v>
      </c>
      <c r="C525" s="257" t="s">
        <v>764</v>
      </c>
      <c r="D525" s="258" t="s">
        <v>133</v>
      </c>
      <c r="E525" s="239"/>
      <c r="F525" s="259"/>
      <c r="G525" s="241"/>
      <c r="H525" s="241"/>
      <c r="I525" s="241"/>
      <c r="J525" s="239"/>
      <c r="K525" s="259"/>
      <c r="L525" s="241"/>
      <c r="M525" s="241"/>
      <c r="N525" s="260"/>
      <c r="O525" s="241"/>
      <c r="P525" s="241"/>
      <c r="Q525" s="241"/>
      <c r="R525" s="241"/>
      <c r="S525" s="241"/>
      <c r="T525" s="241"/>
      <c r="U525" s="241"/>
      <c r="V525" s="214"/>
      <c r="W525" s="241"/>
      <c r="X525" s="241"/>
      <c r="Y525" s="241"/>
      <c r="Z525" s="270"/>
      <c r="AA525" s="241"/>
      <c r="AB525" s="214"/>
      <c r="AC525" s="241"/>
      <c r="AD525" s="270"/>
      <c r="AE525" s="241"/>
      <c r="AF525" s="214"/>
      <c r="AG525" s="241"/>
      <c r="AH525" s="214"/>
      <c r="AI525" s="241"/>
      <c r="AJ525" s="214"/>
      <c r="AK525" s="241"/>
      <c r="AL525" s="214"/>
      <c r="AM525" s="214"/>
      <c r="AN525" s="241"/>
      <c r="AO525" s="214"/>
      <c r="AP525" s="241"/>
      <c r="AQ525" s="214"/>
      <c r="AR525" s="241"/>
      <c r="AS525" s="214"/>
      <c r="AT525" s="241"/>
      <c r="AU525" s="214"/>
      <c r="AV525" s="241"/>
      <c r="AW525" s="214"/>
      <c r="AX525" s="261">
        <f>AX526</f>
        <v>12</v>
      </c>
      <c r="AY525" s="243"/>
      <c r="AZ525" s="234"/>
      <c r="BB525" s="260">
        <f>BB526</f>
        <v>0</v>
      </c>
      <c r="BC525" s="332"/>
    </row>
    <row r="526" spans="1:55" ht="33" customHeight="1" x14ac:dyDescent="0.25">
      <c r="A526" s="280" t="s">
        <v>881</v>
      </c>
      <c r="B526" s="257" t="s">
        <v>134</v>
      </c>
      <c r="C526" s="257" t="s">
        <v>771</v>
      </c>
      <c r="D526" s="258" t="s">
        <v>747</v>
      </c>
      <c r="E526" s="239"/>
      <c r="F526" s="259"/>
      <c r="G526" s="241"/>
      <c r="H526" s="241"/>
      <c r="I526" s="241"/>
      <c r="J526" s="239"/>
      <c r="K526" s="259"/>
      <c r="L526" s="241"/>
      <c r="M526" s="241"/>
      <c r="N526" s="260"/>
      <c r="O526" s="241"/>
      <c r="P526" s="241"/>
      <c r="Q526" s="241"/>
      <c r="R526" s="241"/>
      <c r="S526" s="241"/>
      <c r="T526" s="241"/>
      <c r="U526" s="241"/>
      <c r="V526" s="214"/>
      <c r="W526" s="241"/>
      <c r="X526" s="241"/>
      <c r="Y526" s="241"/>
      <c r="Z526" s="270"/>
      <c r="AA526" s="241"/>
      <c r="AB526" s="214"/>
      <c r="AC526" s="241"/>
      <c r="AD526" s="270"/>
      <c r="AE526" s="241"/>
      <c r="AF526" s="214"/>
      <c r="AG526" s="241"/>
      <c r="AH526" s="214"/>
      <c r="AI526" s="241"/>
      <c r="AJ526" s="214"/>
      <c r="AK526" s="241"/>
      <c r="AL526" s="214"/>
      <c r="AM526" s="214"/>
      <c r="AN526" s="241"/>
      <c r="AO526" s="214"/>
      <c r="AP526" s="241"/>
      <c r="AQ526" s="214"/>
      <c r="AR526" s="241"/>
      <c r="AS526" s="214"/>
      <c r="AT526" s="241"/>
      <c r="AU526" s="214"/>
      <c r="AV526" s="241"/>
      <c r="AW526" s="214"/>
      <c r="AX526" s="354">
        <v>12</v>
      </c>
      <c r="AY526" s="243"/>
      <c r="AZ526" s="234"/>
      <c r="BB526" s="260">
        <v>0</v>
      </c>
      <c r="BC526" s="245"/>
    </row>
    <row r="527" spans="1:55" ht="0.75" customHeight="1" x14ac:dyDescent="0.25">
      <c r="A527" s="311" t="s">
        <v>881</v>
      </c>
      <c r="B527" s="247" t="s">
        <v>195</v>
      </c>
      <c r="C527" s="247" t="s">
        <v>764</v>
      </c>
      <c r="D527" s="248" t="s">
        <v>196</v>
      </c>
      <c r="E527" s="249"/>
      <c r="F527" s="250"/>
      <c r="G527" s="251"/>
      <c r="H527" s="251"/>
      <c r="I527" s="251"/>
      <c r="J527" s="249"/>
      <c r="K527" s="250"/>
      <c r="L527" s="251"/>
      <c r="M527" s="251"/>
      <c r="N527" s="252"/>
      <c r="O527" s="251"/>
      <c r="P527" s="251"/>
      <c r="Q527" s="251"/>
      <c r="R527" s="251"/>
      <c r="S527" s="251"/>
      <c r="T527" s="251"/>
      <c r="U527" s="251"/>
      <c r="V527" s="305"/>
      <c r="W527" s="251"/>
      <c r="X527" s="251"/>
      <c r="Y527" s="251"/>
      <c r="Z527" s="312"/>
      <c r="AA527" s="251"/>
      <c r="AB527" s="305"/>
      <c r="AC527" s="251"/>
      <c r="AD527" s="312"/>
      <c r="AE527" s="251"/>
      <c r="AF527" s="305"/>
      <c r="AG527" s="251"/>
      <c r="AH527" s="305"/>
      <c r="AI527" s="251"/>
      <c r="AJ527" s="305"/>
      <c r="AK527" s="251"/>
      <c r="AL527" s="305"/>
      <c r="AM527" s="305"/>
      <c r="AN527" s="251"/>
      <c r="AO527" s="305"/>
      <c r="AP527" s="251"/>
      <c r="AQ527" s="305"/>
      <c r="AR527" s="251"/>
      <c r="AS527" s="305"/>
      <c r="AT527" s="251"/>
      <c r="AU527" s="305"/>
      <c r="AV527" s="251"/>
      <c r="AW527" s="305"/>
      <c r="AX527" s="253">
        <f>AX528+AX530</f>
        <v>0</v>
      </c>
      <c r="AY527" s="243"/>
      <c r="AZ527" s="234"/>
      <c r="BB527" s="252">
        <f>BB528+BB530</f>
        <v>0</v>
      </c>
      <c r="BC527" s="245" t="e">
        <f t="shared" si="21"/>
        <v>#DIV/0!</v>
      </c>
    </row>
    <row r="528" spans="1:55" ht="80.25" hidden="1" customHeight="1" x14ac:dyDescent="0.25">
      <c r="A528" s="255" t="s">
        <v>881</v>
      </c>
      <c r="B528" s="247" t="s">
        <v>197</v>
      </c>
      <c r="C528" s="257" t="s">
        <v>764</v>
      </c>
      <c r="D528" s="258" t="s">
        <v>198</v>
      </c>
      <c r="E528" s="239"/>
      <c r="F528" s="259"/>
      <c r="G528" s="241"/>
      <c r="H528" s="241"/>
      <c r="I528" s="241"/>
      <c r="J528" s="239"/>
      <c r="K528" s="259"/>
      <c r="L528" s="241"/>
      <c r="M528" s="241"/>
      <c r="N528" s="260"/>
      <c r="O528" s="241"/>
      <c r="P528" s="241"/>
      <c r="Q528" s="241"/>
      <c r="R528" s="241"/>
      <c r="S528" s="241"/>
      <c r="T528" s="241"/>
      <c r="U528" s="241"/>
      <c r="V528" s="214"/>
      <c r="W528" s="241"/>
      <c r="X528" s="241"/>
      <c r="Y528" s="241"/>
      <c r="Z528" s="270"/>
      <c r="AA528" s="241"/>
      <c r="AB528" s="214"/>
      <c r="AC528" s="241"/>
      <c r="AD528" s="270"/>
      <c r="AE528" s="241"/>
      <c r="AF528" s="214"/>
      <c r="AG528" s="241"/>
      <c r="AH528" s="214"/>
      <c r="AI528" s="241"/>
      <c r="AJ528" s="214"/>
      <c r="AK528" s="241"/>
      <c r="AL528" s="214"/>
      <c r="AM528" s="214"/>
      <c r="AN528" s="241"/>
      <c r="AO528" s="214"/>
      <c r="AP528" s="241"/>
      <c r="AQ528" s="214"/>
      <c r="AR528" s="241"/>
      <c r="AS528" s="214"/>
      <c r="AT528" s="241"/>
      <c r="AU528" s="214"/>
      <c r="AV528" s="241"/>
      <c r="AW528" s="214"/>
      <c r="AX528" s="261">
        <f>AX529</f>
        <v>0</v>
      </c>
      <c r="AY528" s="243"/>
      <c r="AZ528" s="234"/>
      <c r="BB528" s="260">
        <f>BB529</f>
        <v>0</v>
      </c>
      <c r="BC528" s="245" t="e">
        <f t="shared" si="21"/>
        <v>#DIV/0!</v>
      </c>
    </row>
    <row r="529" spans="1:55" ht="29.25" hidden="1" customHeight="1" x14ac:dyDescent="0.25">
      <c r="A529" s="255" t="s">
        <v>881</v>
      </c>
      <c r="B529" s="247" t="s">
        <v>197</v>
      </c>
      <c r="C529" s="247" t="s">
        <v>801</v>
      </c>
      <c r="D529" s="258" t="s">
        <v>368</v>
      </c>
      <c r="E529" s="239"/>
      <c r="F529" s="259"/>
      <c r="G529" s="241"/>
      <c r="H529" s="241"/>
      <c r="I529" s="241"/>
      <c r="J529" s="239"/>
      <c r="K529" s="259"/>
      <c r="L529" s="241"/>
      <c r="M529" s="241"/>
      <c r="N529" s="260"/>
      <c r="O529" s="241"/>
      <c r="P529" s="241"/>
      <c r="Q529" s="241"/>
      <c r="R529" s="241"/>
      <c r="S529" s="241"/>
      <c r="T529" s="241"/>
      <c r="U529" s="241"/>
      <c r="V529" s="214"/>
      <c r="W529" s="241"/>
      <c r="X529" s="241"/>
      <c r="Y529" s="241"/>
      <c r="Z529" s="270"/>
      <c r="AA529" s="241"/>
      <c r="AB529" s="214"/>
      <c r="AC529" s="241"/>
      <c r="AD529" s="270"/>
      <c r="AE529" s="241"/>
      <c r="AF529" s="214"/>
      <c r="AG529" s="241"/>
      <c r="AH529" s="214"/>
      <c r="AI529" s="241"/>
      <c r="AJ529" s="214"/>
      <c r="AK529" s="241"/>
      <c r="AL529" s="214"/>
      <c r="AM529" s="214"/>
      <c r="AN529" s="241"/>
      <c r="AO529" s="214"/>
      <c r="AP529" s="241"/>
      <c r="AQ529" s="214"/>
      <c r="AR529" s="241"/>
      <c r="AS529" s="214"/>
      <c r="AT529" s="241"/>
      <c r="AU529" s="214"/>
      <c r="AV529" s="241"/>
      <c r="AW529" s="214"/>
      <c r="AX529" s="261">
        <v>0</v>
      </c>
      <c r="AY529" s="243"/>
      <c r="AZ529" s="234"/>
      <c r="BB529" s="260">
        <v>0</v>
      </c>
      <c r="BC529" s="245" t="e">
        <f t="shared" si="21"/>
        <v>#DIV/0!</v>
      </c>
    </row>
    <row r="530" spans="1:55" ht="60.75" hidden="1" customHeight="1" x14ac:dyDescent="0.25">
      <c r="A530" s="280" t="s">
        <v>881</v>
      </c>
      <c r="B530" s="247" t="s">
        <v>199</v>
      </c>
      <c r="C530" s="247" t="s">
        <v>764</v>
      </c>
      <c r="D530" s="258" t="s">
        <v>200</v>
      </c>
      <c r="E530" s="239"/>
      <c r="F530" s="259"/>
      <c r="G530" s="241"/>
      <c r="H530" s="241"/>
      <c r="I530" s="241"/>
      <c r="J530" s="239"/>
      <c r="K530" s="259"/>
      <c r="L530" s="241"/>
      <c r="M530" s="241"/>
      <c r="N530" s="260"/>
      <c r="O530" s="241"/>
      <c r="P530" s="241"/>
      <c r="Q530" s="241"/>
      <c r="R530" s="241"/>
      <c r="S530" s="241"/>
      <c r="T530" s="241"/>
      <c r="U530" s="241"/>
      <c r="V530" s="214"/>
      <c r="W530" s="241"/>
      <c r="X530" s="241"/>
      <c r="Y530" s="241"/>
      <c r="Z530" s="270"/>
      <c r="AA530" s="241"/>
      <c r="AB530" s="214"/>
      <c r="AC530" s="241"/>
      <c r="AD530" s="270"/>
      <c r="AE530" s="241"/>
      <c r="AF530" s="214"/>
      <c r="AG530" s="241"/>
      <c r="AH530" s="214"/>
      <c r="AI530" s="241"/>
      <c r="AJ530" s="214"/>
      <c r="AK530" s="241"/>
      <c r="AL530" s="214"/>
      <c r="AM530" s="214"/>
      <c r="AN530" s="241"/>
      <c r="AO530" s="214"/>
      <c r="AP530" s="241"/>
      <c r="AQ530" s="214"/>
      <c r="AR530" s="241"/>
      <c r="AS530" s="214"/>
      <c r="AT530" s="241"/>
      <c r="AU530" s="214"/>
      <c r="AV530" s="241"/>
      <c r="AW530" s="214"/>
      <c r="AX530" s="261">
        <f>AX531</f>
        <v>0</v>
      </c>
      <c r="AY530" s="243"/>
      <c r="AZ530" s="234"/>
      <c r="BB530" s="260">
        <f>BB531</f>
        <v>0</v>
      </c>
      <c r="BC530" s="245" t="e">
        <f t="shared" si="21"/>
        <v>#DIV/0!</v>
      </c>
    </row>
    <row r="531" spans="1:55" ht="33.75" hidden="1" customHeight="1" x14ac:dyDescent="0.25">
      <c r="A531" s="280" t="s">
        <v>881</v>
      </c>
      <c r="B531" s="247" t="s">
        <v>199</v>
      </c>
      <c r="C531" s="247" t="s">
        <v>801</v>
      </c>
      <c r="D531" s="258" t="s">
        <v>368</v>
      </c>
      <c r="E531" s="239"/>
      <c r="F531" s="259"/>
      <c r="G531" s="241"/>
      <c r="H531" s="241"/>
      <c r="I531" s="241"/>
      <c r="J531" s="239"/>
      <c r="K531" s="259"/>
      <c r="L531" s="241"/>
      <c r="M531" s="241"/>
      <c r="N531" s="260"/>
      <c r="O531" s="241"/>
      <c r="P531" s="241"/>
      <c r="Q531" s="241"/>
      <c r="R531" s="241"/>
      <c r="S531" s="241"/>
      <c r="T531" s="241"/>
      <c r="U531" s="241"/>
      <c r="V531" s="214"/>
      <c r="W531" s="241"/>
      <c r="X531" s="241"/>
      <c r="Y531" s="241"/>
      <c r="Z531" s="270"/>
      <c r="AA531" s="241"/>
      <c r="AB531" s="214"/>
      <c r="AC531" s="241"/>
      <c r="AD531" s="270"/>
      <c r="AE531" s="241"/>
      <c r="AF531" s="214"/>
      <c r="AG531" s="241"/>
      <c r="AH531" s="214"/>
      <c r="AI531" s="241"/>
      <c r="AJ531" s="214"/>
      <c r="AK531" s="241"/>
      <c r="AL531" s="214"/>
      <c r="AM531" s="214"/>
      <c r="AN531" s="241"/>
      <c r="AO531" s="214"/>
      <c r="AP531" s="241"/>
      <c r="AQ531" s="214"/>
      <c r="AR531" s="241"/>
      <c r="AS531" s="214"/>
      <c r="AT531" s="241"/>
      <c r="AU531" s="214"/>
      <c r="AV531" s="241"/>
      <c r="AW531" s="214"/>
      <c r="AX531" s="261">
        <v>0</v>
      </c>
      <c r="AY531" s="243"/>
      <c r="AZ531" s="234"/>
      <c r="BB531" s="260">
        <v>0</v>
      </c>
      <c r="BC531" s="245" t="e">
        <f>BB531/AX531*100</f>
        <v>#DIV/0!</v>
      </c>
    </row>
    <row r="532" spans="1:55" ht="0.75" hidden="1" customHeight="1" x14ac:dyDescent="0.25">
      <c r="A532" s="311" t="s">
        <v>881</v>
      </c>
      <c r="B532" s="247" t="s">
        <v>195</v>
      </c>
      <c r="C532" s="247" t="s">
        <v>764</v>
      </c>
      <c r="D532" s="248" t="s">
        <v>196</v>
      </c>
      <c r="E532" s="249"/>
      <c r="F532" s="250"/>
      <c r="G532" s="251"/>
      <c r="H532" s="251"/>
      <c r="I532" s="251"/>
      <c r="J532" s="249"/>
      <c r="K532" s="250"/>
      <c r="L532" s="251"/>
      <c r="M532" s="251"/>
      <c r="N532" s="252"/>
      <c r="O532" s="251"/>
      <c r="P532" s="251"/>
      <c r="Q532" s="251"/>
      <c r="R532" s="251"/>
      <c r="S532" s="251"/>
      <c r="T532" s="251"/>
      <c r="U532" s="251"/>
      <c r="V532" s="305"/>
      <c r="W532" s="251"/>
      <c r="X532" s="251"/>
      <c r="Y532" s="251"/>
      <c r="Z532" s="312"/>
      <c r="AA532" s="251"/>
      <c r="AB532" s="305"/>
      <c r="AC532" s="251"/>
      <c r="AD532" s="312"/>
      <c r="AE532" s="251"/>
      <c r="AF532" s="305"/>
      <c r="AG532" s="251"/>
      <c r="AH532" s="305"/>
      <c r="AI532" s="251"/>
      <c r="AJ532" s="305"/>
      <c r="AK532" s="251"/>
      <c r="AL532" s="305"/>
      <c r="AM532" s="305"/>
      <c r="AN532" s="251"/>
      <c r="AO532" s="305"/>
      <c r="AP532" s="251"/>
      <c r="AQ532" s="305"/>
      <c r="AR532" s="251"/>
      <c r="AS532" s="305"/>
      <c r="AT532" s="251"/>
      <c r="AU532" s="305"/>
      <c r="AV532" s="251"/>
      <c r="AW532" s="305"/>
      <c r="AX532" s="253">
        <f>AX533+AX535</f>
        <v>0</v>
      </c>
      <c r="AY532" s="243"/>
      <c r="AZ532" s="234"/>
      <c r="BB532" s="252">
        <f>BB533+BB535</f>
        <v>0</v>
      </c>
      <c r="BC532" s="245" t="e">
        <f t="shared" si="21"/>
        <v>#DIV/0!</v>
      </c>
    </row>
    <row r="533" spans="1:55" ht="0.75" hidden="1" customHeight="1" x14ac:dyDescent="0.25">
      <c r="A533" s="255" t="s">
        <v>881</v>
      </c>
      <c r="B533" s="247" t="s">
        <v>197</v>
      </c>
      <c r="C533" s="257" t="s">
        <v>764</v>
      </c>
      <c r="D533" s="258" t="s">
        <v>198</v>
      </c>
      <c r="E533" s="239"/>
      <c r="F533" s="259"/>
      <c r="G533" s="241"/>
      <c r="H533" s="241"/>
      <c r="I533" s="241"/>
      <c r="J533" s="239"/>
      <c r="K533" s="259"/>
      <c r="L533" s="241"/>
      <c r="M533" s="241"/>
      <c r="N533" s="260"/>
      <c r="O533" s="241"/>
      <c r="P533" s="241"/>
      <c r="Q533" s="241"/>
      <c r="R533" s="241"/>
      <c r="S533" s="241"/>
      <c r="T533" s="241"/>
      <c r="U533" s="241"/>
      <c r="V533" s="214"/>
      <c r="W533" s="241"/>
      <c r="X533" s="241"/>
      <c r="Y533" s="241"/>
      <c r="Z533" s="270"/>
      <c r="AA533" s="241"/>
      <c r="AB533" s="214"/>
      <c r="AC533" s="241"/>
      <c r="AD533" s="270"/>
      <c r="AE533" s="241"/>
      <c r="AF533" s="214"/>
      <c r="AG533" s="241"/>
      <c r="AH533" s="214"/>
      <c r="AI533" s="241"/>
      <c r="AJ533" s="214"/>
      <c r="AK533" s="241"/>
      <c r="AL533" s="214"/>
      <c r="AM533" s="214"/>
      <c r="AN533" s="241"/>
      <c r="AO533" s="214"/>
      <c r="AP533" s="241"/>
      <c r="AQ533" s="214"/>
      <c r="AR533" s="241"/>
      <c r="AS533" s="214"/>
      <c r="AT533" s="241"/>
      <c r="AU533" s="214"/>
      <c r="AV533" s="241"/>
      <c r="AW533" s="214"/>
      <c r="AX533" s="261">
        <f>AX534</f>
        <v>0</v>
      </c>
      <c r="AY533" s="243"/>
      <c r="AZ533" s="234"/>
      <c r="BB533" s="260">
        <f>BB534</f>
        <v>0</v>
      </c>
      <c r="BC533" s="245" t="e">
        <f t="shared" si="21"/>
        <v>#DIV/0!</v>
      </c>
    </row>
    <row r="534" spans="1:55" ht="0.75" customHeight="1" x14ac:dyDescent="0.25">
      <c r="A534" s="255" t="s">
        <v>881</v>
      </c>
      <c r="B534" s="247" t="s">
        <v>197</v>
      </c>
      <c r="C534" s="247" t="s">
        <v>771</v>
      </c>
      <c r="D534" s="258" t="s">
        <v>747</v>
      </c>
      <c r="E534" s="239"/>
      <c r="F534" s="259"/>
      <c r="G534" s="241"/>
      <c r="H534" s="241"/>
      <c r="I534" s="241"/>
      <c r="J534" s="239"/>
      <c r="K534" s="259"/>
      <c r="L534" s="241"/>
      <c r="M534" s="241"/>
      <c r="N534" s="260"/>
      <c r="O534" s="241"/>
      <c r="P534" s="241"/>
      <c r="Q534" s="241"/>
      <c r="R534" s="241"/>
      <c r="S534" s="241"/>
      <c r="T534" s="241"/>
      <c r="U534" s="241"/>
      <c r="V534" s="214"/>
      <c r="W534" s="241"/>
      <c r="X534" s="241"/>
      <c r="Y534" s="241"/>
      <c r="Z534" s="270"/>
      <c r="AA534" s="241"/>
      <c r="AB534" s="214"/>
      <c r="AC534" s="241"/>
      <c r="AD534" s="270"/>
      <c r="AE534" s="241"/>
      <c r="AF534" s="214"/>
      <c r="AG534" s="241"/>
      <c r="AH534" s="214"/>
      <c r="AI534" s="241"/>
      <c r="AJ534" s="214"/>
      <c r="AK534" s="241"/>
      <c r="AL534" s="214"/>
      <c r="AM534" s="214"/>
      <c r="AN534" s="241"/>
      <c r="AO534" s="214"/>
      <c r="AP534" s="241"/>
      <c r="AQ534" s="214"/>
      <c r="AR534" s="241"/>
      <c r="AS534" s="214"/>
      <c r="AT534" s="241"/>
      <c r="AU534" s="214"/>
      <c r="AV534" s="241"/>
      <c r="AW534" s="214"/>
      <c r="AX534" s="261">
        <v>0</v>
      </c>
      <c r="AY534" s="243"/>
      <c r="AZ534" s="234"/>
      <c r="BB534" s="260">
        <v>0</v>
      </c>
      <c r="BC534" s="245" t="e">
        <f t="shared" si="21"/>
        <v>#DIV/0!</v>
      </c>
    </row>
    <row r="535" spans="1:55" ht="72.75" hidden="1" customHeight="1" x14ac:dyDescent="0.25">
      <c r="A535" s="255" t="s">
        <v>881</v>
      </c>
      <c r="B535" s="247" t="s">
        <v>199</v>
      </c>
      <c r="C535" s="257" t="s">
        <v>764</v>
      </c>
      <c r="D535" s="258" t="s">
        <v>200</v>
      </c>
      <c r="E535" s="239"/>
      <c r="F535" s="259"/>
      <c r="G535" s="241"/>
      <c r="H535" s="241"/>
      <c r="I535" s="241"/>
      <c r="J535" s="239"/>
      <c r="K535" s="259"/>
      <c r="L535" s="241"/>
      <c r="M535" s="241"/>
      <c r="N535" s="260"/>
      <c r="O535" s="241"/>
      <c r="P535" s="241"/>
      <c r="Q535" s="241"/>
      <c r="R535" s="241"/>
      <c r="S535" s="241"/>
      <c r="T535" s="241"/>
      <c r="U535" s="241"/>
      <c r="V535" s="214"/>
      <c r="W535" s="241"/>
      <c r="X535" s="241"/>
      <c r="Y535" s="241"/>
      <c r="Z535" s="270"/>
      <c r="AA535" s="241"/>
      <c r="AB535" s="214"/>
      <c r="AC535" s="241"/>
      <c r="AD535" s="270"/>
      <c r="AE535" s="241"/>
      <c r="AF535" s="214"/>
      <c r="AG535" s="241"/>
      <c r="AH535" s="214"/>
      <c r="AI535" s="241"/>
      <c r="AJ535" s="214"/>
      <c r="AK535" s="241"/>
      <c r="AL535" s="214"/>
      <c r="AM535" s="214"/>
      <c r="AN535" s="241"/>
      <c r="AO535" s="214"/>
      <c r="AP535" s="241"/>
      <c r="AQ535" s="214"/>
      <c r="AR535" s="241"/>
      <c r="AS535" s="214"/>
      <c r="AT535" s="241"/>
      <c r="AU535" s="214"/>
      <c r="AV535" s="241"/>
      <c r="AW535" s="214"/>
      <c r="AX535" s="261">
        <f>AX536</f>
        <v>0</v>
      </c>
      <c r="AY535" s="243"/>
      <c r="AZ535" s="234"/>
      <c r="BB535" s="260">
        <f>BB536</f>
        <v>0</v>
      </c>
      <c r="BC535" s="245" t="e">
        <f t="shared" si="21"/>
        <v>#DIV/0!</v>
      </c>
    </row>
    <row r="536" spans="1:55" ht="39.75" hidden="1" customHeight="1" x14ac:dyDescent="0.25">
      <c r="A536" s="255" t="s">
        <v>881</v>
      </c>
      <c r="B536" s="247" t="s">
        <v>199</v>
      </c>
      <c r="C536" s="247" t="s">
        <v>771</v>
      </c>
      <c r="D536" s="258" t="s">
        <v>747</v>
      </c>
      <c r="E536" s="239"/>
      <c r="F536" s="259"/>
      <c r="G536" s="241"/>
      <c r="H536" s="241"/>
      <c r="I536" s="241"/>
      <c r="J536" s="239"/>
      <c r="K536" s="259"/>
      <c r="L536" s="241"/>
      <c r="M536" s="241"/>
      <c r="N536" s="260"/>
      <c r="O536" s="241"/>
      <c r="P536" s="241"/>
      <c r="Q536" s="241"/>
      <c r="R536" s="241"/>
      <c r="S536" s="241"/>
      <c r="T536" s="241"/>
      <c r="U536" s="241"/>
      <c r="V536" s="214"/>
      <c r="W536" s="241"/>
      <c r="X536" s="241"/>
      <c r="Y536" s="241"/>
      <c r="Z536" s="270"/>
      <c r="AA536" s="241"/>
      <c r="AB536" s="214"/>
      <c r="AC536" s="241"/>
      <c r="AD536" s="270"/>
      <c r="AE536" s="241"/>
      <c r="AF536" s="214"/>
      <c r="AG536" s="241"/>
      <c r="AH536" s="214"/>
      <c r="AI536" s="241"/>
      <c r="AJ536" s="214"/>
      <c r="AK536" s="241"/>
      <c r="AL536" s="214"/>
      <c r="AM536" s="214"/>
      <c r="AN536" s="241"/>
      <c r="AO536" s="214"/>
      <c r="AP536" s="241"/>
      <c r="AQ536" s="214"/>
      <c r="AR536" s="241"/>
      <c r="AS536" s="214"/>
      <c r="AT536" s="241"/>
      <c r="AU536" s="214"/>
      <c r="AV536" s="241"/>
      <c r="AW536" s="214"/>
      <c r="AX536" s="261">
        <v>0</v>
      </c>
      <c r="AY536" s="243"/>
      <c r="AZ536" s="234"/>
      <c r="BB536" s="260">
        <v>0</v>
      </c>
      <c r="BC536" s="245" t="e">
        <f t="shared" si="21"/>
        <v>#DIV/0!</v>
      </c>
    </row>
    <row r="537" spans="1:55" ht="66.75" customHeight="1" x14ac:dyDescent="0.25">
      <c r="A537" s="311" t="s">
        <v>881</v>
      </c>
      <c r="B537" s="247" t="s">
        <v>202</v>
      </c>
      <c r="C537" s="247" t="s">
        <v>764</v>
      </c>
      <c r="D537" s="248" t="s">
        <v>201</v>
      </c>
      <c r="E537" s="249"/>
      <c r="F537" s="250"/>
      <c r="G537" s="251"/>
      <c r="H537" s="251"/>
      <c r="I537" s="251"/>
      <c r="J537" s="249"/>
      <c r="K537" s="250"/>
      <c r="L537" s="251"/>
      <c r="M537" s="251"/>
      <c r="N537" s="252"/>
      <c r="O537" s="251"/>
      <c r="P537" s="251"/>
      <c r="Q537" s="251"/>
      <c r="R537" s="251"/>
      <c r="S537" s="251"/>
      <c r="T537" s="251"/>
      <c r="U537" s="251"/>
      <c r="V537" s="305"/>
      <c r="W537" s="251"/>
      <c r="X537" s="251"/>
      <c r="Y537" s="251"/>
      <c r="Z537" s="312"/>
      <c r="AA537" s="251"/>
      <c r="AB537" s="305"/>
      <c r="AC537" s="251"/>
      <c r="AD537" s="312"/>
      <c r="AE537" s="251"/>
      <c r="AF537" s="305"/>
      <c r="AG537" s="251"/>
      <c r="AH537" s="305"/>
      <c r="AI537" s="251"/>
      <c r="AJ537" s="305"/>
      <c r="AK537" s="251"/>
      <c r="AL537" s="305"/>
      <c r="AM537" s="305"/>
      <c r="AN537" s="251"/>
      <c r="AO537" s="305"/>
      <c r="AP537" s="251"/>
      <c r="AQ537" s="305"/>
      <c r="AR537" s="251"/>
      <c r="AS537" s="305"/>
      <c r="AT537" s="251"/>
      <c r="AU537" s="305"/>
      <c r="AV537" s="251"/>
      <c r="AW537" s="305"/>
      <c r="AX537" s="253">
        <f>AX538</f>
        <v>38</v>
      </c>
      <c r="AY537" s="243"/>
      <c r="AZ537" s="234"/>
      <c r="BB537" s="252">
        <f>BB538</f>
        <v>70</v>
      </c>
      <c r="BC537" s="245">
        <f t="shared" si="21"/>
        <v>184.21052631578948</v>
      </c>
    </row>
    <row r="538" spans="1:55" ht="63.75" customHeight="1" x14ac:dyDescent="0.25">
      <c r="A538" s="280" t="s">
        <v>881</v>
      </c>
      <c r="B538" s="257" t="s">
        <v>203</v>
      </c>
      <c r="C538" s="257" t="s">
        <v>764</v>
      </c>
      <c r="D538" s="258" t="s">
        <v>204</v>
      </c>
      <c r="E538" s="239"/>
      <c r="F538" s="259"/>
      <c r="G538" s="241"/>
      <c r="H538" s="241"/>
      <c r="I538" s="241"/>
      <c r="J538" s="239"/>
      <c r="K538" s="259"/>
      <c r="L538" s="241"/>
      <c r="M538" s="241"/>
      <c r="N538" s="260"/>
      <c r="O538" s="241"/>
      <c r="P538" s="241"/>
      <c r="Q538" s="241"/>
      <c r="R538" s="241"/>
      <c r="S538" s="241"/>
      <c r="T538" s="241"/>
      <c r="U538" s="241"/>
      <c r="V538" s="214"/>
      <c r="W538" s="241"/>
      <c r="X538" s="241"/>
      <c r="Y538" s="241"/>
      <c r="Z538" s="270"/>
      <c r="AA538" s="241"/>
      <c r="AB538" s="214"/>
      <c r="AC538" s="241"/>
      <c r="AD538" s="270"/>
      <c r="AE538" s="241"/>
      <c r="AF538" s="214"/>
      <c r="AG538" s="241"/>
      <c r="AH538" s="214"/>
      <c r="AI538" s="241"/>
      <c r="AJ538" s="214"/>
      <c r="AK538" s="241"/>
      <c r="AL538" s="214"/>
      <c r="AM538" s="214"/>
      <c r="AN538" s="241"/>
      <c r="AO538" s="214"/>
      <c r="AP538" s="241"/>
      <c r="AQ538" s="214"/>
      <c r="AR538" s="241"/>
      <c r="AS538" s="214"/>
      <c r="AT538" s="241"/>
      <c r="AU538" s="214"/>
      <c r="AV538" s="241"/>
      <c r="AW538" s="214"/>
      <c r="AX538" s="261">
        <f>AX539</f>
        <v>38</v>
      </c>
      <c r="AY538" s="243"/>
      <c r="AZ538" s="234"/>
      <c r="BB538" s="260">
        <f>BB539</f>
        <v>70</v>
      </c>
      <c r="BC538" s="245">
        <f t="shared" si="21"/>
        <v>184.21052631578948</v>
      </c>
    </row>
    <row r="539" spans="1:55" ht="42.75" customHeight="1" x14ac:dyDescent="0.25">
      <c r="A539" s="280" t="s">
        <v>881</v>
      </c>
      <c r="B539" s="247" t="s">
        <v>203</v>
      </c>
      <c r="C539" s="247" t="s">
        <v>801</v>
      </c>
      <c r="D539" s="258" t="s">
        <v>755</v>
      </c>
      <c r="E539" s="239"/>
      <c r="F539" s="259"/>
      <c r="G539" s="241"/>
      <c r="H539" s="241"/>
      <c r="I539" s="241"/>
      <c r="J539" s="239"/>
      <c r="K539" s="259"/>
      <c r="L539" s="241"/>
      <c r="M539" s="241"/>
      <c r="N539" s="260"/>
      <c r="O539" s="241"/>
      <c r="P539" s="241"/>
      <c r="Q539" s="241"/>
      <c r="R539" s="241"/>
      <c r="S539" s="241"/>
      <c r="T539" s="241"/>
      <c r="U539" s="241"/>
      <c r="V539" s="214"/>
      <c r="W539" s="241"/>
      <c r="X539" s="241"/>
      <c r="Y539" s="241"/>
      <c r="Z539" s="270"/>
      <c r="AA539" s="241"/>
      <c r="AB539" s="214"/>
      <c r="AC539" s="241"/>
      <c r="AD539" s="270"/>
      <c r="AE539" s="241"/>
      <c r="AF539" s="214"/>
      <c r="AG539" s="241"/>
      <c r="AH539" s="214"/>
      <c r="AI539" s="241"/>
      <c r="AJ539" s="214"/>
      <c r="AK539" s="241"/>
      <c r="AL539" s="214"/>
      <c r="AM539" s="214"/>
      <c r="AN539" s="241"/>
      <c r="AO539" s="214"/>
      <c r="AP539" s="241"/>
      <c r="AQ539" s="214"/>
      <c r="AR539" s="241"/>
      <c r="AS539" s="214"/>
      <c r="AT539" s="241"/>
      <c r="AU539" s="214"/>
      <c r="AV539" s="241"/>
      <c r="AW539" s="214"/>
      <c r="AX539" s="354">
        <v>38</v>
      </c>
      <c r="AY539" s="243"/>
      <c r="AZ539" s="234"/>
      <c r="BB539" s="260">
        <v>70</v>
      </c>
      <c r="BC539" s="245">
        <f t="shared" si="21"/>
        <v>184.21052631578948</v>
      </c>
    </row>
    <row r="540" spans="1:55" ht="39.75" customHeight="1" x14ac:dyDescent="0.25">
      <c r="A540" s="280" t="s">
        <v>881</v>
      </c>
      <c r="B540" s="247" t="s">
        <v>873</v>
      </c>
      <c r="C540" s="247" t="s">
        <v>764</v>
      </c>
      <c r="D540" s="256" t="s">
        <v>127</v>
      </c>
      <c r="E540" s="239"/>
      <c r="F540" s="259"/>
      <c r="G540" s="241"/>
      <c r="H540" s="241"/>
      <c r="I540" s="241"/>
      <c r="J540" s="239"/>
      <c r="K540" s="259"/>
      <c r="L540" s="241"/>
      <c r="M540" s="241"/>
      <c r="N540" s="260"/>
      <c r="O540" s="241"/>
      <c r="P540" s="241"/>
      <c r="Q540" s="241"/>
      <c r="R540" s="241"/>
      <c r="S540" s="241"/>
      <c r="T540" s="241"/>
      <c r="U540" s="241"/>
      <c r="V540" s="214"/>
      <c r="W540" s="241"/>
      <c r="X540" s="241"/>
      <c r="Y540" s="241"/>
      <c r="Z540" s="270"/>
      <c r="AA540" s="241"/>
      <c r="AB540" s="214"/>
      <c r="AC540" s="241"/>
      <c r="AD540" s="270"/>
      <c r="AE540" s="241"/>
      <c r="AF540" s="214"/>
      <c r="AG540" s="241"/>
      <c r="AH540" s="214"/>
      <c r="AI540" s="241"/>
      <c r="AJ540" s="214"/>
      <c r="AK540" s="241"/>
      <c r="AL540" s="214"/>
      <c r="AM540" s="214"/>
      <c r="AN540" s="241"/>
      <c r="AO540" s="214"/>
      <c r="AP540" s="241"/>
      <c r="AQ540" s="214"/>
      <c r="AR540" s="241"/>
      <c r="AS540" s="214"/>
      <c r="AT540" s="241"/>
      <c r="AU540" s="214"/>
      <c r="AV540" s="241"/>
      <c r="AW540" s="214"/>
      <c r="AX540" s="261">
        <f>AX541</f>
        <v>230.01</v>
      </c>
      <c r="AY540" s="243"/>
      <c r="AZ540" s="234"/>
      <c r="BB540" s="260">
        <f>BB541</f>
        <v>200.041</v>
      </c>
      <c r="BC540" s="245">
        <f t="shared" si="21"/>
        <v>86.97056649710882</v>
      </c>
    </row>
    <row r="541" spans="1:55" ht="52.5" customHeight="1" x14ac:dyDescent="0.25">
      <c r="A541" s="311" t="s">
        <v>881</v>
      </c>
      <c r="B541" s="247" t="s">
        <v>877</v>
      </c>
      <c r="C541" s="247" t="s">
        <v>764</v>
      </c>
      <c r="D541" s="333" t="s">
        <v>875</v>
      </c>
      <c r="E541" s="239"/>
      <c r="F541" s="259"/>
      <c r="G541" s="241"/>
      <c r="H541" s="241"/>
      <c r="I541" s="241"/>
      <c r="J541" s="239"/>
      <c r="K541" s="259"/>
      <c r="L541" s="241"/>
      <c r="M541" s="241"/>
      <c r="N541" s="260"/>
      <c r="O541" s="241"/>
      <c r="P541" s="241"/>
      <c r="Q541" s="241"/>
      <c r="R541" s="241"/>
      <c r="S541" s="241"/>
      <c r="T541" s="241"/>
      <c r="U541" s="241"/>
      <c r="V541" s="214"/>
      <c r="W541" s="241"/>
      <c r="X541" s="241"/>
      <c r="Y541" s="241"/>
      <c r="Z541" s="214"/>
      <c r="AA541" s="241"/>
      <c r="AB541" s="214"/>
      <c r="AC541" s="241"/>
      <c r="AD541" s="214"/>
      <c r="AE541" s="241"/>
      <c r="AF541" s="214"/>
      <c r="AG541" s="241"/>
      <c r="AH541" s="214"/>
      <c r="AI541" s="241"/>
      <c r="AJ541" s="214"/>
      <c r="AK541" s="241"/>
      <c r="AL541" s="214"/>
      <c r="AM541" s="214"/>
      <c r="AN541" s="241"/>
      <c r="AO541" s="260"/>
      <c r="AP541" s="241"/>
      <c r="AQ541" s="214"/>
      <c r="AR541" s="241"/>
      <c r="AS541" s="214"/>
      <c r="AT541" s="241"/>
      <c r="AU541" s="214"/>
      <c r="AV541" s="241"/>
      <c r="AW541" s="214"/>
      <c r="AX541" s="261">
        <f>AX545+AX546+AX542</f>
        <v>230.01</v>
      </c>
      <c r="AY541" s="243"/>
      <c r="AZ541" s="234"/>
      <c r="BB541" s="260">
        <f>BB545+BB546+BB542</f>
        <v>200.041</v>
      </c>
      <c r="BC541" s="245">
        <f t="shared" si="21"/>
        <v>86.97056649710882</v>
      </c>
    </row>
    <row r="542" spans="1:55" ht="0.75" customHeight="1" x14ac:dyDescent="0.25">
      <c r="A542" s="255" t="s">
        <v>881</v>
      </c>
      <c r="B542" s="257" t="s">
        <v>172</v>
      </c>
      <c r="C542" s="257" t="s">
        <v>764</v>
      </c>
      <c r="D542" s="331" t="s">
        <v>56</v>
      </c>
      <c r="E542" s="239"/>
      <c r="F542" s="259"/>
      <c r="G542" s="241"/>
      <c r="H542" s="241"/>
      <c r="I542" s="241"/>
      <c r="J542" s="239"/>
      <c r="K542" s="259"/>
      <c r="L542" s="241"/>
      <c r="M542" s="241"/>
      <c r="N542" s="260"/>
      <c r="O542" s="241"/>
      <c r="P542" s="241"/>
      <c r="Q542" s="241"/>
      <c r="R542" s="241"/>
      <c r="S542" s="241"/>
      <c r="T542" s="241"/>
      <c r="U542" s="241"/>
      <c r="V542" s="214"/>
      <c r="W542" s="241"/>
      <c r="X542" s="241"/>
      <c r="Y542" s="241"/>
      <c r="Z542" s="214"/>
      <c r="AA542" s="241"/>
      <c r="AB542" s="214"/>
      <c r="AC542" s="241"/>
      <c r="AD542" s="214"/>
      <c r="AE542" s="241"/>
      <c r="AF542" s="214"/>
      <c r="AG542" s="241"/>
      <c r="AH542" s="214"/>
      <c r="AI542" s="241"/>
      <c r="AJ542" s="214"/>
      <c r="AK542" s="241"/>
      <c r="AL542" s="214"/>
      <c r="AM542" s="214"/>
      <c r="AN542" s="241"/>
      <c r="AO542" s="260"/>
      <c r="AP542" s="241"/>
      <c r="AQ542" s="214"/>
      <c r="AR542" s="241"/>
      <c r="AS542" s="214"/>
      <c r="AT542" s="241"/>
      <c r="AU542" s="214"/>
      <c r="AV542" s="241"/>
      <c r="AW542" s="214"/>
      <c r="AX542" s="261">
        <f>AX543</f>
        <v>0</v>
      </c>
      <c r="AY542" s="243"/>
      <c r="AZ542" s="234"/>
      <c r="BB542" s="260">
        <f>BB543</f>
        <v>0</v>
      </c>
      <c r="BC542" s="245" t="e">
        <f t="shared" si="21"/>
        <v>#DIV/0!</v>
      </c>
    </row>
    <row r="543" spans="1:55" ht="0.75" hidden="1" customHeight="1" x14ac:dyDescent="0.25">
      <c r="A543" s="255" t="s">
        <v>881</v>
      </c>
      <c r="B543" s="257" t="s">
        <v>172</v>
      </c>
      <c r="C543" s="257" t="s">
        <v>771</v>
      </c>
      <c r="D543" s="258" t="s">
        <v>747</v>
      </c>
      <c r="E543" s="239"/>
      <c r="F543" s="259"/>
      <c r="G543" s="241"/>
      <c r="H543" s="241"/>
      <c r="I543" s="241"/>
      <c r="J543" s="239"/>
      <c r="K543" s="259"/>
      <c r="L543" s="241"/>
      <c r="M543" s="241"/>
      <c r="N543" s="260"/>
      <c r="O543" s="241"/>
      <c r="P543" s="241"/>
      <c r="Q543" s="241"/>
      <c r="R543" s="241"/>
      <c r="S543" s="241"/>
      <c r="T543" s="241"/>
      <c r="U543" s="241"/>
      <c r="V543" s="214"/>
      <c r="W543" s="241"/>
      <c r="X543" s="241"/>
      <c r="Y543" s="241"/>
      <c r="Z543" s="214"/>
      <c r="AA543" s="241"/>
      <c r="AB543" s="214"/>
      <c r="AC543" s="241"/>
      <c r="AD543" s="214"/>
      <c r="AE543" s="241"/>
      <c r="AF543" s="214"/>
      <c r="AG543" s="241"/>
      <c r="AH543" s="214"/>
      <c r="AI543" s="241"/>
      <c r="AJ543" s="214"/>
      <c r="AK543" s="241"/>
      <c r="AL543" s="214"/>
      <c r="AM543" s="214"/>
      <c r="AN543" s="241"/>
      <c r="AO543" s="260"/>
      <c r="AP543" s="241"/>
      <c r="AQ543" s="214"/>
      <c r="AR543" s="241"/>
      <c r="AS543" s="214"/>
      <c r="AT543" s="241"/>
      <c r="AU543" s="214"/>
      <c r="AV543" s="241"/>
      <c r="AW543" s="214"/>
      <c r="AX543" s="261">
        <v>0</v>
      </c>
      <c r="AY543" s="243"/>
      <c r="AZ543" s="234"/>
      <c r="BB543" s="260">
        <v>0</v>
      </c>
      <c r="BC543" s="245" t="e">
        <f t="shared" si="21"/>
        <v>#DIV/0!</v>
      </c>
    </row>
    <row r="544" spans="1:55" ht="36.75" customHeight="1" x14ac:dyDescent="0.25">
      <c r="A544" s="280" t="s">
        <v>881</v>
      </c>
      <c r="B544" s="257" t="s">
        <v>878</v>
      </c>
      <c r="C544" s="257" t="s">
        <v>764</v>
      </c>
      <c r="D544" s="331" t="s">
        <v>128</v>
      </c>
      <c r="E544" s="239"/>
      <c r="F544" s="259"/>
      <c r="G544" s="241"/>
      <c r="H544" s="241"/>
      <c r="I544" s="241"/>
      <c r="J544" s="239"/>
      <c r="K544" s="259"/>
      <c r="L544" s="241"/>
      <c r="M544" s="241"/>
      <c r="N544" s="260"/>
      <c r="O544" s="241"/>
      <c r="P544" s="241"/>
      <c r="Q544" s="241"/>
      <c r="R544" s="241"/>
      <c r="S544" s="241"/>
      <c r="T544" s="241"/>
      <c r="U544" s="241"/>
      <c r="V544" s="214"/>
      <c r="W544" s="241"/>
      <c r="X544" s="241"/>
      <c r="Y544" s="241"/>
      <c r="Z544" s="214"/>
      <c r="AA544" s="241"/>
      <c r="AB544" s="214"/>
      <c r="AC544" s="241"/>
      <c r="AD544" s="214"/>
      <c r="AE544" s="241"/>
      <c r="AF544" s="214"/>
      <c r="AG544" s="241"/>
      <c r="AH544" s="214"/>
      <c r="AI544" s="241"/>
      <c r="AJ544" s="214"/>
      <c r="AK544" s="241"/>
      <c r="AL544" s="214"/>
      <c r="AM544" s="214"/>
      <c r="AN544" s="241"/>
      <c r="AO544" s="260"/>
      <c r="AP544" s="241"/>
      <c r="AQ544" s="214"/>
      <c r="AR544" s="241"/>
      <c r="AS544" s="214"/>
      <c r="AT544" s="241"/>
      <c r="AU544" s="214"/>
      <c r="AV544" s="241"/>
      <c r="AW544" s="214"/>
      <c r="AX544" s="261">
        <f>AX545+AX546</f>
        <v>230.01</v>
      </c>
      <c r="AY544" s="243"/>
      <c r="AZ544" s="234"/>
      <c r="BB544" s="260">
        <f>BB545+BB546</f>
        <v>200.041</v>
      </c>
      <c r="BC544" s="245">
        <f t="shared" si="21"/>
        <v>86.97056649710882</v>
      </c>
    </row>
    <row r="545" spans="1:57" ht="65.25" customHeight="1" x14ac:dyDescent="0.25">
      <c r="A545" s="280" t="s">
        <v>881</v>
      </c>
      <c r="B545" s="257" t="s">
        <v>878</v>
      </c>
      <c r="C545" s="257" t="s">
        <v>769</v>
      </c>
      <c r="D545" s="258" t="s">
        <v>51</v>
      </c>
      <c r="E545" s="239"/>
      <c r="F545" s="259"/>
      <c r="G545" s="241"/>
      <c r="H545" s="241"/>
      <c r="I545" s="241"/>
      <c r="J545" s="239"/>
      <c r="K545" s="259"/>
      <c r="L545" s="241"/>
      <c r="M545" s="241"/>
      <c r="N545" s="260"/>
      <c r="O545" s="241"/>
      <c r="P545" s="241"/>
      <c r="Q545" s="241"/>
      <c r="R545" s="241"/>
      <c r="S545" s="241"/>
      <c r="T545" s="241"/>
      <c r="U545" s="241"/>
      <c r="V545" s="214"/>
      <c r="W545" s="241"/>
      <c r="X545" s="241"/>
      <c r="Y545" s="241"/>
      <c r="Z545" s="214"/>
      <c r="AA545" s="241"/>
      <c r="AB545" s="214"/>
      <c r="AC545" s="241"/>
      <c r="AD545" s="214"/>
      <c r="AE545" s="241"/>
      <c r="AF545" s="214"/>
      <c r="AG545" s="241"/>
      <c r="AH545" s="214"/>
      <c r="AI545" s="241"/>
      <c r="AJ545" s="214"/>
      <c r="AK545" s="241"/>
      <c r="AL545" s="214"/>
      <c r="AM545" s="214"/>
      <c r="AN545" s="241"/>
      <c r="AO545" s="260"/>
      <c r="AP545" s="241"/>
      <c r="AQ545" s="214"/>
      <c r="AR545" s="241"/>
      <c r="AS545" s="214"/>
      <c r="AT545" s="241"/>
      <c r="AU545" s="214"/>
      <c r="AV545" s="241"/>
      <c r="AW545" s="214"/>
      <c r="AX545" s="354">
        <v>192</v>
      </c>
      <c r="AY545" s="243"/>
      <c r="AZ545" s="234"/>
      <c r="BB545" s="260">
        <v>168.75</v>
      </c>
      <c r="BC545" s="245">
        <f t="shared" si="21"/>
        <v>87.890625</v>
      </c>
    </row>
    <row r="546" spans="1:57" ht="32.25" customHeight="1" x14ac:dyDescent="0.25">
      <c r="A546" s="255" t="s">
        <v>881</v>
      </c>
      <c r="B546" s="257" t="s">
        <v>878</v>
      </c>
      <c r="C546" s="257" t="s">
        <v>771</v>
      </c>
      <c r="D546" s="258" t="s">
        <v>747</v>
      </c>
      <c r="E546" s="239"/>
      <c r="F546" s="259"/>
      <c r="G546" s="241"/>
      <c r="H546" s="241"/>
      <c r="I546" s="241"/>
      <c r="J546" s="239"/>
      <c r="K546" s="259"/>
      <c r="L546" s="241"/>
      <c r="M546" s="241"/>
      <c r="N546" s="260"/>
      <c r="O546" s="241"/>
      <c r="P546" s="241"/>
      <c r="Q546" s="241"/>
      <c r="R546" s="241"/>
      <c r="S546" s="241"/>
      <c r="T546" s="241"/>
      <c r="U546" s="241"/>
      <c r="V546" s="214"/>
      <c r="W546" s="241"/>
      <c r="X546" s="241"/>
      <c r="Y546" s="241"/>
      <c r="Z546" s="214"/>
      <c r="AA546" s="241"/>
      <c r="AB546" s="214"/>
      <c r="AC546" s="241"/>
      <c r="AD546" s="214"/>
      <c r="AE546" s="241"/>
      <c r="AF546" s="214"/>
      <c r="AG546" s="241"/>
      <c r="AH546" s="214"/>
      <c r="AI546" s="241"/>
      <c r="AJ546" s="214"/>
      <c r="AK546" s="241"/>
      <c r="AL546" s="214"/>
      <c r="AM546" s="214"/>
      <c r="AN546" s="241"/>
      <c r="AO546" s="260"/>
      <c r="AP546" s="241"/>
      <c r="AQ546" s="214"/>
      <c r="AR546" s="241"/>
      <c r="AS546" s="214"/>
      <c r="AT546" s="241"/>
      <c r="AU546" s="214"/>
      <c r="AV546" s="241"/>
      <c r="AW546" s="214"/>
      <c r="AX546" s="261">
        <f>17.91+20.1</f>
        <v>38.010000000000005</v>
      </c>
      <c r="AY546" s="254">
        <f>AY552</f>
        <v>576</v>
      </c>
      <c r="AZ546" s="234"/>
      <c r="BB546" s="260">
        <v>31.291</v>
      </c>
      <c r="BC546" s="245">
        <f t="shared" si="21"/>
        <v>82.323072875559049</v>
      </c>
    </row>
    <row r="547" spans="1:57" ht="48" customHeight="1" x14ac:dyDescent="0.25">
      <c r="A547" s="255" t="s">
        <v>881</v>
      </c>
      <c r="B547" s="247" t="s">
        <v>866</v>
      </c>
      <c r="C547" s="247" t="s">
        <v>764</v>
      </c>
      <c r="D547" s="248" t="s">
        <v>913</v>
      </c>
      <c r="E547" s="239"/>
      <c r="F547" s="259"/>
      <c r="G547" s="241"/>
      <c r="H547" s="241"/>
      <c r="I547" s="241"/>
      <c r="J547" s="239"/>
      <c r="K547" s="259"/>
      <c r="L547" s="241"/>
      <c r="M547" s="241"/>
      <c r="N547" s="260"/>
      <c r="O547" s="241"/>
      <c r="P547" s="241"/>
      <c r="Q547" s="241"/>
      <c r="R547" s="241"/>
      <c r="S547" s="241"/>
      <c r="T547" s="241"/>
      <c r="U547" s="241"/>
      <c r="V547" s="214"/>
      <c r="W547" s="241"/>
      <c r="X547" s="241"/>
      <c r="Y547" s="241"/>
      <c r="Z547" s="214"/>
      <c r="AA547" s="241"/>
      <c r="AB547" s="214"/>
      <c r="AC547" s="241"/>
      <c r="AD547" s="214"/>
      <c r="AE547" s="241"/>
      <c r="AF547" s="214"/>
      <c r="AG547" s="241"/>
      <c r="AH547" s="214"/>
      <c r="AI547" s="241"/>
      <c r="AJ547" s="214"/>
      <c r="AK547" s="241"/>
      <c r="AL547" s="214"/>
      <c r="AM547" s="214"/>
      <c r="AN547" s="241"/>
      <c r="AO547" s="270"/>
      <c r="AP547" s="241"/>
      <c r="AQ547" s="214"/>
      <c r="AR547" s="241"/>
      <c r="AS547" s="214"/>
      <c r="AT547" s="241"/>
      <c r="AU547" s="214"/>
      <c r="AV547" s="241"/>
      <c r="AW547" s="214"/>
      <c r="AX547" s="261">
        <f>AX548+AX552+AX560</f>
        <v>748.51099999999997</v>
      </c>
      <c r="AY547" s="254"/>
      <c r="AZ547" s="234"/>
      <c r="BB547" s="260">
        <f>BB548+BB552+BB560</f>
        <v>705.8</v>
      </c>
      <c r="BC547" s="245">
        <f t="shared" si="21"/>
        <v>94.293871432751146</v>
      </c>
    </row>
    <row r="548" spans="1:57" ht="64.900000000000006" customHeight="1" x14ac:dyDescent="0.25">
      <c r="A548" s="255" t="s">
        <v>881</v>
      </c>
      <c r="B548" s="257" t="s">
        <v>885</v>
      </c>
      <c r="C548" s="257" t="s">
        <v>764</v>
      </c>
      <c r="D548" s="263" t="s">
        <v>886</v>
      </c>
      <c r="E548" s="239"/>
      <c r="F548" s="259"/>
      <c r="G548" s="241"/>
      <c r="H548" s="241"/>
      <c r="I548" s="241"/>
      <c r="J548" s="239"/>
      <c r="K548" s="259"/>
      <c r="L548" s="241"/>
      <c r="M548" s="241"/>
      <c r="N548" s="260"/>
      <c r="O548" s="241"/>
      <c r="P548" s="241"/>
      <c r="Q548" s="241"/>
      <c r="R548" s="241"/>
      <c r="S548" s="241"/>
      <c r="T548" s="241"/>
      <c r="U548" s="241"/>
      <c r="V548" s="214"/>
      <c r="W548" s="241"/>
      <c r="X548" s="241"/>
      <c r="Y548" s="241"/>
      <c r="Z548" s="270"/>
      <c r="AA548" s="241"/>
      <c r="AB548" s="214"/>
      <c r="AC548" s="241"/>
      <c r="AD548" s="270"/>
      <c r="AE548" s="241"/>
      <c r="AF548" s="214"/>
      <c r="AG548" s="251"/>
      <c r="AH548" s="214"/>
      <c r="AI548" s="251"/>
      <c r="AJ548" s="214"/>
      <c r="AK548" s="251"/>
      <c r="AL548" s="214"/>
      <c r="AM548" s="214"/>
      <c r="AN548" s="251"/>
      <c r="AO548" s="312"/>
      <c r="AP548" s="251"/>
      <c r="AQ548" s="214"/>
      <c r="AR548" s="251"/>
      <c r="AS548" s="214"/>
      <c r="AT548" s="251"/>
      <c r="AU548" s="214"/>
      <c r="AV548" s="251"/>
      <c r="AW548" s="214"/>
      <c r="AX548" s="253">
        <f>AX549</f>
        <v>19.408999999999999</v>
      </c>
      <c r="AY548" s="254"/>
      <c r="AZ548" s="234"/>
      <c r="BB548" s="252">
        <f>BB549</f>
        <v>18.8</v>
      </c>
      <c r="BC548" s="245">
        <f t="shared" si="21"/>
        <v>96.862280385388232</v>
      </c>
    </row>
    <row r="549" spans="1:57" ht="54" customHeight="1" x14ac:dyDescent="0.25">
      <c r="A549" s="255" t="s">
        <v>881</v>
      </c>
      <c r="B549" s="257" t="s">
        <v>889</v>
      </c>
      <c r="C549" s="257" t="s">
        <v>764</v>
      </c>
      <c r="D549" s="263" t="s">
        <v>130</v>
      </c>
      <c r="E549" s="239"/>
      <c r="F549" s="259"/>
      <c r="G549" s="241"/>
      <c r="H549" s="241"/>
      <c r="I549" s="241"/>
      <c r="J549" s="239"/>
      <c r="K549" s="259"/>
      <c r="L549" s="241"/>
      <c r="M549" s="241"/>
      <c r="N549" s="260"/>
      <c r="O549" s="241"/>
      <c r="P549" s="241"/>
      <c r="Q549" s="241"/>
      <c r="R549" s="241"/>
      <c r="S549" s="241"/>
      <c r="T549" s="241"/>
      <c r="U549" s="241"/>
      <c r="V549" s="214"/>
      <c r="W549" s="241"/>
      <c r="X549" s="241"/>
      <c r="Y549" s="241"/>
      <c r="Z549" s="270"/>
      <c r="AA549" s="241"/>
      <c r="AB549" s="214"/>
      <c r="AC549" s="241"/>
      <c r="AD549" s="270"/>
      <c r="AE549" s="241"/>
      <c r="AF549" s="214"/>
      <c r="AG549" s="251"/>
      <c r="AH549" s="214"/>
      <c r="AI549" s="251"/>
      <c r="AJ549" s="214"/>
      <c r="AK549" s="251"/>
      <c r="AL549" s="214"/>
      <c r="AM549" s="214"/>
      <c r="AN549" s="251"/>
      <c r="AO549" s="312"/>
      <c r="AP549" s="251"/>
      <c r="AQ549" s="214"/>
      <c r="AR549" s="251"/>
      <c r="AS549" s="214"/>
      <c r="AT549" s="251"/>
      <c r="AU549" s="214"/>
      <c r="AV549" s="251"/>
      <c r="AW549" s="214"/>
      <c r="AX549" s="253">
        <f>AX550</f>
        <v>19.408999999999999</v>
      </c>
      <c r="AY549" s="254"/>
      <c r="AZ549" s="234"/>
      <c r="BB549" s="252">
        <f>BB550</f>
        <v>18.8</v>
      </c>
      <c r="BC549" s="245">
        <f t="shared" si="21"/>
        <v>96.862280385388232</v>
      </c>
    </row>
    <row r="550" spans="1:57" ht="69.599999999999994" customHeight="1" x14ac:dyDescent="0.25">
      <c r="A550" s="255" t="s">
        <v>881</v>
      </c>
      <c r="B550" s="257" t="s">
        <v>889</v>
      </c>
      <c r="C550" s="257" t="s">
        <v>769</v>
      </c>
      <c r="D550" s="275" t="s">
        <v>51</v>
      </c>
      <c r="E550" s="239"/>
      <c r="F550" s="259"/>
      <c r="G550" s="241"/>
      <c r="H550" s="241"/>
      <c r="I550" s="241"/>
      <c r="J550" s="239"/>
      <c r="K550" s="259"/>
      <c r="L550" s="241"/>
      <c r="M550" s="241"/>
      <c r="N550" s="260"/>
      <c r="O550" s="241"/>
      <c r="P550" s="241"/>
      <c r="Q550" s="241"/>
      <c r="R550" s="241"/>
      <c r="S550" s="241"/>
      <c r="T550" s="241"/>
      <c r="U550" s="241"/>
      <c r="V550" s="214"/>
      <c r="W550" s="241"/>
      <c r="X550" s="241"/>
      <c r="Y550" s="241"/>
      <c r="Z550" s="270"/>
      <c r="AA550" s="241"/>
      <c r="AB550" s="214"/>
      <c r="AC550" s="241"/>
      <c r="AD550" s="270"/>
      <c r="AE550" s="241"/>
      <c r="AF550" s="214"/>
      <c r="AG550" s="251"/>
      <c r="AH550" s="214"/>
      <c r="AI550" s="251"/>
      <c r="AJ550" s="214"/>
      <c r="AK550" s="251"/>
      <c r="AL550" s="214"/>
      <c r="AM550" s="214"/>
      <c r="AN550" s="251"/>
      <c r="AO550" s="312"/>
      <c r="AP550" s="251"/>
      <c r="AQ550" s="214"/>
      <c r="AR550" s="251"/>
      <c r="AS550" s="214"/>
      <c r="AT550" s="251"/>
      <c r="AU550" s="214"/>
      <c r="AV550" s="251"/>
      <c r="AW550" s="214"/>
      <c r="AX550" s="261">
        <f>17.95+1.459</f>
        <v>19.408999999999999</v>
      </c>
      <c r="AY550" s="254"/>
      <c r="AZ550" s="234"/>
      <c r="BB550" s="260">
        <v>18.8</v>
      </c>
      <c r="BC550" s="245">
        <f t="shared" si="21"/>
        <v>96.862280385388232</v>
      </c>
      <c r="BE550" s="244"/>
    </row>
    <row r="551" spans="1:57" ht="0.75" customHeight="1" x14ac:dyDescent="0.25">
      <c r="A551" s="255" t="s">
        <v>881</v>
      </c>
      <c r="B551" s="257" t="s">
        <v>889</v>
      </c>
      <c r="C551" s="257" t="s">
        <v>771</v>
      </c>
      <c r="D551" s="258" t="s">
        <v>747</v>
      </c>
      <c r="E551" s="239"/>
      <c r="F551" s="259"/>
      <c r="G551" s="241"/>
      <c r="H551" s="241"/>
      <c r="I551" s="241"/>
      <c r="J551" s="239"/>
      <c r="K551" s="259"/>
      <c r="L551" s="241"/>
      <c r="M551" s="241"/>
      <c r="N551" s="260"/>
      <c r="O551" s="241"/>
      <c r="P551" s="241"/>
      <c r="Q551" s="241"/>
      <c r="R551" s="241"/>
      <c r="S551" s="241"/>
      <c r="T551" s="241"/>
      <c r="U551" s="241"/>
      <c r="V551" s="214"/>
      <c r="W551" s="241"/>
      <c r="X551" s="241"/>
      <c r="Y551" s="241"/>
      <c r="Z551" s="270"/>
      <c r="AA551" s="241"/>
      <c r="AB551" s="214"/>
      <c r="AC551" s="241"/>
      <c r="AD551" s="270"/>
      <c r="AE551" s="241"/>
      <c r="AF551" s="214"/>
      <c r="AG551" s="251"/>
      <c r="AH551" s="214"/>
      <c r="AI551" s="251"/>
      <c r="AJ551" s="214"/>
      <c r="AK551" s="251"/>
      <c r="AL551" s="214"/>
      <c r="AM551" s="214"/>
      <c r="AN551" s="251"/>
      <c r="AO551" s="312"/>
      <c r="AP551" s="251"/>
      <c r="AQ551" s="214"/>
      <c r="AR551" s="251"/>
      <c r="AS551" s="214"/>
      <c r="AT551" s="251"/>
      <c r="AU551" s="214"/>
      <c r="AV551" s="251"/>
      <c r="AW551" s="214"/>
      <c r="AX551" s="261">
        <v>0</v>
      </c>
      <c r="AY551" s="254"/>
      <c r="AZ551" s="234"/>
      <c r="BB551" s="260"/>
      <c r="BC551" s="245" t="e">
        <f t="shared" si="21"/>
        <v>#DIV/0!</v>
      </c>
    </row>
    <row r="552" spans="1:57" ht="46.9" customHeight="1" x14ac:dyDescent="0.25">
      <c r="A552" s="255" t="s">
        <v>881</v>
      </c>
      <c r="B552" s="257" t="s">
        <v>887</v>
      </c>
      <c r="C552" s="257" t="s">
        <v>764</v>
      </c>
      <c r="D552" s="291" t="s">
        <v>884</v>
      </c>
      <c r="E552" s="239"/>
      <c r="F552" s="259"/>
      <c r="G552" s="241"/>
      <c r="H552" s="241"/>
      <c r="I552" s="241"/>
      <c r="J552" s="239"/>
      <c r="K552" s="259"/>
      <c r="L552" s="241"/>
      <c r="M552" s="241"/>
      <c r="N552" s="260"/>
      <c r="O552" s="241"/>
      <c r="P552" s="241"/>
      <c r="Q552" s="241"/>
      <c r="R552" s="241"/>
      <c r="S552" s="241"/>
      <c r="T552" s="241"/>
      <c r="U552" s="241"/>
      <c r="V552" s="214"/>
      <c r="W552" s="241"/>
      <c r="X552" s="241"/>
      <c r="Y552" s="241"/>
      <c r="Z552" s="270"/>
      <c r="AA552" s="241"/>
      <c r="AB552" s="214"/>
      <c r="AC552" s="241"/>
      <c r="AD552" s="270"/>
      <c r="AE552" s="241"/>
      <c r="AF552" s="214"/>
      <c r="AG552" s="241">
        <v>944100</v>
      </c>
      <c r="AH552" s="214">
        <v>20606.54</v>
      </c>
      <c r="AI552" s="241">
        <f>AG552+AH552</f>
        <v>964706.54</v>
      </c>
      <c r="AJ552" s="214"/>
      <c r="AK552" s="241">
        <f>AI552+AJ552</f>
        <v>964706.54</v>
      </c>
      <c r="AL552" s="214"/>
      <c r="AM552" s="214"/>
      <c r="AN552" s="241">
        <f>AK552+AL552+AM552</f>
        <v>964706.54</v>
      </c>
      <c r="AO552" s="214">
        <v>-33300</v>
      </c>
      <c r="AP552" s="241">
        <f>AN552+AO552</f>
        <v>931406.54</v>
      </c>
      <c r="AQ552" s="214"/>
      <c r="AR552" s="241">
        <f>AP552+AQ552</f>
        <v>931406.54</v>
      </c>
      <c r="AS552" s="214"/>
      <c r="AT552" s="241">
        <f>AR552+AS552</f>
        <v>931406.54</v>
      </c>
      <c r="AU552" s="214"/>
      <c r="AV552" s="241">
        <f>AT552+AU552</f>
        <v>931406.54</v>
      </c>
      <c r="AW552" s="214"/>
      <c r="AX552" s="261">
        <f>AX553</f>
        <v>665.10199999999998</v>
      </c>
      <c r="AY552" s="262">
        <f>AY554+AY556+AY555</f>
        <v>576</v>
      </c>
      <c r="AZ552" s="234"/>
      <c r="BB552" s="260">
        <f>BB553</f>
        <v>622</v>
      </c>
      <c r="BC552" s="245">
        <f t="shared" si="21"/>
        <v>93.519490243601737</v>
      </c>
    </row>
    <row r="553" spans="1:57" ht="46.9" customHeight="1" x14ac:dyDescent="0.25">
      <c r="A553" s="255" t="s">
        <v>881</v>
      </c>
      <c r="B553" s="257" t="s">
        <v>888</v>
      </c>
      <c r="C553" s="257" t="s">
        <v>764</v>
      </c>
      <c r="D553" s="331" t="s">
        <v>131</v>
      </c>
      <c r="E553" s="239"/>
      <c r="F553" s="259"/>
      <c r="G553" s="241"/>
      <c r="H553" s="241"/>
      <c r="I553" s="241"/>
      <c r="J553" s="239"/>
      <c r="K553" s="259"/>
      <c r="L553" s="241"/>
      <c r="M553" s="241"/>
      <c r="N553" s="260"/>
      <c r="O553" s="241"/>
      <c r="P553" s="241"/>
      <c r="Q553" s="241"/>
      <c r="R553" s="241"/>
      <c r="S553" s="241"/>
      <c r="T553" s="241"/>
      <c r="U553" s="241"/>
      <c r="V553" s="214"/>
      <c r="W553" s="241"/>
      <c r="X553" s="241"/>
      <c r="Y553" s="241"/>
      <c r="Z553" s="270"/>
      <c r="AA553" s="241"/>
      <c r="AB553" s="214"/>
      <c r="AC553" s="241"/>
      <c r="AD553" s="270"/>
      <c r="AE553" s="241"/>
      <c r="AF553" s="214"/>
      <c r="AG553" s="241"/>
      <c r="AH553" s="214"/>
      <c r="AI553" s="241"/>
      <c r="AJ553" s="214"/>
      <c r="AK553" s="241"/>
      <c r="AL553" s="214"/>
      <c r="AM553" s="214"/>
      <c r="AN553" s="241"/>
      <c r="AO553" s="214"/>
      <c r="AP553" s="241"/>
      <c r="AQ553" s="214"/>
      <c r="AR553" s="241"/>
      <c r="AS553" s="214"/>
      <c r="AT553" s="241"/>
      <c r="AU553" s="214"/>
      <c r="AV553" s="241"/>
      <c r="AW553" s="214"/>
      <c r="AX553" s="261">
        <f>AX554+AX556</f>
        <v>665.10199999999998</v>
      </c>
      <c r="AY553" s="262"/>
      <c r="AZ553" s="234"/>
      <c r="BB553" s="260">
        <f>BB554+BB556</f>
        <v>622</v>
      </c>
      <c r="BC553" s="245">
        <f t="shared" si="21"/>
        <v>93.519490243601737</v>
      </c>
    </row>
    <row r="554" spans="1:57" ht="61.5" customHeight="1" x14ac:dyDescent="0.25">
      <c r="A554" s="255" t="s">
        <v>881</v>
      </c>
      <c r="B554" s="257" t="s">
        <v>888</v>
      </c>
      <c r="C554" s="257" t="s">
        <v>769</v>
      </c>
      <c r="D554" s="258" t="s">
        <v>51</v>
      </c>
      <c r="E554" s="239"/>
      <c r="F554" s="259"/>
      <c r="G554" s="241"/>
      <c r="H554" s="241"/>
      <c r="I554" s="241"/>
      <c r="J554" s="239"/>
      <c r="K554" s="259"/>
      <c r="L554" s="241"/>
      <c r="M554" s="241"/>
      <c r="N554" s="260"/>
      <c r="O554" s="241"/>
      <c r="P554" s="241"/>
      <c r="Q554" s="241"/>
      <c r="R554" s="241"/>
      <c r="S554" s="241"/>
      <c r="T554" s="241"/>
      <c r="U554" s="241"/>
      <c r="V554" s="214"/>
      <c r="W554" s="241"/>
      <c r="X554" s="241"/>
      <c r="Y554" s="241"/>
      <c r="Z554" s="270"/>
      <c r="AA554" s="241"/>
      <c r="AB554" s="214"/>
      <c r="AC554" s="241"/>
      <c r="AD554" s="270"/>
      <c r="AE554" s="241"/>
      <c r="AF554" s="214"/>
      <c r="AG554" s="241"/>
      <c r="AH554" s="214"/>
      <c r="AI554" s="241"/>
      <c r="AJ554" s="214"/>
      <c r="AK554" s="241"/>
      <c r="AL554" s="214"/>
      <c r="AM554" s="214"/>
      <c r="AN554" s="241"/>
      <c r="AO554" s="214"/>
      <c r="AP554" s="241"/>
      <c r="AQ554" s="214"/>
      <c r="AR554" s="241"/>
      <c r="AS554" s="214"/>
      <c r="AT554" s="241"/>
      <c r="AU554" s="214"/>
      <c r="AV554" s="241"/>
      <c r="AW554" s="214"/>
      <c r="AX554" s="261">
        <f>653.43+9.672</f>
        <v>663.10199999999998</v>
      </c>
      <c r="AY554" s="262">
        <v>553.09</v>
      </c>
      <c r="AZ554" s="234"/>
      <c r="BB554" s="260">
        <v>620</v>
      </c>
      <c r="BC554" s="245">
        <f t="shared" si="21"/>
        <v>93.499944201646201</v>
      </c>
      <c r="BE554" s="244"/>
    </row>
    <row r="555" spans="1:57" ht="29.25" hidden="1" customHeight="1" x14ac:dyDescent="0.25">
      <c r="A555" s="255"/>
      <c r="B555" s="257"/>
      <c r="C555" s="257"/>
      <c r="D555" s="258"/>
      <c r="E555" s="239"/>
      <c r="F555" s="259"/>
      <c r="G555" s="241"/>
      <c r="H555" s="241"/>
      <c r="I555" s="241"/>
      <c r="J555" s="239"/>
      <c r="K555" s="259"/>
      <c r="L555" s="241"/>
      <c r="M555" s="241"/>
      <c r="N555" s="260"/>
      <c r="O555" s="241"/>
      <c r="P555" s="241"/>
      <c r="Q555" s="241"/>
      <c r="R555" s="241"/>
      <c r="S555" s="241"/>
      <c r="T555" s="241"/>
      <c r="U555" s="241"/>
      <c r="V555" s="214"/>
      <c r="W555" s="241"/>
      <c r="X555" s="241"/>
      <c r="Y555" s="241"/>
      <c r="Z555" s="270"/>
      <c r="AA555" s="241"/>
      <c r="AB555" s="214"/>
      <c r="AC555" s="241"/>
      <c r="AD555" s="270"/>
      <c r="AE555" s="241"/>
      <c r="AF555" s="214"/>
      <c r="AG555" s="241"/>
      <c r="AH555" s="214"/>
      <c r="AI555" s="241"/>
      <c r="AJ555" s="214"/>
      <c r="AK555" s="241"/>
      <c r="AL555" s="214"/>
      <c r="AM555" s="214"/>
      <c r="AN555" s="241"/>
      <c r="AO555" s="214"/>
      <c r="AP555" s="241"/>
      <c r="AQ555" s="214"/>
      <c r="AR555" s="241"/>
      <c r="AS555" s="214"/>
      <c r="AT555" s="241"/>
      <c r="AU555" s="214"/>
      <c r="AV555" s="241"/>
      <c r="AW555" s="214"/>
      <c r="AX555" s="261"/>
      <c r="AY555" s="262">
        <v>2</v>
      </c>
      <c r="AZ555" s="234"/>
      <c r="BB555" s="260"/>
      <c r="BC555" s="245" t="e">
        <f t="shared" si="21"/>
        <v>#DIV/0!</v>
      </c>
    </row>
    <row r="556" spans="1:57" ht="30" customHeight="1" x14ac:dyDescent="0.25">
      <c r="A556" s="255" t="s">
        <v>881</v>
      </c>
      <c r="B556" s="257" t="s">
        <v>888</v>
      </c>
      <c r="C556" s="257" t="s">
        <v>771</v>
      </c>
      <c r="D556" s="258" t="s">
        <v>747</v>
      </c>
      <c r="E556" s="239"/>
      <c r="F556" s="259"/>
      <c r="G556" s="241"/>
      <c r="H556" s="241"/>
      <c r="I556" s="241"/>
      <c r="J556" s="239"/>
      <c r="K556" s="259"/>
      <c r="L556" s="241"/>
      <c r="M556" s="241"/>
      <c r="N556" s="260"/>
      <c r="O556" s="241"/>
      <c r="P556" s="241"/>
      <c r="Q556" s="241"/>
      <c r="R556" s="241"/>
      <c r="S556" s="241"/>
      <c r="T556" s="241"/>
      <c r="U556" s="241"/>
      <c r="V556" s="214"/>
      <c r="W556" s="241"/>
      <c r="X556" s="241"/>
      <c r="Y556" s="241"/>
      <c r="Z556" s="270"/>
      <c r="AA556" s="241"/>
      <c r="AB556" s="214"/>
      <c r="AC556" s="241"/>
      <c r="AD556" s="270"/>
      <c r="AE556" s="241"/>
      <c r="AF556" s="214"/>
      <c r="AG556" s="241"/>
      <c r="AH556" s="214"/>
      <c r="AI556" s="241"/>
      <c r="AJ556" s="214"/>
      <c r="AK556" s="241"/>
      <c r="AL556" s="214"/>
      <c r="AM556" s="214"/>
      <c r="AN556" s="241"/>
      <c r="AO556" s="214"/>
      <c r="AP556" s="241"/>
      <c r="AQ556" s="214"/>
      <c r="AR556" s="241"/>
      <c r="AS556" s="214"/>
      <c r="AT556" s="241"/>
      <c r="AU556" s="214"/>
      <c r="AV556" s="241"/>
      <c r="AW556" s="214"/>
      <c r="AX556" s="354">
        <v>2</v>
      </c>
      <c r="AY556" s="262">
        <v>20.91</v>
      </c>
      <c r="AZ556" s="234"/>
      <c r="BB556" s="260">
        <v>2</v>
      </c>
      <c r="BC556" s="245">
        <f t="shared" si="21"/>
        <v>100</v>
      </c>
    </row>
    <row r="557" spans="1:57" ht="30" hidden="1" customHeight="1" x14ac:dyDescent="0.25">
      <c r="A557" s="255" t="s">
        <v>881</v>
      </c>
      <c r="B557" s="257"/>
      <c r="C557" s="257"/>
      <c r="D557" s="291"/>
      <c r="E557" s="239"/>
      <c r="F557" s="259"/>
      <c r="G557" s="241"/>
      <c r="H557" s="241"/>
      <c r="I557" s="241"/>
      <c r="J557" s="239"/>
      <c r="K557" s="259"/>
      <c r="L557" s="241"/>
      <c r="M557" s="241"/>
      <c r="N557" s="260"/>
      <c r="O557" s="241"/>
      <c r="P557" s="241"/>
      <c r="Q557" s="241"/>
      <c r="R557" s="241"/>
      <c r="S557" s="241"/>
      <c r="T557" s="241"/>
      <c r="U557" s="241"/>
      <c r="V557" s="214"/>
      <c r="W557" s="241"/>
      <c r="X557" s="241"/>
      <c r="Y557" s="241"/>
      <c r="Z557" s="270"/>
      <c r="AA557" s="241"/>
      <c r="AB557" s="214"/>
      <c r="AC557" s="241"/>
      <c r="AD557" s="270"/>
      <c r="AE557" s="241"/>
      <c r="AF557" s="214"/>
      <c r="AG557" s="241"/>
      <c r="AH557" s="214"/>
      <c r="AI557" s="241"/>
      <c r="AJ557" s="214"/>
      <c r="AK557" s="241"/>
      <c r="AL557" s="214"/>
      <c r="AM557" s="214"/>
      <c r="AN557" s="241"/>
      <c r="AO557" s="214"/>
      <c r="AP557" s="241"/>
      <c r="AQ557" s="214"/>
      <c r="AR557" s="241"/>
      <c r="AS557" s="214"/>
      <c r="AT557" s="241"/>
      <c r="AU557" s="214"/>
      <c r="AV557" s="241"/>
      <c r="AW557" s="214"/>
      <c r="AX557" s="261"/>
      <c r="AY557" s="262" t="e">
        <f>AY558+#REF!+#REF!</f>
        <v>#REF!</v>
      </c>
      <c r="AZ557" s="234"/>
      <c r="BB557" s="260"/>
      <c r="BC557" s="245" t="e">
        <f t="shared" si="21"/>
        <v>#DIV/0!</v>
      </c>
    </row>
    <row r="558" spans="1:57" ht="34.5" hidden="1" customHeight="1" x14ac:dyDescent="0.25">
      <c r="A558" s="255" t="s">
        <v>881</v>
      </c>
      <c r="B558" s="257"/>
      <c r="C558" s="257"/>
      <c r="D558" s="275"/>
      <c r="E558" s="239"/>
      <c r="F558" s="259"/>
      <c r="G558" s="241"/>
      <c r="H558" s="241"/>
      <c r="I558" s="241"/>
      <c r="J558" s="239"/>
      <c r="K558" s="259"/>
      <c r="L558" s="241"/>
      <c r="M558" s="241"/>
      <c r="N558" s="260"/>
      <c r="O558" s="241"/>
      <c r="P558" s="241"/>
      <c r="Q558" s="241"/>
      <c r="R558" s="241"/>
      <c r="S558" s="241"/>
      <c r="T558" s="241"/>
      <c r="U558" s="241"/>
      <c r="V558" s="214"/>
      <c r="W558" s="241"/>
      <c r="X558" s="241"/>
      <c r="Y558" s="241"/>
      <c r="Z558" s="270"/>
      <c r="AA558" s="241"/>
      <c r="AB558" s="214"/>
      <c r="AC558" s="241"/>
      <c r="AD558" s="270"/>
      <c r="AE558" s="241"/>
      <c r="AF558" s="214"/>
      <c r="AG558" s="241"/>
      <c r="AH558" s="214"/>
      <c r="AI558" s="241"/>
      <c r="AJ558" s="214"/>
      <c r="AK558" s="241"/>
      <c r="AL558" s="214"/>
      <c r="AM558" s="214"/>
      <c r="AN558" s="241"/>
      <c r="AO558" s="214"/>
      <c r="AP558" s="241"/>
      <c r="AQ558" s="214"/>
      <c r="AR558" s="241"/>
      <c r="AS558" s="214"/>
      <c r="AT558" s="241"/>
      <c r="AU558" s="214"/>
      <c r="AV558" s="241"/>
      <c r="AW558" s="214"/>
      <c r="AX558" s="261"/>
      <c r="AY558" s="262">
        <v>33.200000000000003</v>
      </c>
      <c r="AZ558" s="234"/>
      <c r="BB558" s="260"/>
      <c r="BC558" s="245" t="e">
        <f t="shared" si="21"/>
        <v>#DIV/0!</v>
      </c>
    </row>
    <row r="559" spans="1:57" ht="28.5" hidden="1" customHeight="1" x14ac:dyDescent="0.25">
      <c r="A559" s="255" t="s">
        <v>881</v>
      </c>
      <c r="B559" s="257"/>
      <c r="C559" s="257"/>
      <c r="D559" s="258"/>
      <c r="E559" s="239"/>
      <c r="F559" s="259"/>
      <c r="G559" s="241"/>
      <c r="H559" s="241"/>
      <c r="I559" s="241"/>
      <c r="J559" s="239"/>
      <c r="K559" s="259"/>
      <c r="L559" s="241"/>
      <c r="M559" s="241"/>
      <c r="N559" s="260"/>
      <c r="O559" s="241"/>
      <c r="P559" s="241"/>
      <c r="Q559" s="241"/>
      <c r="R559" s="241"/>
      <c r="S559" s="241"/>
      <c r="T559" s="241"/>
      <c r="U559" s="241"/>
      <c r="V559" s="214"/>
      <c r="W559" s="241"/>
      <c r="X559" s="241"/>
      <c r="Y559" s="241"/>
      <c r="Z559" s="270"/>
      <c r="AA559" s="241"/>
      <c r="AB559" s="214"/>
      <c r="AC559" s="241"/>
      <c r="AD559" s="270"/>
      <c r="AE559" s="241"/>
      <c r="AF559" s="214"/>
      <c r="AG559" s="241"/>
      <c r="AH559" s="214"/>
      <c r="AI559" s="241"/>
      <c r="AJ559" s="214"/>
      <c r="AK559" s="241"/>
      <c r="AL559" s="214"/>
      <c r="AM559" s="214"/>
      <c r="AN559" s="241"/>
      <c r="AO559" s="214"/>
      <c r="AP559" s="241"/>
      <c r="AQ559" s="214"/>
      <c r="AR559" s="241"/>
      <c r="AS559" s="214"/>
      <c r="AT559" s="241"/>
      <c r="AU559" s="214"/>
      <c r="AV559" s="241"/>
      <c r="AW559" s="214"/>
      <c r="AX559" s="261"/>
      <c r="AY559" s="262"/>
      <c r="AZ559" s="234"/>
      <c r="BB559" s="260"/>
      <c r="BC559" s="245" t="e">
        <f t="shared" si="21"/>
        <v>#DIV/0!</v>
      </c>
    </row>
    <row r="560" spans="1:57" ht="31.15" customHeight="1" x14ac:dyDescent="0.25">
      <c r="A560" s="280" t="s">
        <v>881</v>
      </c>
      <c r="B560" s="257" t="s">
        <v>22</v>
      </c>
      <c r="C560" s="257" t="s">
        <v>764</v>
      </c>
      <c r="D560" s="258" t="s">
        <v>890</v>
      </c>
      <c r="E560" s="239"/>
      <c r="F560" s="259"/>
      <c r="G560" s="241"/>
      <c r="H560" s="241"/>
      <c r="I560" s="241"/>
      <c r="J560" s="239"/>
      <c r="K560" s="259"/>
      <c r="L560" s="241"/>
      <c r="M560" s="241"/>
      <c r="N560" s="260"/>
      <c r="O560" s="241"/>
      <c r="P560" s="241"/>
      <c r="Q560" s="241"/>
      <c r="R560" s="241"/>
      <c r="S560" s="241"/>
      <c r="T560" s="241"/>
      <c r="U560" s="241"/>
      <c r="V560" s="214"/>
      <c r="W560" s="241"/>
      <c r="X560" s="241"/>
      <c r="Y560" s="241"/>
      <c r="Z560" s="270"/>
      <c r="AA560" s="241"/>
      <c r="AB560" s="214"/>
      <c r="AC560" s="241"/>
      <c r="AD560" s="270"/>
      <c r="AE560" s="241"/>
      <c r="AF560" s="214"/>
      <c r="AG560" s="241"/>
      <c r="AH560" s="214"/>
      <c r="AI560" s="241"/>
      <c r="AJ560" s="214"/>
      <c r="AK560" s="241"/>
      <c r="AL560" s="214"/>
      <c r="AM560" s="214"/>
      <c r="AN560" s="241"/>
      <c r="AO560" s="214"/>
      <c r="AP560" s="241"/>
      <c r="AQ560" s="214"/>
      <c r="AR560" s="241"/>
      <c r="AS560" s="214"/>
      <c r="AT560" s="241"/>
      <c r="AU560" s="214"/>
      <c r="AV560" s="241"/>
      <c r="AW560" s="214"/>
      <c r="AX560" s="261">
        <f>AX561</f>
        <v>64</v>
      </c>
      <c r="AY560" s="262"/>
      <c r="AZ560" s="234"/>
      <c r="BA560" s="234"/>
      <c r="BB560" s="260">
        <f>BB561</f>
        <v>65</v>
      </c>
      <c r="BC560" s="245">
        <f t="shared" si="21"/>
        <v>101.5625</v>
      </c>
    </row>
    <row r="561" spans="1:58" ht="36" customHeight="1" x14ac:dyDescent="0.25">
      <c r="A561" s="280" t="s">
        <v>881</v>
      </c>
      <c r="B561" s="257" t="s">
        <v>132</v>
      </c>
      <c r="C561" s="257" t="s">
        <v>764</v>
      </c>
      <c r="D561" s="258" t="s">
        <v>133</v>
      </c>
      <c r="E561" s="239"/>
      <c r="F561" s="259"/>
      <c r="G561" s="241"/>
      <c r="H561" s="241"/>
      <c r="I561" s="241"/>
      <c r="J561" s="239"/>
      <c r="K561" s="259"/>
      <c r="L561" s="241"/>
      <c r="M561" s="241"/>
      <c r="N561" s="260"/>
      <c r="O561" s="241"/>
      <c r="P561" s="241"/>
      <c r="Q561" s="241"/>
      <c r="R561" s="241"/>
      <c r="S561" s="241"/>
      <c r="T561" s="241"/>
      <c r="U561" s="241"/>
      <c r="V561" s="214"/>
      <c r="W561" s="241"/>
      <c r="X561" s="241"/>
      <c r="Y561" s="241"/>
      <c r="Z561" s="270"/>
      <c r="AA561" s="241"/>
      <c r="AB561" s="214"/>
      <c r="AC561" s="241"/>
      <c r="AD561" s="270"/>
      <c r="AE561" s="241"/>
      <c r="AF561" s="214"/>
      <c r="AG561" s="241"/>
      <c r="AH561" s="214"/>
      <c r="AI561" s="241"/>
      <c r="AJ561" s="214"/>
      <c r="AK561" s="241"/>
      <c r="AL561" s="214"/>
      <c r="AM561" s="214"/>
      <c r="AN561" s="241"/>
      <c r="AO561" s="214"/>
      <c r="AP561" s="241"/>
      <c r="AQ561" s="214"/>
      <c r="AR561" s="241"/>
      <c r="AS561" s="214"/>
      <c r="AT561" s="241"/>
      <c r="AU561" s="214"/>
      <c r="AV561" s="241"/>
      <c r="AW561" s="214"/>
      <c r="AX561" s="261">
        <f>AX562+AX565+AX564</f>
        <v>64</v>
      </c>
      <c r="AY561" s="262"/>
      <c r="AZ561" s="234"/>
      <c r="BA561" s="234"/>
      <c r="BB561" s="260">
        <f>BB562+BB565+BB564</f>
        <v>65</v>
      </c>
      <c r="BC561" s="245">
        <f t="shared" si="21"/>
        <v>101.5625</v>
      </c>
    </row>
    <row r="562" spans="1:58" ht="35.25" hidden="1" customHeight="1" x14ac:dyDescent="0.25">
      <c r="A562" s="280" t="s">
        <v>881</v>
      </c>
      <c r="B562" s="257" t="s">
        <v>132</v>
      </c>
      <c r="C562" s="257" t="s">
        <v>771</v>
      </c>
      <c r="D562" s="258" t="s">
        <v>747</v>
      </c>
      <c r="E562" s="239"/>
      <c r="F562" s="259"/>
      <c r="G562" s="241"/>
      <c r="H562" s="241"/>
      <c r="I562" s="241"/>
      <c r="J562" s="239"/>
      <c r="K562" s="259"/>
      <c r="L562" s="241"/>
      <c r="M562" s="241"/>
      <c r="N562" s="260"/>
      <c r="O562" s="241"/>
      <c r="P562" s="241"/>
      <c r="Q562" s="241"/>
      <c r="R562" s="241"/>
      <c r="S562" s="241"/>
      <c r="T562" s="241"/>
      <c r="U562" s="241"/>
      <c r="V562" s="214"/>
      <c r="W562" s="241"/>
      <c r="X562" s="241"/>
      <c r="Y562" s="241"/>
      <c r="Z562" s="270"/>
      <c r="AA562" s="241"/>
      <c r="AB562" s="214"/>
      <c r="AC562" s="241"/>
      <c r="AD562" s="270"/>
      <c r="AE562" s="241"/>
      <c r="AF562" s="214"/>
      <c r="AG562" s="241"/>
      <c r="AH562" s="214"/>
      <c r="AI562" s="241"/>
      <c r="AJ562" s="214"/>
      <c r="AK562" s="241"/>
      <c r="AL562" s="214"/>
      <c r="AM562" s="214"/>
      <c r="AN562" s="241"/>
      <c r="AO562" s="214"/>
      <c r="AP562" s="241"/>
      <c r="AQ562" s="214"/>
      <c r="AR562" s="241"/>
      <c r="AS562" s="214"/>
      <c r="AT562" s="241"/>
      <c r="AU562" s="214"/>
      <c r="AV562" s="241"/>
      <c r="AW562" s="214"/>
      <c r="AX562" s="261">
        <v>0</v>
      </c>
      <c r="AY562" s="262"/>
      <c r="AZ562" s="234"/>
      <c r="BA562" s="234"/>
      <c r="BB562" s="260">
        <v>0</v>
      </c>
      <c r="BC562" s="245" t="e">
        <f t="shared" si="21"/>
        <v>#DIV/0!</v>
      </c>
    </row>
    <row r="563" spans="1:58" ht="2.25" hidden="1" customHeight="1" x14ac:dyDescent="0.25">
      <c r="A563" s="280"/>
      <c r="B563" s="257"/>
      <c r="C563" s="257"/>
      <c r="D563" s="258"/>
      <c r="E563" s="239"/>
      <c r="F563" s="259"/>
      <c r="G563" s="241"/>
      <c r="H563" s="241"/>
      <c r="I563" s="241"/>
      <c r="J563" s="239"/>
      <c r="K563" s="259"/>
      <c r="L563" s="241"/>
      <c r="M563" s="241"/>
      <c r="N563" s="260"/>
      <c r="O563" s="241"/>
      <c r="P563" s="241"/>
      <c r="Q563" s="241"/>
      <c r="R563" s="241"/>
      <c r="S563" s="241"/>
      <c r="T563" s="241"/>
      <c r="U563" s="241"/>
      <c r="V563" s="214"/>
      <c r="W563" s="241"/>
      <c r="X563" s="241"/>
      <c r="Y563" s="241"/>
      <c r="Z563" s="270"/>
      <c r="AA563" s="241"/>
      <c r="AB563" s="214"/>
      <c r="AC563" s="241"/>
      <c r="AD563" s="270"/>
      <c r="AE563" s="241"/>
      <c r="AF563" s="214"/>
      <c r="AG563" s="241"/>
      <c r="AH563" s="214"/>
      <c r="AI563" s="241"/>
      <c r="AJ563" s="214"/>
      <c r="AK563" s="241"/>
      <c r="AL563" s="214"/>
      <c r="AM563" s="214"/>
      <c r="AN563" s="241"/>
      <c r="AO563" s="214"/>
      <c r="AP563" s="241"/>
      <c r="AQ563" s="214"/>
      <c r="AR563" s="241"/>
      <c r="AS563" s="214"/>
      <c r="AT563" s="241"/>
      <c r="AU563" s="214"/>
      <c r="AV563" s="241"/>
      <c r="AW563" s="214"/>
      <c r="AX563" s="261"/>
      <c r="AY563" s="262"/>
      <c r="AZ563" s="234"/>
      <c r="BA563" s="234"/>
      <c r="BB563" s="260"/>
      <c r="BC563" s="245" t="e">
        <f t="shared" si="21"/>
        <v>#DIV/0!</v>
      </c>
    </row>
    <row r="564" spans="1:58" ht="19.5" hidden="1" customHeight="1" x14ac:dyDescent="0.25">
      <c r="A564" s="280" t="s">
        <v>881</v>
      </c>
      <c r="B564" s="257" t="s">
        <v>132</v>
      </c>
      <c r="C564" s="257" t="s">
        <v>871</v>
      </c>
      <c r="D564" s="258" t="s">
        <v>758</v>
      </c>
      <c r="E564" s="239"/>
      <c r="F564" s="259"/>
      <c r="G564" s="241"/>
      <c r="H564" s="241"/>
      <c r="I564" s="241"/>
      <c r="J564" s="239"/>
      <c r="K564" s="259"/>
      <c r="L564" s="241"/>
      <c r="M564" s="241"/>
      <c r="N564" s="260"/>
      <c r="O564" s="241"/>
      <c r="P564" s="241"/>
      <c r="Q564" s="241"/>
      <c r="R564" s="241"/>
      <c r="S564" s="241"/>
      <c r="T564" s="241"/>
      <c r="U564" s="241"/>
      <c r="V564" s="214"/>
      <c r="W564" s="241"/>
      <c r="X564" s="241"/>
      <c r="Y564" s="241"/>
      <c r="Z564" s="270"/>
      <c r="AA564" s="241"/>
      <c r="AB564" s="214"/>
      <c r="AC564" s="241"/>
      <c r="AD564" s="270"/>
      <c r="AE564" s="241"/>
      <c r="AF564" s="214"/>
      <c r="AG564" s="241"/>
      <c r="AH564" s="214"/>
      <c r="AI564" s="241"/>
      <c r="AJ564" s="214"/>
      <c r="AK564" s="241"/>
      <c r="AL564" s="214"/>
      <c r="AM564" s="214"/>
      <c r="AN564" s="241"/>
      <c r="AO564" s="214"/>
      <c r="AP564" s="241"/>
      <c r="AQ564" s="214"/>
      <c r="AR564" s="241"/>
      <c r="AS564" s="214"/>
      <c r="AT564" s="241"/>
      <c r="AU564" s="214"/>
      <c r="AV564" s="241"/>
      <c r="AW564" s="214"/>
      <c r="AX564" s="261">
        <v>0</v>
      </c>
      <c r="AY564" s="262"/>
      <c r="AZ564" s="234"/>
      <c r="BA564" s="234"/>
      <c r="BB564" s="260">
        <v>0</v>
      </c>
      <c r="BC564" s="245" t="e">
        <f t="shared" si="21"/>
        <v>#DIV/0!</v>
      </c>
      <c r="BE564" s="209">
        <v>61</v>
      </c>
      <c r="BF564" s="209">
        <v>40.064</v>
      </c>
    </row>
    <row r="565" spans="1:58" ht="48" customHeight="1" x14ac:dyDescent="0.25">
      <c r="A565" s="280" t="s">
        <v>881</v>
      </c>
      <c r="B565" s="257" t="s">
        <v>132</v>
      </c>
      <c r="C565" s="257" t="s">
        <v>801</v>
      </c>
      <c r="D565" s="258" t="s">
        <v>759</v>
      </c>
      <c r="E565" s="239"/>
      <c r="F565" s="259"/>
      <c r="G565" s="241"/>
      <c r="H565" s="241"/>
      <c r="I565" s="241"/>
      <c r="J565" s="239"/>
      <c r="K565" s="259"/>
      <c r="L565" s="241"/>
      <c r="M565" s="241"/>
      <c r="N565" s="260"/>
      <c r="O565" s="241"/>
      <c r="P565" s="241"/>
      <c r="Q565" s="241"/>
      <c r="R565" s="241"/>
      <c r="S565" s="241"/>
      <c r="T565" s="241"/>
      <c r="U565" s="241"/>
      <c r="V565" s="214"/>
      <c r="W565" s="241"/>
      <c r="X565" s="241"/>
      <c r="Y565" s="241"/>
      <c r="Z565" s="270"/>
      <c r="AA565" s="241"/>
      <c r="AB565" s="214"/>
      <c r="AC565" s="241"/>
      <c r="AD565" s="270"/>
      <c r="AE565" s="241"/>
      <c r="AF565" s="214"/>
      <c r="AG565" s="241"/>
      <c r="AH565" s="214"/>
      <c r="AI565" s="241"/>
      <c r="AJ565" s="214"/>
      <c r="AK565" s="241"/>
      <c r="AL565" s="214"/>
      <c r="AM565" s="214"/>
      <c r="AN565" s="241"/>
      <c r="AO565" s="214"/>
      <c r="AP565" s="241"/>
      <c r="AQ565" s="214"/>
      <c r="AR565" s="241"/>
      <c r="AS565" s="214"/>
      <c r="AT565" s="241"/>
      <c r="AU565" s="214"/>
      <c r="AV565" s="241"/>
      <c r="AW565" s="214"/>
      <c r="AX565" s="354">
        <v>64</v>
      </c>
      <c r="AY565" s="262"/>
      <c r="AZ565" s="234"/>
      <c r="BA565" s="234"/>
      <c r="BB565" s="260">
        <v>65</v>
      </c>
      <c r="BC565" s="245">
        <f t="shared" si="21"/>
        <v>101.5625</v>
      </c>
    </row>
    <row r="566" spans="1:58" ht="15.75" x14ac:dyDescent="0.25">
      <c r="A566" s="236" t="s">
        <v>882</v>
      </c>
      <c r="B566" s="237" t="s">
        <v>837</v>
      </c>
      <c r="C566" s="237" t="s">
        <v>764</v>
      </c>
      <c r="D566" s="238" t="s">
        <v>589</v>
      </c>
      <c r="E566" s="239">
        <f>F566+G566+H566+I566</f>
        <v>138000</v>
      </c>
      <c r="F566" s="239">
        <f>F574</f>
        <v>23000</v>
      </c>
      <c r="G566" s="239">
        <f>G574</f>
        <v>36000</v>
      </c>
      <c r="H566" s="239">
        <f>H574</f>
        <v>49000</v>
      </c>
      <c r="I566" s="239">
        <f>I574</f>
        <v>30000</v>
      </c>
      <c r="J566" s="239">
        <f>K566+L566+M566+N566</f>
        <v>0</v>
      </c>
      <c r="K566" s="239">
        <f>K574</f>
        <v>0</v>
      </c>
      <c r="L566" s="239">
        <f>L574</f>
        <v>0</v>
      </c>
      <c r="M566" s="239">
        <f>M574</f>
        <v>0</v>
      </c>
      <c r="N566" s="240">
        <f>N574</f>
        <v>0</v>
      </c>
      <c r="O566" s="239">
        <v>69124.600000000006</v>
      </c>
      <c r="P566" s="239"/>
      <c r="Q566" s="239">
        <f>Q574</f>
        <v>74745</v>
      </c>
      <c r="R566" s="239">
        <f>R574</f>
        <v>74745</v>
      </c>
      <c r="S566" s="239">
        <f>S574</f>
        <v>74745</v>
      </c>
      <c r="T566" s="239">
        <f>T574</f>
        <v>74745</v>
      </c>
      <c r="U566" s="239">
        <f>U574</f>
        <v>81319.490000000005</v>
      </c>
      <c r="V566" s="214"/>
      <c r="W566" s="239">
        <f>W574</f>
        <v>81319.490000000005</v>
      </c>
      <c r="X566" s="239" t="e">
        <f>X574+#REF!</f>
        <v>#REF!</v>
      </c>
      <c r="Y566" s="239" t="e">
        <f>W566+X566</f>
        <v>#REF!</v>
      </c>
      <c r="Z566" s="214"/>
      <c r="AA566" s="239">
        <f>AA574</f>
        <v>105686.96</v>
      </c>
      <c r="AB566" s="214"/>
      <c r="AC566" s="239">
        <f>AC574</f>
        <v>105686.96</v>
      </c>
      <c r="AD566" s="214"/>
      <c r="AE566" s="239" t="e">
        <f>AE574</f>
        <v>#REF!</v>
      </c>
      <c r="AF566" s="214"/>
      <c r="AG566" s="239">
        <f>AG574</f>
        <v>1108700</v>
      </c>
      <c r="AH566" s="214"/>
      <c r="AI566" s="239">
        <f>AI574</f>
        <v>66700</v>
      </c>
      <c r="AJ566" s="214"/>
      <c r="AK566" s="239">
        <f>AK574</f>
        <v>66700</v>
      </c>
      <c r="AL566" s="214"/>
      <c r="AM566" s="214"/>
      <c r="AN566" s="239">
        <f>AN574</f>
        <v>95800</v>
      </c>
      <c r="AO566" s="240"/>
      <c r="AP566" s="239">
        <f>AP574</f>
        <v>95800</v>
      </c>
      <c r="AQ566" s="214"/>
      <c r="AR566" s="239">
        <f>AR574</f>
        <v>95800</v>
      </c>
      <c r="AS566" s="214"/>
      <c r="AT566" s="239">
        <f>AT574</f>
        <v>100300</v>
      </c>
      <c r="AU566" s="214"/>
      <c r="AV566" s="239">
        <f>AV574</f>
        <v>100300</v>
      </c>
      <c r="AW566" s="214"/>
      <c r="AX566" s="242">
        <f>AX567</f>
        <v>852</v>
      </c>
      <c r="AY566" s="243">
        <f>AY574</f>
        <v>565.29</v>
      </c>
      <c r="AZ566" s="234"/>
      <c r="BB566" s="240">
        <f>BB567</f>
        <v>648</v>
      </c>
      <c r="BC566" s="245">
        <f t="shared" si="21"/>
        <v>76.056338028169009</v>
      </c>
    </row>
    <row r="567" spans="1:58" ht="15.75" x14ac:dyDescent="0.25">
      <c r="A567" s="236" t="s">
        <v>883</v>
      </c>
      <c r="B567" s="237" t="s">
        <v>837</v>
      </c>
      <c r="C567" s="237" t="s">
        <v>764</v>
      </c>
      <c r="D567" s="287" t="s">
        <v>1</v>
      </c>
      <c r="E567" s="239"/>
      <c r="F567" s="239"/>
      <c r="G567" s="239"/>
      <c r="H567" s="239"/>
      <c r="I567" s="239"/>
      <c r="J567" s="239"/>
      <c r="K567" s="239"/>
      <c r="L567" s="239"/>
      <c r="M567" s="239"/>
      <c r="N567" s="240"/>
      <c r="O567" s="239"/>
      <c r="P567" s="239"/>
      <c r="Q567" s="239"/>
      <c r="R567" s="239"/>
      <c r="S567" s="239"/>
      <c r="T567" s="239"/>
      <c r="U567" s="239"/>
      <c r="V567" s="214"/>
      <c r="W567" s="239"/>
      <c r="X567" s="239"/>
      <c r="Y567" s="239"/>
      <c r="Z567" s="214"/>
      <c r="AA567" s="239"/>
      <c r="AB567" s="214"/>
      <c r="AC567" s="239"/>
      <c r="AD567" s="214"/>
      <c r="AE567" s="239"/>
      <c r="AF567" s="214"/>
      <c r="AG567" s="239"/>
      <c r="AH567" s="214"/>
      <c r="AI567" s="239"/>
      <c r="AJ567" s="214"/>
      <c r="AK567" s="239"/>
      <c r="AL567" s="214"/>
      <c r="AM567" s="214"/>
      <c r="AN567" s="239"/>
      <c r="AO567" s="240"/>
      <c r="AP567" s="239"/>
      <c r="AQ567" s="214"/>
      <c r="AR567" s="239"/>
      <c r="AS567" s="214"/>
      <c r="AT567" s="239"/>
      <c r="AU567" s="214"/>
      <c r="AV567" s="239"/>
      <c r="AW567" s="214"/>
      <c r="AX567" s="242">
        <f>AX568</f>
        <v>852</v>
      </c>
      <c r="AY567" s="243"/>
      <c r="AZ567" s="234"/>
      <c r="BB567" s="240">
        <f>BB568</f>
        <v>648</v>
      </c>
      <c r="BC567" s="245">
        <f t="shared" si="21"/>
        <v>76.056338028169009</v>
      </c>
    </row>
    <row r="568" spans="1:58" ht="52.15" customHeight="1" x14ac:dyDescent="0.25">
      <c r="A568" s="255" t="s">
        <v>883</v>
      </c>
      <c r="B568" s="247" t="s">
        <v>2</v>
      </c>
      <c r="C568" s="247" t="s">
        <v>764</v>
      </c>
      <c r="D568" s="248" t="s">
        <v>146</v>
      </c>
      <c r="E568" s="239"/>
      <c r="F568" s="239"/>
      <c r="G568" s="239"/>
      <c r="H568" s="239"/>
      <c r="I568" s="239"/>
      <c r="J568" s="239"/>
      <c r="K568" s="239"/>
      <c r="L568" s="239"/>
      <c r="M568" s="239"/>
      <c r="N568" s="240"/>
      <c r="O568" s="239"/>
      <c r="P568" s="239"/>
      <c r="Q568" s="239"/>
      <c r="R568" s="239"/>
      <c r="S568" s="239"/>
      <c r="T568" s="239"/>
      <c r="U568" s="239"/>
      <c r="V568" s="214"/>
      <c r="W568" s="239"/>
      <c r="X568" s="239"/>
      <c r="Y568" s="239"/>
      <c r="Z568" s="214"/>
      <c r="AA568" s="239"/>
      <c r="AB568" s="214"/>
      <c r="AC568" s="239"/>
      <c r="AD568" s="214"/>
      <c r="AE568" s="239"/>
      <c r="AF568" s="214"/>
      <c r="AG568" s="239"/>
      <c r="AH568" s="214"/>
      <c r="AI568" s="239"/>
      <c r="AJ568" s="214"/>
      <c r="AK568" s="239"/>
      <c r="AL568" s="214"/>
      <c r="AM568" s="214"/>
      <c r="AN568" s="239"/>
      <c r="AO568" s="240"/>
      <c r="AP568" s="239"/>
      <c r="AQ568" s="214"/>
      <c r="AR568" s="239"/>
      <c r="AS568" s="214"/>
      <c r="AT568" s="239"/>
      <c r="AU568" s="214"/>
      <c r="AV568" s="239"/>
      <c r="AW568" s="214"/>
      <c r="AX568" s="261">
        <f>AX569+AX572</f>
        <v>852</v>
      </c>
      <c r="AY568" s="243"/>
      <c r="AZ568" s="234"/>
      <c r="BB568" s="260">
        <f>BB569+BB572</f>
        <v>648</v>
      </c>
      <c r="BC568" s="245">
        <f t="shared" si="21"/>
        <v>76.056338028169009</v>
      </c>
    </row>
    <row r="569" spans="1:58" ht="38.450000000000003" customHeight="1" x14ac:dyDescent="0.25">
      <c r="A569" s="255" t="s">
        <v>883</v>
      </c>
      <c r="B569" s="247" t="s">
        <v>4</v>
      </c>
      <c r="C569" s="247" t="s">
        <v>764</v>
      </c>
      <c r="D569" s="248" t="s">
        <v>97</v>
      </c>
      <c r="E569" s="239"/>
      <c r="F569" s="239"/>
      <c r="G569" s="239"/>
      <c r="H569" s="239"/>
      <c r="I569" s="239"/>
      <c r="J569" s="239"/>
      <c r="K569" s="239"/>
      <c r="L569" s="239"/>
      <c r="M569" s="239"/>
      <c r="N569" s="240"/>
      <c r="O569" s="239"/>
      <c r="P569" s="239"/>
      <c r="Q569" s="239"/>
      <c r="R569" s="239"/>
      <c r="S569" s="239"/>
      <c r="T569" s="239"/>
      <c r="U569" s="239"/>
      <c r="V569" s="214"/>
      <c r="W569" s="239"/>
      <c r="X569" s="239"/>
      <c r="Y569" s="239"/>
      <c r="Z569" s="214"/>
      <c r="AA569" s="239"/>
      <c r="AB569" s="214"/>
      <c r="AC569" s="239"/>
      <c r="AD569" s="214"/>
      <c r="AE569" s="239"/>
      <c r="AF569" s="214"/>
      <c r="AG569" s="239"/>
      <c r="AH569" s="214"/>
      <c r="AI569" s="239"/>
      <c r="AJ569" s="214"/>
      <c r="AK569" s="239"/>
      <c r="AL569" s="214"/>
      <c r="AM569" s="214"/>
      <c r="AN569" s="239"/>
      <c r="AO569" s="240"/>
      <c r="AP569" s="239"/>
      <c r="AQ569" s="214"/>
      <c r="AR569" s="239"/>
      <c r="AS569" s="214"/>
      <c r="AT569" s="239"/>
      <c r="AU569" s="214"/>
      <c r="AV569" s="239"/>
      <c r="AW569" s="214"/>
      <c r="AX569" s="261">
        <f>AX570</f>
        <v>827</v>
      </c>
      <c r="AY569" s="243"/>
      <c r="AZ569" s="234"/>
      <c r="BB569" s="260">
        <f>BB570</f>
        <v>643</v>
      </c>
      <c r="BC569" s="245">
        <f t="shared" si="21"/>
        <v>77.750906892382105</v>
      </c>
    </row>
    <row r="570" spans="1:58" ht="37.15" customHeight="1" x14ac:dyDescent="0.25">
      <c r="A570" s="255" t="s">
        <v>883</v>
      </c>
      <c r="B570" s="247" t="s">
        <v>3</v>
      </c>
      <c r="C570" s="247" t="s">
        <v>764</v>
      </c>
      <c r="D570" s="248" t="s">
        <v>108</v>
      </c>
      <c r="E570" s="239"/>
      <c r="F570" s="239"/>
      <c r="G570" s="239"/>
      <c r="H570" s="239"/>
      <c r="I570" s="239"/>
      <c r="J570" s="239"/>
      <c r="K570" s="239"/>
      <c r="L570" s="239"/>
      <c r="M570" s="239"/>
      <c r="N570" s="240"/>
      <c r="O570" s="239"/>
      <c r="P570" s="239"/>
      <c r="Q570" s="239"/>
      <c r="R570" s="239"/>
      <c r="S570" s="239"/>
      <c r="T570" s="239"/>
      <c r="U570" s="239"/>
      <c r="V570" s="214"/>
      <c r="W570" s="239"/>
      <c r="X570" s="239"/>
      <c r="Y570" s="239"/>
      <c r="Z570" s="214"/>
      <c r="AA570" s="239"/>
      <c r="AB570" s="214"/>
      <c r="AC570" s="239"/>
      <c r="AD570" s="214"/>
      <c r="AE570" s="239"/>
      <c r="AF570" s="214"/>
      <c r="AG570" s="239"/>
      <c r="AH570" s="214"/>
      <c r="AI570" s="239"/>
      <c r="AJ570" s="214"/>
      <c r="AK570" s="239"/>
      <c r="AL570" s="214"/>
      <c r="AM570" s="214"/>
      <c r="AN570" s="239"/>
      <c r="AO570" s="240"/>
      <c r="AP570" s="239"/>
      <c r="AQ570" s="214"/>
      <c r="AR570" s="239"/>
      <c r="AS570" s="214"/>
      <c r="AT570" s="239"/>
      <c r="AU570" s="214"/>
      <c r="AV570" s="239"/>
      <c r="AW570" s="214"/>
      <c r="AX570" s="261">
        <f>AX571</f>
        <v>827</v>
      </c>
      <c r="AY570" s="243"/>
      <c r="AZ570" s="234"/>
      <c r="BB570" s="260">
        <f>BB571</f>
        <v>643</v>
      </c>
      <c r="BC570" s="245">
        <f t="shared" ref="BC570:BC592" si="22">BB570/AX570*100</f>
        <v>77.750906892382105</v>
      </c>
    </row>
    <row r="571" spans="1:58" ht="49.15" customHeight="1" x14ac:dyDescent="0.25">
      <c r="A571" s="255" t="s">
        <v>883</v>
      </c>
      <c r="B571" s="247" t="s">
        <v>3</v>
      </c>
      <c r="C571" s="247" t="s">
        <v>801</v>
      </c>
      <c r="D571" s="258" t="s">
        <v>751</v>
      </c>
      <c r="E571" s="239"/>
      <c r="F571" s="239"/>
      <c r="G571" s="239"/>
      <c r="H571" s="239"/>
      <c r="I571" s="239"/>
      <c r="J571" s="239"/>
      <c r="K571" s="239"/>
      <c r="L571" s="239"/>
      <c r="M571" s="239"/>
      <c r="N571" s="240"/>
      <c r="O571" s="239"/>
      <c r="P571" s="239"/>
      <c r="Q571" s="239"/>
      <c r="R571" s="239"/>
      <c r="S571" s="239"/>
      <c r="T571" s="239"/>
      <c r="U571" s="239"/>
      <c r="V571" s="214"/>
      <c r="W571" s="239"/>
      <c r="X571" s="239"/>
      <c r="Y571" s="239"/>
      <c r="Z571" s="214"/>
      <c r="AA571" s="239"/>
      <c r="AB571" s="214"/>
      <c r="AC571" s="239"/>
      <c r="AD571" s="214"/>
      <c r="AE571" s="239"/>
      <c r="AF571" s="214"/>
      <c r="AG571" s="239"/>
      <c r="AH571" s="214"/>
      <c r="AI571" s="239"/>
      <c r="AJ571" s="214"/>
      <c r="AK571" s="239"/>
      <c r="AL571" s="214"/>
      <c r="AM571" s="214"/>
      <c r="AN571" s="239"/>
      <c r="AO571" s="240"/>
      <c r="AP571" s="239"/>
      <c r="AQ571" s="214"/>
      <c r="AR571" s="239"/>
      <c r="AS571" s="214"/>
      <c r="AT571" s="239"/>
      <c r="AU571" s="214"/>
      <c r="AV571" s="239"/>
      <c r="AW571" s="214"/>
      <c r="AX571" s="354">
        <v>827</v>
      </c>
      <c r="AY571" s="243"/>
      <c r="AZ571" s="234"/>
      <c r="BB571" s="260">
        <v>643</v>
      </c>
      <c r="BC571" s="245">
        <f t="shared" si="22"/>
        <v>77.750906892382105</v>
      </c>
    </row>
    <row r="572" spans="1:58" ht="33" customHeight="1" x14ac:dyDescent="0.25">
      <c r="A572" s="255" t="s">
        <v>883</v>
      </c>
      <c r="B572" s="247" t="s">
        <v>23</v>
      </c>
      <c r="C572" s="247" t="s">
        <v>764</v>
      </c>
      <c r="D572" s="248" t="s">
        <v>107</v>
      </c>
      <c r="E572" s="239"/>
      <c r="F572" s="239"/>
      <c r="G572" s="239"/>
      <c r="H572" s="239"/>
      <c r="I572" s="239"/>
      <c r="J572" s="239"/>
      <c r="K572" s="239"/>
      <c r="L572" s="239"/>
      <c r="M572" s="239"/>
      <c r="N572" s="240"/>
      <c r="O572" s="239"/>
      <c r="P572" s="239"/>
      <c r="Q572" s="239"/>
      <c r="R572" s="239"/>
      <c r="S572" s="239"/>
      <c r="T572" s="239"/>
      <c r="U572" s="239"/>
      <c r="V572" s="214"/>
      <c r="W572" s="239"/>
      <c r="X572" s="239"/>
      <c r="Y572" s="239"/>
      <c r="Z572" s="214"/>
      <c r="AA572" s="239"/>
      <c r="AB572" s="214"/>
      <c r="AC572" s="239"/>
      <c r="AD572" s="214"/>
      <c r="AE572" s="239"/>
      <c r="AF572" s="214"/>
      <c r="AG572" s="239"/>
      <c r="AH572" s="214"/>
      <c r="AI572" s="239"/>
      <c r="AJ572" s="214"/>
      <c r="AK572" s="239"/>
      <c r="AL572" s="214"/>
      <c r="AM572" s="214"/>
      <c r="AN572" s="239"/>
      <c r="AO572" s="240"/>
      <c r="AP572" s="239"/>
      <c r="AQ572" s="214"/>
      <c r="AR572" s="239"/>
      <c r="AS572" s="214"/>
      <c r="AT572" s="239"/>
      <c r="AU572" s="214"/>
      <c r="AV572" s="239"/>
      <c r="AW572" s="214"/>
      <c r="AX572" s="354">
        <f>AX573</f>
        <v>25</v>
      </c>
      <c r="AY572" s="243"/>
      <c r="AZ572" s="234"/>
      <c r="BB572" s="260">
        <f>BB573</f>
        <v>5</v>
      </c>
      <c r="BC572" s="245">
        <f t="shared" si="22"/>
        <v>20</v>
      </c>
    </row>
    <row r="573" spans="1:58" ht="35.450000000000003" customHeight="1" x14ac:dyDescent="0.25">
      <c r="A573" s="255" t="s">
        <v>883</v>
      </c>
      <c r="B573" s="247" t="s">
        <v>24</v>
      </c>
      <c r="C573" s="247" t="s">
        <v>764</v>
      </c>
      <c r="D573" s="248" t="s">
        <v>108</v>
      </c>
      <c r="E573" s="239"/>
      <c r="F573" s="239"/>
      <c r="G573" s="239"/>
      <c r="H573" s="239"/>
      <c r="I573" s="239"/>
      <c r="J573" s="239"/>
      <c r="K573" s="239"/>
      <c r="L573" s="239"/>
      <c r="M573" s="239"/>
      <c r="N573" s="240"/>
      <c r="O573" s="239"/>
      <c r="P573" s="239"/>
      <c r="Q573" s="239"/>
      <c r="R573" s="239"/>
      <c r="S573" s="239"/>
      <c r="T573" s="239"/>
      <c r="U573" s="239"/>
      <c r="V573" s="214"/>
      <c r="W573" s="239"/>
      <c r="X573" s="239"/>
      <c r="Y573" s="239"/>
      <c r="Z573" s="214"/>
      <c r="AA573" s="239"/>
      <c r="AB573" s="214"/>
      <c r="AC573" s="239"/>
      <c r="AD573" s="214"/>
      <c r="AE573" s="239"/>
      <c r="AF573" s="214"/>
      <c r="AG573" s="239"/>
      <c r="AH573" s="214"/>
      <c r="AI573" s="239"/>
      <c r="AJ573" s="214"/>
      <c r="AK573" s="239"/>
      <c r="AL573" s="214"/>
      <c r="AM573" s="214"/>
      <c r="AN573" s="239"/>
      <c r="AO573" s="240"/>
      <c r="AP573" s="239"/>
      <c r="AQ573" s="214"/>
      <c r="AR573" s="239"/>
      <c r="AS573" s="214"/>
      <c r="AT573" s="239"/>
      <c r="AU573" s="214"/>
      <c r="AV573" s="239"/>
      <c r="AW573" s="214"/>
      <c r="AX573" s="354">
        <f>AX574</f>
        <v>25</v>
      </c>
      <c r="AY573" s="243"/>
      <c r="AZ573" s="234"/>
      <c r="BB573" s="260">
        <f>BB574</f>
        <v>5</v>
      </c>
      <c r="BC573" s="245">
        <f t="shared" si="22"/>
        <v>20</v>
      </c>
    </row>
    <row r="574" spans="1:58" ht="52.15" customHeight="1" x14ac:dyDescent="0.25">
      <c r="A574" s="255" t="s">
        <v>883</v>
      </c>
      <c r="B574" s="247" t="s">
        <v>24</v>
      </c>
      <c r="C574" s="247" t="s">
        <v>801</v>
      </c>
      <c r="D574" s="258" t="s">
        <v>759</v>
      </c>
      <c r="E574" s="249">
        <f>F574+G574+H574+I574</f>
        <v>138000</v>
      </c>
      <c r="F574" s="251">
        <f>F577</f>
        <v>23000</v>
      </c>
      <c r="G574" s="251">
        <f>G577</f>
        <v>36000</v>
      </c>
      <c r="H574" s="251">
        <f>H577</f>
        <v>49000</v>
      </c>
      <c r="I574" s="251">
        <f>I577</f>
        <v>30000</v>
      </c>
      <c r="J574" s="249">
        <f>K574+L574+M574+N574</f>
        <v>0</v>
      </c>
      <c r="K574" s="251">
        <f>K577</f>
        <v>0</v>
      </c>
      <c r="L574" s="251">
        <f>L577</f>
        <v>0</v>
      </c>
      <c r="M574" s="251">
        <f>M577</f>
        <v>0</v>
      </c>
      <c r="N574" s="252">
        <f>N577</f>
        <v>0</v>
      </c>
      <c r="O574" s="251">
        <v>69124.600000000006</v>
      </c>
      <c r="P574" s="251"/>
      <c r="Q574" s="251">
        <f>Q577</f>
        <v>74745</v>
      </c>
      <c r="R574" s="251">
        <f>R577</f>
        <v>74745</v>
      </c>
      <c r="S574" s="251">
        <f>S577</f>
        <v>74745</v>
      </c>
      <c r="T574" s="251">
        <f>T577</f>
        <v>74745</v>
      </c>
      <c r="U574" s="251">
        <f>U577</f>
        <v>81319.490000000005</v>
      </c>
      <c r="V574" s="214"/>
      <c r="W574" s="251">
        <f>W577</f>
        <v>81319.490000000005</v>
      </c>
      <c r="X574" s="251">
        <f>X577</f>
        <v>20367.47</v>
      </c>
      <c r="Y574" s="251">
        <f>W574+X574</f>
        <v>101686.96</v>
      </c>
      <c r="Z574" s="214"/>
      <c r="AA574" s="251">
        <f>AA577</f>
        <v>105686.96</v>
      </c>
      <c r="AB574" s="214"/>
      <c r="AC574" s="251">
        <f>AC577</f>
        <v>105686.96</v>
      </c>
      <c r="AD574" s="214"/>
      <c r="AE574" s="251" t="e">
        <f>AE577+#REF!+#REF!</f>
        <v>#REF!</v>
      </c>
      <c r="AF574" s="214"/>
      <c r="AG574" s="251">
        <f>AG577</f>
        <v>1108700</v>
      </c>
      <c r="AH574" s="214"/>
      <c r="AI574" s="251">
        <f>AI577</f>
        <v>66700</v>
      </c>
      <c r="AJ574" s="214"/>
      <c r="AK574" s="251">
        <f>AK577</f>
        <v>66700</v>
      </c>
      <c r="AL574" s="214"/>
      <c r="AM574" s="214"/>
      <c r="AN574" s="251">
        <f>AN577+AN578</f>
        <v>95800</v>
      </c>
      <c r="AO574" s="252"/>
      <c r="AP574" s="251">
        <f>AP577+AP578</f>
        <v>95800</v>
      </c>
      <c r="AQ574" s="214"/>
      <c r="AR574" s="251">
        <f>AR577+AR578</f>
        <v>95800</v>
      </c>
      <c r="AS574" s="214"/>
      <c r="AT574" s="251">
        <f>AT577+AT578</f>
        <v>100300</v>
      </c>
      <c r="AU574" s="214"/>
      <c r="AV574" s="251">
        <f>AV577+AV578</f>
        <v>100300</v>
      </c>
      <c r="AW574" s="214"/>
      <c r="AX574" s="354">
        <v>25</v>
      </c>
      <c r="AY574" s="254">
        <f>AY577+AY575</f>
        <v>565.29</v>
      </c>
      <c r="AZ574" s="234"/>
      <c r="BB574" s="260">
        <v>5</v>
      </c>
      <c r="BC574" s="245">
        <f t="shared" si="22"/>
        <v>20</v>
      </c>
    </row>
    <row r="575" spans="1:58" ht="34.9" hidden="1" customHeight="1" x14ac:dyDescent="0.25">
      <c r="A575" s="255"/>
      <c r="B575" s="257" t="s">
        <v>590</v>
      </c>
      <c r="C575" s="257"/>
      <c r="D575" s="34" t="s">
        <v>591</v>
      </c>
      <c r="E575" s="249"/>
      <c r="F575" s="250"/>
      <c r="G575" s="251"/>
      <c r="H575" s="251"/>
      <c r="I575" s="251"/>
      <c r="J575" s="249"/>
      <c r="K575" s="250"/>
      <c r="L575" s="251"/>
      <c r="M575" s="251"/>
      <c r="N575" s="252"/>
      <c r="O575" s="251"/>
      <c r="P575" s="251"/>
      <c r="Q575" s="251"/>
      <c r="R575" s="251"/>
      <c r="S575" s="251"/>
      <c r="T575" s="251"/>
      <c r="U575" s="251"/>
      <c r="V575" s="214"/>
      <c r="W575" s="251"/>
      <c r="X575" s="251"/>
      <c r="Y575" s="251"/>
      <c r="Z575" s="214"/>
      <c r="AA575" s="251"/>
      <c r="AB575" s="214"/>
      <c r="AC575" s="251"/>
      <c r="AD575" s="214"/>
      <c r="AE575" s="251"/>
      <c r="AF575" s="214"/>
      <c r="AG575" s="251"/>
      <c r="AH575" s="214"/>
      <c r="AI575" s="251"/>
      <c r="AJ575" s="214"/>
      <c r="AK575" s="251"/>
      <c r="AL575" s="214"/>
      <c r="AM575" s="214"/>
      <c r="AN575" s="251"/>
      <c r="AO575" s="252"/>
      <c r="AP575" s="251"/>
      <c r="AQ575" s="214"/>
      <c r="AR575" s="251"/>
      <c r="AS575" s="214"/>
      <c r="AT575" s="251"/>
      <c r="AU575" s="214"/>
      <c r="AV575" s="251"/>
      <c r="AW575" s="214"/>
      <c r="AX575" s="253"/>
      <c r="AY575" s="254">
        <f>AY576</f>
        <v>515.29</v>
      </c>
      <c r="AZ575" s="234"/>
      <c r="BB575" s="252"/>
      <c r="BC575" s="245" t="e">
        <f t="shared" si="22"/>
        <v>#DIV/0!</v>
      </c>
    </row>
    <row r="576" spans="1:58" ht="48" hidden="1" customHeight="1" x14ac:dyDescent="0.25">
      <c r="A576" s="255"/>
      <c r="B576" s="257" t="s">
        <v>592</v>
      </c>
      <c r="C576" s="257"/>
      <c r="D576" s="258" t="s">
        <v>406</v>
      </c>
      <c r="E576" s="249"/>
      <c r="F576" s="250"/>
      <c r="G576" s="251"/>
      <c r="H576" s="251"/>
      <c r="I576" s="251"/>
      <c r="J576" s="249"/>
      <c r="K576" s="250"/>
      <c r="L576" s="251"/>
      <c r="M576" s="251"/>
      <c r="N576" s="252"/>
      <c r="O576" s="251"/>
      <c r="P576" s="251"/>
      <c r="Q576" s="251"/>
      <c r="R576" s="251"/>
      <c r="S576" s="251"/>
      <c r="T576" s="251"/>
      <c r="U576" s="251"/>
      <c r="V576" s="214"/>
      <c r="W576" s="251"/>
      <c r="X576" s="251"/>
      <c r="Y576" s="251"/>
      <c r="Z576" s="214"/>
      <c r="AA576" s="251"/>
      <c r="AB576" s="214"/>
      <c r="AC576" s="251"/>
      <c r="AD576" s="214"/>
      <c r="AE576" s="251"/>
      <c r="AF576" s="214"/>
      <c r="AG576" s="251"/>
      <c r="AH576" s="214"/>
      <c r="AI576" s="251"/>
      <c r="AJ576" s="214"/>
      <c r="AK576" s="251"/>
      <c r="AL576" s="214"/>
      <c r="AM576" s="214"/>
      <c r="AN576" s="251"/>
      <c r="AO576" s="252"/>
      <c r="AP576" s="251"/>
      <c r="AQ576" s="214"/>
      <c r="AR576" s="251"/>
      <c r="AS576" s="214"/>
      <c r="AT576" s="251"/>
      <c r="AU576" s="214"/>
      <c r="AV576" s="251"/>
      <c r="AW576" s="214"/>
      <c r="AX576" s="253"/>
      <c r="AY576" s="254">
        <v>515.29</v>
      </c>
      <c r="AZ576" s="234"/>
      <c r="BB576" s="252"/>
      <c r="BC576" s="245" t="e">
        <f t="shared" si="22"/>
        <v>#DIV/0!</v>
      </c>
    </row>
    <row r="577" spans="1:55" ht="63" hidden="1" customHeight="1" x14ac:dyDescent="0.25">
      <c r="A577" s="255"/>
      <c r="B577" s="257" t="s">
        <v>593</v>
      </c>
      <c r="C577" s="257"/>
      <c r="D577" s="258" t="s">
        <v>607</v>
      </c>
      <c r="E577" s="239">
        <f>F577+G577+H577+I577</f>
        <v>138000</v>
      </c>
      <c r="F577" s="259">
        <v>23000</v>
      </c>
      <c r="G577" s="241">
        <v>36000</v>
      </c>
      <c r="H577" s="241">
        <v>49000</v>
      </c>
      <c r="I577" s="241">
        <v>30000</v>
      </c>
      <c r="J577" s="239">
        <f>K577+L577+M577+N577</f>
        <v>0</v>
      </c>
      <c r="K577" s="259"/>
      <c r="L577" s="241"/>
      <c r="M577" s="241"/>
      <c r="N577" s="260"/>
      <c r="O577" s="241">
        <v>69124.600000000006</v>
      </c>
      <c r="P577" s="241"/>
      <c r="Q577" s="241">
        <v>74745</v>
      </c>
      <c r="R577" s="241">
        <v>74745</v>
      </c>
      <c r="S577" s="241">
        <v>74745</v>
      </c>
      <c r="T577" s="241">
        <v>74745</v>
      </c>
      <c r="U577" s="241">
        <v>81319.490000000005</v>
      </c>
      <c r="V577" s="214"/>
      <c r="W577" s="241">
        <v>81319.490000000005</v>
      </c>
      <c r="X577" s="241">
        <v>20367.47</v>
      </c>
      <c r="Y577" s="241">
        <f>W577+X577</f>
        <v>101686.96</v>
      </c>
      <c r="Z577" s="264">
        <v>4000</v>
      </c>
      <c r="AA577" s="241">
        <f>Y577+Z577</f>
        <v>105686.96</v>
      </c>
      <c r="AB577" s="214"/>
      <c r="AC577" s="241">
        <f>AA577+AB577</f>
        <v>105686.96</v>
      </c>
      <c r="AD577" s="214">
        <v>8468</v>
      </c>
      <c r="AE577" s="241">
        <v>115554.96</v>
      </c>
      <c r="AF577" s="214"/>
      <c r="AG577" s="241">
        <v>1108700</v>
      </c>
      <c r="AH577" s="214">
        <v>-1042000</v>
      </c>
      <c r="AI577" s="241">
        <f>AG577+AH577</f>
        <v>66700</v>
      </c>
      <c r="AJ577" s="214"/>
      <c r="AK577" s="241">
        <f>AI577+AJ577</f>
        <v>66700</v>
      </c>
      <c r="AL577" s="214"/>
      <c r="AM577" s="214"/>
      <c r="AN577" s="241">
        <f>AK577+AL577+AM577</f>
        <v>66700</v>
      </c>
      <c r="AO577" s="260"/>
      <c r="AP577" s="241">
        <f>AM577+AN577+AO577</f>
        <v>66700</v>
      </c>
      <c r="AQ577" s="214"/>
      <c r="AR577" s="241">
        <f>AO577+AP577+AQ577</f>
        <v>66700</v>
      </c>
      <c r="AS577" s="214"/>
      <c r="AT577" s="241">
        <f>AQ577+AR577+AS577</f>
        <v>66700</v>
      </c>
      <c r="AU577" s="214"/>
      <c r="AV577" s="241">
        <f>AS577+AT577+AU577</f>
        <v>66700</v>
      </c>
      <c r="AW577" s="214">
        <v>-56100</v>
      </c>
      <c r="AX577" s="261">
        <f>AX578</f>
        <v>0</v>
      </c>
      <c r="AY577" s="262">
        <f>AY578</f>
        <v>50</v>
      </c>
      <c r="AZ577" s="234"/>
      <c r="BB577" s="260">
        <f>BB578</f>
        <v>0</v>
      </c>
      <c r="BC577" s="245" t="e">
        <f t="shared" si="22"/>
        <v>#DIV/0!</v>
      </c>
    </row>
    <row r="578" spans="1:55" ht="15.6" hidden="1" customHeight="1" x14ac:dyDescent="0.25">
      <c r="A578" s="255"/>
      <c r="B578" s="257" t="s">
        <v>594</v>
      </c>
      <c r="C578" s="257"/>
      <c r="D578" s="258" t="s">
        <v>531</v>
      </c>
      <c r="E578" s="239"/>
      <c r="F578" s="259"/>
      <c r="G578" s="241"/>
      <c r="H578" s="241"/>
      <c r="I578" s="241"/>
      <c r="J578" s="239"/>
      <c r="K578" s="259"/>
      <c r="L578" s="241"/>
      <c r="M578" s="241"/>
      <c r="N578" s="260"/>
      <c r="O578" s="241"/>
      <c r="P578" s="241"/>
      <c r="Q578" s="241"/>
      <c r="R578" s="241"/>
      <c r="S578" s="241"/>
      <c r="T578" s="241"/>
      <c r="U578" s="241"/>
      <c r="V578" s="214"/>
      <c r="W578" s="241"/>
      <c r="X578" s="241"/>
      <c r="Y578" s="241"/>
      <c r="Z578" s="270"/>
      <c r="AA578" s="241"/>
      <c r="AB578" s="214"/>
      <c r="AC578" s="241"/>
      <c r="AD578" s="214"/>
      <c r="AE578" s="241"/>
      <c r="AF578" s="214"/>
      <c r="AG578" s="241"/>
      <c r="AH578" s="214"/>
      <c r="AI578" s="241"/>
      <c r="AJ578" s="214"/>
      <c r="AK578" s="241"/>
      <c r="AL578" s="214">
        <v>29100</v>
      </c>
      <c r="AM578" s="214"/>
      <c r="AN578" s="241">
        <f>AK578+AL578+AM578</f>
        <v>29100</v>
      </c>
      <c r="AO578" s="260"/>
      <c r="AP578" s="241">
        <f>AM578+AN578+AO578</f>
        <v>29100</v>
      </c>
      <c r="AQ578" s="214"/>
      <c r="AR578" s="241">
        <f>AO578+AP578+AQ578</f>
        <v>29100</v>
      </c>
      <c r="AS578" s="214">
        <v>4500</v>
      </c>
      <c r="AT578" s="241">
        <f>AQ578+AR578+AS578</f>
        <v>33600</v>
      </c>
      <c r="AU578" s="214"/>
      <c r="AV578" s="241">
        <f>AT578</f>
        <v>33600</v>
      </c>
      <c r="AW578" s="214"/>
      <c r="AX578" s="261"/>
      <c r="AY578" s="262">
        <v>50</v>
      </c>
      <c r="AZ578" s="234"/>
      <c r="BB578" s="260"/>
      <c r="BC578" s="245" t="e">
        <f t="shared" si="22"/>
        <v>#DIV/0!</v>
      </c>
    </row>
    <row r="579" spans="1:55" ht="15.75" x14ac:dyDescent="0.25">
      <c r="A579" s="236" t="s">
        <v>5</v>
      </c>
      <c r="B579" s="237" t="s">
        <v>837</v>
      </c>
      <c r="C579" s="237" t="s">
        <v>764</v>
      </c>
      <c r="D579" s="287" t="s">
        <v>595</v>
      </c>
      <c r="E579" s="239"/>
      <c r="F579" s="259"/>
      <c r="G579" s="241"/>
      <c r="H579" s="241"/>
      <c r="I579" s="241"/>
      <c r="J579" s="239"/>
      <c r="K579" s="259"/>
      <c r="L579" s="241"/>
      <c r="M579" s="241"/>
      <c r="N579" s="260"/>
      <c r="O579" s="241"/>
      <c r="P579" s="241"/>
      <c r="Q579" s="241"/>
      <c r="R579" s="241"/>
      <c r="S579" s="241"/>
      <c r="T579" s="241"/>
      <c r="U579" s="241"/>
      <c r="V579" s="214"/>
      <c r="W579" s="241"/>
      <c r="X579" s="241"/>
      <c r="Y579" s="241"/>
      <c r="Z579" s="270"/>
      <c r="AA579" s="241"/>
      <c r="AB579" s="214"/>
      <c r="AC579" s="241"/>
      <c r="AD579" s="270"/>
      <c r="AE579" s="241"/>
      <c r="AF579" s="214"/>
      <c r="AG579" s="241"/>
      <c r="AH579" s="214"/>
      <c r="AI579" s="241"/>
      <c r="AJ579" s="214"/>
      <c r="AK579" s="241"/>
      <c r="AL579" s="214"/>
      <c r="AM579" s="214"/>
      <c r="AN579" s="241"/>
      <c r="AO579" s="214"/>
      <c r="AP579" s="241"/>
      <c r="AQ579" s="214"/>
      <c r="AR579" s="241"/>
      <c r="AS579" s="214"/>
      <c r="AT579" s="241"/>
      <c r="AU579" s="214"/>
      <c r="AV579" s="241"/>
      <c r="AW579" s="214"/>
      <c r="AX579" s="242">
        <f>AX580</f>
        <v>336.2</v>
      </c>
      <c r="AY579" s="262">
        <f>AY582</f>
        <v>253.11</v>
      </c>
      <c r="AZ579" s="234"/>
      <c r="BB579" s="240">
        <f>BB580</f>
        <v>242.285</v>
      </c>
      <c r="BC579" s="245">
        <f t="shared" si="22"/>
        <v>72.065734681737055</v>
      </c>
    </row>
    <row r="580" spans="1:55" ht="15.75" x14ac:dyDescent="0.25">
      <c r="A580" s="236" t="s">
        <v>6</v>
      </c>
      <c r="B580" s="237" t="s">
        <v>837</v>
      </c>
      <c r="C580" s="237" t="s">
        <v>764</v>
      </c>
      <c r="D580" s="287" t="s">
        <v>722</v>
      </c>
      <c r="E580" s="239"/>
      <c r="F580" s="259"/>
      <c r="G580" s="241"/>
      <c r="H580" s="241"/>
      <c r="I580" s="241"/>
      <c r="J580" s="239"/>
      <c r="K580" s="259"/>
      <c r="L580" s="241"/>
      <c r="M580" s="241"/>
      <c r="N580" s="260"/>
      <c r="O580" s="241"/>
      <c r="P580" s="241"/>
      <c r="Q580" s="241"/>
      <c r="R580" s="241"/>
      <c r="S580" s="241"/>
      <c r="T580" s="241"/>
      <c r="U580" s="241"/>
      <c r="V580" s="214"/>
      <c r="W580" s="241"/>
      <c r="X580" s="241"/>
      <c r="Y580" s="241"/>
      <c r="Z580" s="270"/>
      <c r="AA580" s="241"/>
      <c r="AB580" s="214"/>
      <c r="AC580" s="241"/>
      <c r="AD580" s="270"/>
      <c r="AE580" s="241"/>
      <c r="AF580" s="214"/>
      <c r="AG580" s="241"/>
      <c r="AH580" s="214"/>
      <c r="AI580" s="241"/>
      <c r="AJ580" s="214"/>
      <c r="AK580" s="241"/>
      <c r="AL580" s="214"/>
      <c r="AM580" s="214"/>
      <c r="AN580" s="241"/>
      <c r="AO580" s="214"/>
      <c r="AP580" s="241"/>
      <c r="AQ580" s="214"/>
      <c r="AR580" s="241"/>
      <c r="AS580" s="214"/>
      <c r="AT580" s="241"/>
      <c r="AU580" s="214"/>
      <c r="AV580" s="241"/>
      <c r="AW580" s="214"/>
      <c r="AX580" s="261">
        <f>AX581+AX585</f>
        <v>336.2</v>
      </c>
      <c r="AY580" s="262"/>
      <c r="AZ580" s="234"/>
      <c r="BB580" s="260">
        <f>BB581+BB585</f>
        <v>242.285</v>
      </c>
      <c r="BC580" s="245">
        <f t="shared" si="22"/>
        <v>72.065734681737055</v>
      </c>
    </row>
    <row r="581" spans="1:55" ht="33" customHeight="1" x14ac:dyDescent="0.25">
      <c r="A581" s="255" t="s">
        <v>6</v>
      </c>
      <c r="B581" s="257" t="s">
        <v>768</v>
      </c>
      <c r="C581" s="257" t="s">
        <v>764</v>
      </c>
      <c r="D581" s="248" t="s">
        <v>691</v>
      </c>
      <c r="E581" s="239"/>
      <c r="F581" s="259"/>
      <c r="G581" s="241"/>
      <c r="H581" s="241"/>
      <c r="I581" s="241"/>
      <c r="J581" s="239"/>
      <c r="K581" s="259"/>
      <c r="L581" s="241"/>
      <c r="M581" s="241"/>
      <c r="N581" s="260"/>
      <c r="O581" s="241"/>
      <c r="P581" s="241"/>
      <c r="Q581" s="241"/>
      <c r="R581" s="241"/>
      <c r="S581" s="241"/>
      <c r="T581" s="241"/>
      <c r="U581" s="241"/>
      <c r="V581" s="214"/>
      <c r="W581" s="241"/>
      <c r="X581" s="241"/>
      <c r="Y581" s="241"/>
      <c r="Z581" s="270"/>
      <c r="AA581" s="241"/>
      <c r="AB581" s="214"/>
      <c r="AC581" s="241"/>
      <c r="AD581" s="270"/>
      <c r="AE581" s="241"/>
      <c r="AF581" s="214"/>
      <c r="AG581" s="241"/>
      <c r="AH581" s="214"/>
      <c r="AI581" s="241"/>
      <c r="AJ581" s="214"/>
      <c r="AK581" s="241"/>
      <c r="AL581" s="214"/>
      <c r="AM581" s="214"/>
      <c r="AN581" s="241"/>
      <c r="AO581" s="214"/>
      <c r="AP581" s="241"/>
      <c r="AQ581" s="214"/>
      <c r="AR581" s="241"/>
      <c r="AS581" s="214"/>
      <c r="AT581" s="241"/>
      <c r="AU581" s="214"/>
      <c r="AV581" s="241"/>
      <c r="AW581" s="214"/>
      <c r="AX581" s="261">
        <f>AX582</f>
        <v>300</v>
      </c>
      <c r="AY581" s="262"/>
      <c r="AZ581" s="234"/>
      <c r="BB581" s="260">
        <f>BB582</f>
        <v>203.285</v>
      </c>
      <c r="BC581" s="245">
        <f t="shared" si="22"/>
        <v>67.76166666666667</v>
      </c>
    </row>
    <row r="582" spans="1:55" ht="36" customHeight="1" x14ac:dyDescent="0.25">
      <c r="A582" s="280" t="s">
        <v>6</v>
      </c>
      <c r="B582" s="257" t="s">
        <v>135</v>
      </c>
      <c r="C582" s="257" t="s">
        <v>764</v>
      </c>
      <c r="D582" s="258" t="s">
        <v>736</v>
      </c>
      <c r="E582" s="239">
        <f>F582+G582+H582+I582</f>
        <v>112000</v>
      </c>
      <c r="F582" s="259">
        <v>15000</v>
      </c>
      <c r="G582" s="241">
        <v>42000</v>
      </c>
      <c r="H582" s="241">
        <v>43000</v>
      </c>
      <c r="I582" s="241">
        <v>12000</v>
      </c>
      <c r="J582" s="239">
        <f>K582+L582+M582+N582</f>
        <v>0</v>
      </c>
      <c r="K582" s="259"/>
      <c r="L582" s="241"/>
      <c r="M582" s="241"/>
      <c r="N582" s="260"/>
      <c r="O582" s="241">
        <v>456067</v>
      </c>
      <c r="P582" s="241"/>
      <c r="Q582" s="241">
        <v>43761</v>
      </c>
      <c r="R582" s="241">
        <v>30600.7</v>
      </c>
      <c r="S582" s="241">
        <v>30600.7</v>
      </c>
      <c r="T582" s="241">
        <v>30600.7</v>
      </c>
      <c r="U582" s="241">
        <f>U583</f>
        <v>39818.51</v>
      </c>
      <c r="V582" s="214"/>
      <c r="W582" s="241" t="e">
        <f>W583+#REF!+#REF!</f>
        <v>#REF!</v>
      </c>
      <c r="X582" s="241" t="e">
        <f>X583+#REF!+#REF!</f>
        <v>#REF!</v>
      </c>
      <c r="Y582" s="241" t="e">
        <f>W582+X582</f>
        <v>#REF!</v>
      </c>
      <c r="Z582" s="214"/>
      <c r="AA582" s="241" t="e">
        <f>AA583+#REF!+#REF!</f>
        <v>#REF!</v>
      </c>
      <c r="AB582" s="214"/>
      <c r="AC582" s="241" t="e">
        <f>AC583+#REF!+#REF!</f>
        <v>#REF!</v>
      </c>
      <c r="AD582" s="214"/>
      <c r="AE582" s="241" t="e">
        <f>AE583+#REF!+#REF!</f>
        <v>#REF!</v>
      </c>
      <c r="AF582" s="214"/>
      <c r="AG582" s="241">
        <f>AG583</f>
        <v>52000</v>
      </c>
      <c r="AH582" s="214"/>
      <c r="AI582" s="241">
        <f>AI583</f>
        <v>52000</v>
      </c>
      <c r="AJ582" s="214"/>
      <c r="AK582" s="241">
        <f>AK583</f>
        <v>52000</v>
      </c>
      <c r="AL582" s="214"/>
      <c r="AM582" s="214"/>
      <c r="AN582" s="241">
        <f>AN583+AN421</f>
        <v>52000</v>
      </c>
      <c r="AO582" s="260"/>
      <c r="AP582" s="241">
        <f>AP583+AP421</f>
        <v>52000</v>
      </c>
      <c r="AQ582" s="214"/>
      <c r="AR582" s="241">
        <f>AR583+AR421+AR422</f>
        <v>52000</v>
      </c>
      <c r="AS582" s="214"/>
      <c r="AT582" s="241">
        <f>AT583+AT421+AT422</f>
        <v>81300</v>
      </c>
      <c r="AU582" s="214"/>
      <c r="AV582" s="241">
        <f>AV583+AV421+AV422</f>
        <v>81300</v>
      </c>
      <c r="AW582" s="214"/>
      <c r="AX582" s="261">
        <f>AX583+AX584</f>
        <v>300</v>
      </c>
      <c r="AY582" s="262">
        <f>AY583+AY584</f>
        <v>253.11</v>
      </c>
      <c r="AZ582" s="234"/>
      <c r="BB582" s="260">
        <f>BB583+BB584</f>
        <v>203.285</v>
      </c>
      <c r="BC582" s="245">
        <f t="shared" si="22"/>
        <v>67.76166666666667</v>
      </c>
    </row>
    <row r="583" spans="1:55" ht="68.25" customHeight="1" x14ac:dyDescent="0.25">
      <c r="A583" s="255" t="s">
        <v>6</v>
      </c>
      <c r="B583" s="257" t="s">
        <v>135</v>
      </c>
      <c r="C583" s="257" t="s">
        <v>769</v>
      </c>
      <c r="D583" s="258" t="s">
        <v>51</v>
      </c>
      <c r="E583" s="239">
        <f>F583+G583+H583+I583</f>
        <v>112000</v>
      </c>
      <c r="F583" s="259">
        <v>15000</v>
      </c>
      <c r="G583" s="241">
        <v>42000</v>
      </c>
      <c r="H583" s="241">
        <v>43000</v>
      </c>
      <c r="I583" s="241">
        <v>12000</v>
      </c>
      <c r="J583" s="239">
        <f>K583+L583+M583+N583</f>
        <v>0</v>
      </c>
      <c r="K583" s="259"/>
      <c r="L583" s="241"/>
      <c r="M583" s="241"/>
      <c r="N583" s="260"/>
      <c r="O583" s="241">
        <v>456067</v>
      </c>
      <c r="P583" s="241"/>
      <c r="Q583" s="241">
        <v>34823</v>
      </c>
      <c r="R583" s="241">
        <v>34823</v>
      </c>
      <c r="S583" s="241">
        <v>34823</v>
      </c>
      <c r="T583" s="241">
        <v>50823</v>
      </c>
      <c r="U583" s="241">
        <v>39818.51</v>
      </c>
      <c r="V583" s="264">
        <v>1680</v>
      </c>
      <c r="W583" s="241">
        <f>U583+V583</f>
        <v>41498.51</v>
      </c>
      <c r="X583" s="241">
        <v>9377.17</v>
      </c>
      <c r="Y583" s="241">
        <f>W583+X583</f>
        <v>50875.68</v>
      </c>
      <c r="Z583" s="264">
        <v>-2000</v>
      </c>
      <c r="AA583" s="241">
        <f>Y583+Z583</f>
        <v>48875.68</v>
      </c>
      <c r="AB583" s="214">
        <v>1600</v>
      </c>
      <c r="AC583" s="241">
        <f>AA583+AB583</f>
        <v>50475.68</v>
      </c>
      <c r="AD583" s="214">
        <v>4146.3999999999996</v>
      </c>
      <c r="AE583" s="241">
        <f>AC583+AD583</f>
        <v>54622.080000000002</v>
      </c>
      <c r="AF583" s="214"/>
      <c r="AG583" s="241">
        <v>52000</v>
      </c>
      <c r="AH583" s="214"/>
      <c r="AI583" s="241">
        <v>52000</v>
      </c>
      <c r="AJ583" s="214"/>
      <c r="AK583" s="241">
        <v>52000</v>
      </c>
      <c r="AL583" s="214"/>
      <c r="AM583" s="214"/>
      <c r="AN583" s="241">
        <v>52000</v>
      </c>
      <c r="AO583" s="260"/>
      <c r="AP583" s="241">
        <v>52000</v>
      </c>
      <c r="AQ583" s="214"/>
      <c r="AR583" s="241">
        <v>52000</v>
      </c>
      <c r="AS583" s="264">
        <v>29300</v>
      </c>
      <c r="AT583" s="241">
        <f>AR583+AS583</f>
        <v>81300</v>
      </c>
      <c r="AU583" s="214"/>
      <c r="AV583" s="241">
        <f>AT583+AU583</f>
        <v>81300</v>
      </c>
      <c r="AW583" s="214"/>
      <c r="AX583" s="354">
        <v>203.1</v>
      </c>
      <c r="AY583" s="262">
        <v>203.11</v>
      </c>
      <c r="AZ583" s="234"/>
      <c r="BB583" s="260">
        <v>129</v>
      </c>
      <c r="BC583" s="245">
        <f t="shared" si="22"/>
        <v>63.515509601181684</v>
      </c>
    </row>
    <row r="584" spans="1:55" ht="38.25" customHeight="1" x14ac:dyDescent="0.25">
      <c r="A584" s="255" t="s">
        <v>6</v>
      </c>
      <c r="B584" s="257" t="s">
        <v>135</v>
      </c>
      <c r="C584" s="257" t="s">
        <v>771</v>
      </c>
      <c r="D584" s="258" t="s">
        <v>747</v>
      </c>
      <c r="E584" s="239"/>
      <c r="F584" s="259"/>
      <c r="G584" s="241"/>
      <c r="H584" s="241"/>
      <c r="I584" s="241"/>
      <c r="J584" s="239"/>
      <c r="K584" s="259"/>
      <c r="L584" s="241"/>
      <c r="M584" s="241"/>
      <c r="N584" s="260"/>
      <c r="O584" s="241"/>
      <c r="P584" s="241"/>
      <c r="Q584" s="241"/>
      <c r="R584" s="241"/>
      <c r="S584" s="241"/>
      <c r="T584" s="241"/>
      <c r="U584" s="241"/>
      <c r="V584" s="270"/>
      <c r="W584" s="241"/>
      <c r="X584" s="241"/>
      <c r="Y584" s="241"/>
      <c r="Z584" s="270"/>
      <c r="AA584" s="241"/>
      <c r="AB584" s="214"/>
      <c r="AC584" s="241"/>
      <c r="AD584" s="214"/>
      <c r="AE584" s="241"/>
      <c r="AF584" s="214"/>
      <c r="AG584" s="241"/>
      <c r="AH584" s="214"/>
      <c r="AI584" s="241"/>
      <c r="AJ584" s="214"/>
      <c r="AK584" s="241"/>
      <c r="AL584" s="214"/>
      <c r="AM584" s="214"/>
      <c r="AN584" s="241"/>
      <c r="AO584" s="260"/>
      <c r="AP584" s="241"/>
      <c r="AQ584" s="214"/>
      <c r="AR584" s="241"/>
      <c r="AS584" s="270"/>
      <c r="AT584" s="241"/>
      <c r="AU584" s="214"/>
      <c r="AV584" s="241"/>
      <c r="AW584" s="214"/>
      <c r="AX584" s="354">
        <v>96.9</v>
      </c>
      <c r="AY584" s="262">
        <v>50</v>
      </c>
      <c r="AZ584" s="234"/>
      <c r="BB584" s="260">
        <v>74.284999999999997</v>
      </c>
      <c r="BC584" s="245">
        <f t="shared" si="22"/>
        <v>76.66150670794633</v>
      </c>
    </row>
    <row r="585" spans="1:55" ht="16.5" customHeight="1" x14ac:dyDescent="0.25">
      <c r="A585" s="255" t="s">
        <v>6</v>
      </c>
      <c r="B585" s="257" t="s">
        <v>17</v>
      </c>
      <c r="C585" s="257" t="s">
        <v>764</v>
      </c>
      <c r="D585" s="258" t="s">
        <v>760</v>
      </c>
      <c r="E585" s="239"/>
      <c r="F585" s="259"/>
      <c r="G585" s="241"/>
      <c r="H585" s="241"/>
      <c r="I585" s="241"/>
      <c r="J585" s="239"/>
      <c r="K585" s="259"/>
      <c r="L585" s="241"/>
      <c r="M585" s="241"/>
      <c r="N585" s="260"/>
      <c r="O585" s="241"/>
      <c r="P585" s="241"/>
      <c r="Q585" s="241"/>
      <c r="R585" s="241"/>
      <c r="S585" s="241"/>
      <c r="T585" s="241"/>
      <c r="U585" s="241"/>
      <c r="V585" s="270"/>
      <c r="W585" s="241"/>
      <c r="X585" s="241"/>
      <c r="Y585" s="241"/>
      <c r="Z585" s="270"/>
      <c r="AA585" s="241"/>
      <c r="AB585" s="214"/>
      <c r="AC585" s="241"/>
      <c r="AD585" s="214"/>
      <c r="AE585" s="241"/>
      <c r="AF585" s="214"/>
      <c r="AG585" s="241"/>
      <c r="AH585" s="214"/>
      <c r="AI585" s="241"/>
      <c r="AJ585" s="214"/>
      <c r="AK585" s="241"/>
      <c r="AL585" s="214"/>
      <c r="AM585" s="214"/>
      <c r="AN585" s="241"/>
      <c r="AO585" s="260"/>
      <c r="AP585" s="241"/>
      <c r="AQ585" s="214"/>
      <c r="AR585" s="241"/>
      <c r="AS585" s="270"/>
      <c r="AT585" s="241"/>
      <c r="AU585" s="214"/>
      <c r="AV585" s="241"/>
      <c r="AW585" s="214"/>
      <c r="AX585" s="354">
        <f>AX586</f>
        <v>36.200000000000003</v>
      </c>
      <c r="AY585" s="262"/>
      <c r="AZ585" s="234"/>
      <c r="BB585" s="260">
        <f>BB586</f>
        <v>39</v>
      </c>
      <c r="BC585" s="245">
        <f t="shared" si="22"/>
        <v>107.73480662983425</v>
      </c>
    </row>
    <row r="586" spans="1:55" ht="29.25" customHeight="1" x14ac:dyDescent="0.25">
      <c r="A586" s="255" t="s">
        <v>6</v>
      </c>
      <c r="B586" s="257" t="s">
        <v>17</v>
      </c>
      <c r="C586" s="257" t="s">
        <v>771</v>
      </c>
      <c r="D586" s="258" t="s">
        <v>761</v>
      </c>
      <c r="E586" s="239"/>
      <c r="F586" s="259"/>
      <c r="G586" s="241"/>
      <c r="H586" s="241"/>
      <c r="I586" s="241"/>
      <c r="J586" s="239"/>
      <c r="K586" s="259"/>
      <c r="L586" s="241"/>
      <c r="M586" s="241"/>
      <c r="N586" s="260"/>
      <c r="O586" s="241"/>
      <c r="P586" s="241"/>
      <c r="Q586" s="241"/>
      <c r="R586" s="241"/>
      <c r="S586" s="241"/>
      <c r="T586" s="241"/>
      <c r="U586" s="241"/>
      <c r="V586" s="270"/>
      <c r="W586" s="241"/>
      <c r="X586" s="241"/>
      <c r="Y586" s="241"/>
      <c r="Z586" s="270"/>
      <c r="AA586" s="241"/>
      <c r="AB586" s="214"/>
      <c r="AC586" s="241"/>
      <c r="AD586" s="214"/>
      <c r="AE586" s="241"/>
      <c r="AF586" s="214"/>
      <c r="AG586" s="241"/>
      <c r="AH586" s="214"/>
      <c r="AI586" s="241"/>
      <c r="AJ586" s="214"/>
      <c r="AK586" s="241"/>
      <c r="AL586" s="214"/>
      <c r="AM586" s="214"/>
      <c r="AN586" s="241"/>
      <c r="AO586" s="260"/>
      <c r="AP586" s="241"/>
      <c r="AQ586" s="214"/>
      <c r="AR586" s="241"/>
      <c r="AS586" s="270"/>
      <c r="AT586" s="241"/>
      <c r="AU586" s="214"/>
      <c r="AV586" s="241"/>
      <c r="AW586" s="214"/>
      <c r="AX586" s="354">
        <v>36.200000000000003</v>
      </c>
      <c r="AY586" s="262"/>
      <c r="AZ586" s="234"/>
      <c r="BB586" s="260">
        <v>39</v>
      </c>
      <c r="BC586" s="245">
        <f t="shared" si="22"/>
        <v>107.73480662983425</v>
      </c>
    </row>
    <row r="587" spans="1:55" ht="31.5" x14ac:dyDescent="0.25">
      <c r="A587" s="236" t="s">
        <v>7</v>
      </c>
      <c r="B587" s="237" t="s">
        <v>837</v>
      </c>
      <c r="C587" s="237" t="s">
        <v>764</v>
      </c>
      <c r="D587" s="287" t="s">
        <v>596</v>
      </c>
      <c r="E587" s="239"/>
      <c r="F587" s="276"/>
      <c r="G587" s="239"/>
      <c r="H587" s="239"/>
      <c r="I587" s="239"/>
      <c r="J587" s="239"/>
      <c r="K587" s="276"/>
      <c r="L587" s="239"/>
      <c r="M587" s="239"/>
      <c r="N587" s="240"/>
      <c r="O587" s="239"/>
      <c r="P587" s="239"/>
      <c r="Q587" s="239"/>
      <c r="R587" s="239"/>
      <c r="S587" s="239"/>
      <c r="T587" s="239"/>
      <c r="U587" s="239"/>
      <c r="V587" s="265"/>
      <c r="W587" s="239"/>
      <c r="X587" s="239"/>
      <c r="Y587" s="239"/>
      <c r="Z587" s="265"/>
      <c r="AA587" s="239"/>
      <c r="AB587" s="265"/>
      <c r="AC587" s="239"/>
      <c r="AD587" s="265"/>
      <c r="AE587" s="239"/>
      <c r="AF587" s="265"/>
      <c r="AG587" s="239"/>
      <c r="AH587" s="265"/>
      <c r="AI587" s="239" t="e">
        <f>AI590</f>
        <v>#REF!</v>
      </c>
      <c r="AJ587" s="214"/>
      <c r="AK587" s="239" t="e">
        <f>AK590</f>
        <v>#REF!</v>
      </c>
      <c r="AL587" s="214"/>
      <c r="AM587" s="214"/>
      <c r="AN587" s="239" t="e">
        <f>AN590</f>
        <v>#REF!</v>
      </c>
      <c r="AO587" s="240"/>
      <c r="AP587" s="239" t="e">
        <f>AP590</f>
        <v>#REF!</v>
      </c>
      <c r="AQ587" s="214"/>
      <c r="AR587" s="239" t="e">
        <f>AR590</f>
        <v>#REF!</v>
      </c>
      <c r="AS587" s="214"/>
      <c r="AT587" s="239" t="e">
        <f>AT590</f>
        <v>#REF!</v>
      </c>
      <c r="AU587" s="214"/>
      <c r="AV587" s="239" t="e">
        <f>AV590</f>
        <v>#REF!</v>
      </c>
      <c r="AW587" s="214"/>
      <c r="AX587" s="355">
        <f>AX588</f>
        <v>582</v>
      </c>
      <c r="AY587" s="243" t="e">
        <f>AY590</f>
        <v>#REF!</v>
      </c>
      <c r="AZ587" s="234"/>
      <c r="BB587" s="240">
        <f>BB588</f>
        <v>881</v>
      </c>
      <c r="BC587" s="245">
        <f t="shared" si="22"/>
        <v>151.37457044673539</v>
      </c>
    </row>
    <row r="588" spans="1:55" ht="31.5" x14ac:dyDescent="0.25">
      <c r="A588" s="236" t="s">
        <v>8</v>
      </c>
      <c r="B588" s="237" t="s">
        <v>837</v>
      </c>
      <c r="C588" s="237" t="s">
        <v>764</v>
      </c>
      <c r="D588" s="287" t="s">
        <v>29</v>
      </c>
      <c r="E588" s="239"/>
      <c r="F588" s="276"/>
      <c r="G588" s="239"/>
      <c r="H588" s="239"/>
      <c r="I588" s="239"/>
      <c r="J588" s="239"/>
      <c r="K588" s="276"/>
      <c r="L588" s="239"/>
      <c r="M588" s="239"/>
      <c r="N588" s="240"/>
      <c r="O588" s="239"/>
      <c r="P588" s="239"/>
      <c r="Q588" s="239"/>
      <c r="R588" s="239"/>
      <c r="S588" s="239"/>
      <c r="T588" s="239"/>
      <c r="U588" s="239"/>
      <c r="V588" s="265"/>
      <c r="W588" s="239"/>
      <c r="X588" s="239"/>
      <c r="Y588" s="239"/>
      <c r="Z588" s="265"/>
      <c r="AA588" s="239"/>
      <c r="AB588" s="265"/>
      <c r="AC588" s="239"/>
      <c r="AD588" s="265"/>
      <c r="AE588" s="239"/>
      <c r="AF588" s="265"/>
      <c r="AG588" s="239"/>
      <c r="AH588" s="265"/>
      <c r="AI588" s="239"/>
      <c r="AJ588" s="214"/>
      <c r="AK588" s="239"/>
      <c r="AL588" s="214"/>
      <c r="AM588" s="214"/>
      <c r="AN588" s="239"/>
      <c r="AO588" s="240"/>
      <c r="AP588" s="239"/>
      <c r="AQ588" s="214"/>
      <c r="AR588" s="239"/>
      <c r="AS588" s="214"/>
      <c r="AT588" s="239"/>
      <c r="AU588" s="214"/>
      <c r="AV588" s="239"/>
      <c r="AW588" s="214"/>
      <c r="AX588" s="355">
        <f>AX589</f>
        <v>582</v>
      </c>
      <c r="AY588" s="243"/>
      <c r="AZ588" s="234"/>
      <c r="BB588" s="240">
        <f>BB589</f>
        <v>881</v>
      </c>
      <c r="BC588" s="245">
        <f t="shared" si="22"/>
        <v>151.37457044673539</v>
      </c>
    </row>
    <row r="589" spans="1:55" ht="31.5" x14ac:dyDescent="0.25">
      <c r="A589" s="255" t="s">
        <v>8</v>
      </c>
      <c r="B589" s="257" t="s">
        <v>768</v>
      </c>
      <c r="C589" s="257" t="s">
        <v>764</v>
      </c>
      <c r="D589" s="248" t="s">
        <v>691</v>
      </c>
      <c r="E589" s="239"/>
      <c r="F589" s="276"/>
      <c r="G589" s="239"/>
      <c r="H589" s="239"/>
      <c r="I589" s="239"/>
      <c r="J589" s="239"/>
      <c r="K589" s="276"/>
      <c r="L589" s="239"/>
      <c r="M589" s="239"/>
      <c r="N589" s="240"/>
      <c r="O589" s="239"/>
      <c r="P589" s="239"/>
      <c r="Q589" s="239"/>
      <c r="R589" s="239"/>
      <c r="S589" s="239"/>
      <c r="T589" s="239"/>
      <c r="U589" s="239"/>
      <c r="V589" s="265"/>
      <c r="W589" s="239"/>
      <c r="X589" s="239"/>
      <c r="Y589" s="239"/>
      <c r="Z589" s="265"/>
      <c r="AA589" s="239"/>
      <c r="AB589" s="265"/>
      <c r="AC589" s="239"/>
      <c r="AD589" s="265"/>
      <c r="AE589" s="239"/>
      <c r="AF589" s="265"/>
      <c r="AG589" s="239"/>
      <c r="AH589" s="265"/>
      <c r="AI589" s="239"/>
      <c r="AJ589" s="214"/>
      <c r="AK589" s="239"/>
      <c r="AL589" s="214"/>
      <c r="AM589" s="214"/>
      <c r="AN589" s="239"/>
      <c r="AO589" s="240"/>
      <c r="AP589" s="239"/>
      <c r="AQ589" s="214"/>
      <c r="AR589" s="239"/>
      <c r="AS589" s="214"/>
      <c r="AT589" s="239"/>
      <c r="AU589" s="214"/>
      <c r="AV589" s="239"/>
      <c r="AW589" s="214"/>
      <c r="AX589" s="355">
        <f>AX590</f>
        <v>582</v>
      </c>
      <c r="AY589" s="243"/>
      <c r="AZ589" s="234"/>
      <c r="BB589" s="240">
        <f>BB590</f>
        <v>881</v>
      </c>
      <c r="BC589" s="245">
        <f t="shared" si="22"/>
        <v>151.37457044673539</v>
      </c>
    </row>
    <row r="590" spans="1:55" ht="29.25" customHeight="1" x14ac:dyDescent="0.25">
      <c r="A590" s="255" t="s">
        <v>8</v>
      </c>
      <c r="B590" s="257" t="s">
        <v>10</v>
      </c>
      <c r="C590" s="257" t="s">
        <v>764</v>
      </c>
      <c r="D590" s="258" t="s">
        <v>16</v>
      </c>
      <c r="E590" s="239"/>
      <c r="F590" s="259"/>
      <c r="G590" s="241"/>
      <c r="H590" s="241"/>
      <c r="I590" s="241"/>
      <c r="J590" s="239"/>
      <c r="K590" s="259"/>
      <c r="L590" s="241"/>
      <c r="M590" s="241"/>
      <c r="N590" s="260"/>
      <c r="O590" s="241"/>
      <c r="P590" s="241"/>
      <c r="Q590" s="241"/>
      <c r="R590" s="241"/>
      <c r="S590" s="241"/>
      <c r="T590" s="241"/>
      <c r="U590" s="241"/>
      <c r="V590" s="214"/>
      <c r="W590" s="241"/>
      <c r="X590" s="241"/>
      <c r="Y590" s="241"/>
      <c r="Z590" s="214"/>
      <c r="AA590" s="241"/>
      <c r="AB590" s="214"/>
      <c r="AC590" s="241"/>
      <c r="AD590" s="214"/>
      <c r="AE590" s="241"/>
      <c r="AF590" s="214"/>
      <c r="AG590" s="241"/>
      <c r="AH590" s="214"/>
      <c r="AI590" s="241" t="e">
        <f>#REF!</f>
        <v>#REF!</v>
      </c>
      <c r="AJ590" s="214"/>
      <c r="AK590" s="241" t="e">
        <f>#REF!</f>
        <v>#REF!</v>
      </c>
      <c r="AL590" s="214"/>
      <c r="AM590" s="214"/>
      <c r="AN590" s="241" t="e">
        <f>#REF!</f>
        <v>#REF!</v>
      </c>
      <c r="AO590" s="260"/>
      <c r="AP590" s="241" t="e">
        <f>#REF!</f>
        <v>#REF!</v>
      </c>
      <c r="AQ590" s="214"/>
      <c r="AR590" s="241" t="e">
        <f>#REF!</f>
        <v>#REF!</v>
      </c>
      <c r="AS590" s="214"/>
      <c r="AT590" s="241" t="e">
        <f>#REF!</f>
        <v>#REF!</v>
      </c>
      <c r="AU590" s="214"/>
      <c r="AV590" s="241" t="e">
        <f>#REF!</f>
        <v>#REF!</v>
      </c>
      <c r="AW590" s="214"/>
      <c r="AX590" s="354">
        <f>AX591</f>
        <v>582</v>
      </c>
      <c r="AY590" s="262" t="e">
        <f>#REF!</f>
        <v>#REF!</v>
      </c>
      <c r="AZ590" s="234"/>
      <c r="BB590" s="260">
        <f>BB591</f>
        <v>881</v>
      </c>
      <c r="BC590" s="245">
        <f t="shared" si="22"/>
        <v>151.37457044673539</v>
      </c>
    </row>
    <row r="591" spans="1:55" ht="19.899999999999999" customHeight="1" x14ac:dyDescent="0.25">
      <c r="A591" s="255" t="s">
        <v>8</v>
      </c>
      <c r="B591" s="257" t="s">
        <v>10</v>
      </c>
      <c r="C591" s="257" t="s">
        <v>9</v>
      </c>
      <c r="D591" s="258" t="s">
        <v>762</v>
      </c>
      <c r="E591" s="239"/>
      <c r="F591" s="259"/>
      <c r="G591" s="241"/>
      <c r="H591" s="241"/>
      <c r="I591" s="241"/>
      <c r="J591" s="239"/>
      <c r="K591" s="259"/>
      <c r="L591" s="241"/>
      <c r="M591" s="241"/>
      <c r="N591" s="260"/>
      <c r="O591" s="241"/>
      <c r="P591" s="241"/>
      <c r="Q591" s="241"/>
      <c r="R591" s="241"/>
      <c r="S591" s="241"/>
      <c r="T591" s="241"/>
      <c r="U591" s="241"/>
      <c r="V591" s="214"/>
      <c r="W591" s="241"/>
      <c r="X591" s="241"/>
      <c r="Y591" s="241"/>
      <c r="Z591" s="214"/>
      <c r="AA591" s="241"/>
      <c r="AB591" s="214"/>
      <c r="AC591" s="241"/>
      <c r="AD591" s="214"/>
      <c r="AE591" s="241"/>
      <c r="AF591" s="214"/>
      <c r="AG591" s="241"/>
      <c r="AH591" s="214">
        <v>155000</v>
      </c>
      <c r="AI591" s="241">
        <f>AH591</f>
        <v>155000</v>
      </c>
      <c r="AJ591" s="214"/>
      <c r="AK591" s="241">
        <f>AI591</f>
        <v>155000</v>
      </c>
      <c r="AL591" s="214"/>
      <c r="AM591" s="214"/>
      <c r="AN591" s="241">
        <v>155000</v>
      </c>
      <c r="AO591" s="214">
        <v>150000</v>
      </c>
      <c r="AP591" s="241">
        <f>AN591+AO591</f>
        <v>305000</v>
      </c>
      <c r="AQ591" s="214"/>
      <c r="AR591" s="241">
        <f>AP591+AQ591</f>
        <v>305000</v>
      </c>
      <c r="AS591" s="214"/>
      <c r="AT591" s="241">
        <f>AR591+AS591</f>
        <v>305000</v>
      </c>
      <c r="AU591" s="214"/>
      <c r="AV591" s="241">
        <f>AT591+AU591</f>
        <v>305000</v>
      </c>
      <c r="AW591" s="214">
        <v>-25581.59</v>
      </c>
      <c r="AX591" s="354">
        <v>582</v>
      </c>
      <c r="AY591" s="262">
        <v>1.9</v>
      </c>
      <c r="AZ591" s="234"/>
      <c r="BB591" s="260">
        <v>881</v>
      </c>
      <c r="BC591" s="245">
        <f t="shared" si="22"/>
        <v>151.37457044673539</v>
      </c>
    </row>
    <row r="592" spans="1:55" ht="16.5" thickBot="1" x14ac:dyDescent="0.3">
      <c r="A592" s="334"/>
      <c r="B592" s="335"/>
      <c r="C592" s="335"/>
      <c r="D592" s="336" t="s">
        <v>597</v>
      </c>
      <c r="E592" s="337" t="e">
        <f>F592+G592+H592+I592</f>
        <v>#REF!</v>
      </c>
      <c r="F592" s="337" t="e">
        <f>F24+#REF!+F185+F283+F398+F423+#REF!+F114+#REF!</f>
        <v>#REF!</v>
      </c>
      <c r="G592" s="337" t="e">
        <f>G24+#REF!+G185+G283+G398+G423+#REF!+G114+#REF!</f>
        <v>#REF!</v>
      </c>
      <c r="H592" s="337" t="e">
        <f>H24+#REF!+H185+H283+H398+H423+#REF!+H114+#REF!</f>
        <v>#REF!</v>
      </c>
      <c r="I592" s="337" t="e">
        <f>I24+#REF!+I185+I283+I398+I423+#REF!+I114+#REF!</f>
        <v>#REF!</v>
      </c>
      <c r="J592" s="337" t="e">
        <f>K592+L592+M592+N592</f>
        <v>#REF!</v>
      </c>
      <c r="K592" s="337" t="e">
        <f>K24+#REF!+K185+K283+K398+K423+#REF!+K114+#REF!</f>
        <v>#REF!</v>
      </c>
      <c r="L592" s="337" t="e">
        <f>L24+#REF!+L185+L283+L398+L423+#REF!+L114+#REF!</f>
        <v>#REF!</v>
      </c>
      <c r="M592" s="337" t="e">
        <f>M24+#REF!+M185+M283+M398+M423+#REF!+M114+#REF!</f>
        <v>#REF!</v>
      </c>
      <c r="N592" s="338" t="e">
        <f>N24+#REF!+N185+N283+N398+N423+#REF!+N114+#REF!</f>
        <v>#REF!</v>
      </c>
      <c r="O592" s="337">
        <v>44339742.509999998</v>
      </c>
      <c r="P592" s="339" t="e">
        <f>#REF!+P503+P463+P454+P437+P424+#REF!+P399+#REF!+#REF!+P311+P284+#REF!+P200+#REF!+#REF!+#REF!+#REF!+P115+P101+P72+P44+P30+P26+#REF!</f>
        <v>#REF!</v>
      </c>
      <c r="Q592" s="337" t="e">
        <f>#REF!+Q423+Q398+Q283+Q185+Q139+#REF!+Q114+Q24</f>
        <v>#REF!</v>
      </c>
      <c r="R592" s="337" t="e">
        <f>#REF!+R423+R398+R283+R185+R139+#REF!+R114+R24</f>
        <v>#REF!</v>
      </c>
      <c r="S592" s="337" t="e">
        <f>#REF!+S423+S398+S283+S185+S139+#REF!+S114+S24+S122</f>
        <v>#REF!</v>
      </c>
      <c r="T592" s="337" t="e">
        <f>#REF!+T423+T398+T283+T185+T139+#REF!+T114+T24+T122</f>
        <v>#REF!</v>
      </c>
      <c r="U592" s="337" t="e">
        <f>#REF!+U423+U398+U283+U185+U139+U114+U24+U122</f>
        <v>#REF!</v>
      </c>
      <c r="V592" s="340">
        <f>SUM(V24:V521)</f>
        <v>1461023.01</v>
      </c>
      <c r="W592" s="337" t="e">
        <f>#REF!+W423+W398+W283+W185+W139+W114+W24+W122</f>
        <v>#REF!</v>
      </c>
      <c r="X592" s="337" t="e">
        <f>#REF!+X423+X398+X283+X185+X139+X114+X24+X122</f>
        <v>#REF!</v>
      </c>
      <c r="Y592" s="337" t="e">
        <f>W592+X592</f>
        <v>#REF!</v>
      </c>
      <c r="Z592" s="340">
        <f>SUM(Z24:Z521)</f>
        <v>2259386.69</v>
      </c>
      <c r="AA592" s="337" t="e">
        <f>AA24+AA114+AA122+AA139+AA185+AA283+AA398+AA423+AA453</f>
        <v>#REF!</v>
      </c>
      <c r="AB592" s="340">
        <f>SUM(AB24:AB521)</f>
        <v>541379.85</v>
      </c>
      <c r="AC592" s="337" t="e">
        <f>AC24+AC114+AC122+AC139+AC185+AC283+AC398+AC423+AC453</f>
        <v>#REF!</v>
      </c>
      <c r="AD592" s="341" t="e">
        <f>AD521+#REF!+#REF!+#REF!+#REF!+AD474+#REF!+AD458+AD439+AD432+AD583+AD406+#REF!+AD390+AD384+AD335+AD326+AD295+#REF!+AD247+#REF!+AD243+#REF!+AD210+AD208+#REF!+AD161+#REF!+#REF!+AD126+#REF!+#REF!+AD76+AD48+#REF!+AD34+AD239</f>
        <v>#REF!</v>
      </c>
      <c r="AE592" s="337" t="e">
        <f>AE24+AE114+AE122+AE139+AE185+AE283+AE398+AE423+AE453</f>
        <v>#REF!</v>
      </c>
      <c r="AF592" s="340">
        <f>SUM(AF24:AF521)</f>
        <v>31741.270000000077</v>
      </c>
      <c r="AG592" s="337" t="e">
        <f>AG24+AG114+AG122+AG139+AG185+AG283+AG398+AG423+AG453</f>
        <v>#REF!</v>
      </c>
      <c r="AH592" s="340">
        <f>SUM(AH24:AH552)</f>
        <v>1575006.75</v>
      </c>
      <c r="AI592" s="337" t="e">
        <f>AI24+AI114+AI122+AI139+AI185+AI283+AI398+AI423+AI453+AI587</f>
        <v>#REF!</v>
      </c>
      <c r="AJ592" s="340">
        <f>SUM(AJ24:AJ552)</f>
        <v>160095.91</v>
      </c>
      <c r="AK592" s="337" t="e">
        <f>AK24+AK114+AK122+AK139+AK185+AK283+AK398+AK423+AK453</f>
        <v>#REF!</v>
      </c>
      <c r="AL592" s="340">
        <f>SUM(AL24:AL552)</f>
        <v>3819910</v>
      </c>
      <c r="AM592" s="340">
        <f>SUM(AM24:AM552)</f>
        <v>33600.81</v>
      </c>
      <c r="AN592" s="337" t="e">
        <f>AN24+AN114+AN122+AN139+AN185+AN283+AN398+AN423+AN453</f>
        <v>#REF!</v>
      </c>
      <c r="AO592" s="340">
        <f>SUM(AO24:AO552)</f>
        <v>103019.47000000003</v>
      </c>
      <c r="AP592" s="337" t="e">
        <f>AP24+AP114+AP122+AP139+AP185+AP283+AP398+AP423+AP453</f>
        <v>#REF!</v>
      </c>
      <c r="AQ592" s="340">
        <f>SUM(AQ24:AQ552)</f>
        <v>1587133.3</v>
      </c>
      <c r="AR592" s="337" t="e">
        <f>AR24+AR114+AR122+AR139+AR185+AR283+AR398+AR423+AR453</f>
        <v>#REF!</v>
      </c>
      <c r="AS592" s="340">
        <f>SUM(AS24:AS552)</f>
        <v>2429905.81</v>
      </c>
      <c r="AT592" s="337" t="e">
        <f>AT24+AT114+AT122+AT139+AT185+AT283+AT398+AT423+AT453</f>
        <v>#REF!</v>
      </c>
      <c r="AU592" s="340">
        <f>SUM(AU24:AU552)</f>
        <v>-1409210.75</v>
      </c>
      <c r="AV592" s="337" t="e">
        <f>AV24+AV114+AV122+AV139+AV185+AV283+AV398+AV423+AV453</f>
        <v>#REF!</v>
      </c>
      <c r="AW592" s="340">
        <f>SUM(AW24:AW552)</f>
        <v>1278055.0999999996</v>
      </c>
      <c r="AX592" s="342">
        <f>AX19+AX114+AX122+AX139+AX185+AX283+AX398+AX453+AX566+AX579+AX587</f>
        <v>101352.60891</v>
      </c>
      <c r="AY592" s="243" t="e">
        <f>AY19+AY114+AY122+AY139+AY185+AY283+AY398+AY423+AY453+AY566+AY579+AY587</f>
        <v>#REF!</v>
      </c>
      <c r="AZ592" s="234"/>
      <c r="BB592" s="338">
        <f>BB19+BB114+BB122+BB139+BB185+BB283+BB398+BB453+BB566+BB579+BB587</f>
        <v>80629.518729999996</v>
      </c>
      <c r="BC592" s="245">
        <f t="shared" si="22"/>
        <v>79.553471387794389</v>
      </c>
    </row>
    <row r="593" spans="1:55" ht="7.5" customHeight="1" x14ac:dyDescent="0.2">
      <c r="A593" s="210"/>
      <c r="B593" s="210"/>
      <c r="C593" s="210"/>
      <c r="D593" s="210"/>
      <c r="E593" s="210"/>
      <c r="F593" s="210"/>
      <c r="G593" s="210"/>
      <c r="H593" s="210"/>
      <c r="I593" s="210"/>
      <c r="J593" s="210"/>
      <c r="K593" s="210"/>
      <c r="L593" s="210"/>
      <c r="M593" s="210"/>
      <c r="N593" s="210"/>
      <c r="O593" s="210"/>
      <c r="P593" s="343"/>
      <c r="Q593" s="343"/>
      <c r="R593" s="210"/>
      <c r="S593" s="210"/>
      <c r="T593" s="210"/>
      <c r="U593" s="210"/>
      <c r="V593" s="210"/>
      <c r="W593" s="210"/>
      <c r="X593" s="210"/>
      <c r="Y593" s="210"/>
      <c r="Z593" s="210"/>
      <c r="AA593" s="210"/>
      <c r="AB593" s="210"/>
      <c r="AC593" s="210"/>
      <c r="AD593" s="210"/>
      <c r="AE593" s="210"/>
      <c r="AF593" s="210"/>
      <c r="AG593" s="210"/>
      <c r="AH593" s="210"/>
      <c r="AI593" s="210"/>
      <c r="AJ593" s="210"/>
      <c r="AK593" s="210"/>
      <c r="AL593" s="210"/>
      <c r="AM593" s="210"/>
      <c r="AN593" s="210"/>
      <c r="AO593" s="210"/>
      <c r="AP593" s="210"/>
      <c r="AQ593" s="210"/>
      <c r="AR593" s="210"/>
      <c r="AS593" s="210"/>
      <c r="AT593" s="210"/>
      <c r="AU593" s="210"/>
      <c r="AV593" s="210"/>
      <c r="AW593" s="210"/>
      <c r="AX593" s="210"/>
      <c r="BB593" s="210"/>
    </row>
    <row r="594" spans="1:55" x14ac:dyDescent="0.2">
      <c r="A594" s="210"/>
      <c r="B594" s="210"/>
      <c r="C594" s="210"/>
      <c r="D594" s="210"/>
      <c r="E594" s="210"/>
      <c r="F594" s="210"/>
      <c r="G594" s="210"/>
      <c r="H594" s="210"/>
      <c r="I594" s="210"/>
      <c r="J594" s="210"/>
      <c r="K594" s="210"/>
      <c r="L594" s="210"/>
      <c r="M594" s="210"/>
      <c r="N594" s="210"/>
      <c r="O594" s="210"/>
      <c r="P594" s="343"/>
      <c r="Q594" s="343"/>
      <c r="R594" s="210"/>
      <c r="S594" s="210"/>
      <c r="T594" s="210"/>
      <c r="U594" s="210"/>
      <c r="V594" s="210"/>
      <c r="W594" s="210"/>
      <c r="X594" s="210"/>
      <c r="Y594" s="210"/>
      <c r="Z594" s="210"/>
      <c r="AA594" s="210"/>
      <c r="AB594" s="210"/>
      <c r="AC594" s="210"/>
      <c r="AD594" s="210"/>
      <c r="AE594" s="210"/>
      <c r="AF594" s="210"/>
      <c r="AG594" s="210"/>
      <c r="AH594" s="210"/>
      <c r="AI594" s="210"/>
      <c r="AJ594" s="210"/>
      <c r="AK594" s="210"/>
      <c r="AL594" s="210"/>
      <c r="AM594" s="210"/>
      <c r="AN594" s="210"/>
      <c r="AO594" s="210"/>
      <c r="AP594" s="210"/>
      <c r="AQ594" s="210"/>
      <c r="AR594" s="210"/>
      <c r="AS594" s="210"/>
      <c r="AT594" s="210"/>
      <c r="AU594" s="210"/>
      <c r="AV594" s="210"/>
      <c r="AW594" s="210"/>
      <c r="AX594" s="344">
        <v>101352.61</v>
      </c>
      <c r="BB594" s="344">
        <f>BB592</f>
        <v>80629.518729999996</v>
      </c>
      <c r="BC594" s="244">
        <f>BB594/AX594*100</f>
        <v>79.553470532233945</v>
      </c>
    </row>
    <row r="595" spans="1:55" ht="5.25" customHeight="1" x14ac:dyDescent="0.2">
      <c r="A595" s="210"/>
      <c r="B595" s="210"/>
      <c r="C595" s="210"/>
      <c r="D595" s="210"/>
      <c r="E595" s="210"/>
      <c r="F595" s="210"/>
      <c r="G595" s="210"/>
      <c r="H595" s="210"/>
      <c r="I595" s="210"/>
      <c r="J595" s="210"/>
      <c r="K595" s="210"/>
      <c r="L595" s="210"/>
      <c r="M595" s="210"/>
      <c r="N595" s="210"/>
      <c r="O595" s="210"/>
      <c r="P595" s="343"/>
      <c r="Q595" s="343"/>
      <c r="R595" s="210"/>
      <c r="S595" s="210"/>
      <c r="T595" s="210"/>
      <c r="U595" s="210"/>
      <c r="V595" s="210"/>
      <c r="W595" s="210"/>
      <c r="X595" s="210"/>
      <c r="Y595" s="210"/>
      <c r="Z595" s="210"/>
      <c r="AA595" s="210"/>
      <c r="AB595" s="210"/>
      <c r="AC595" s="210"/>
      <c r="AD595" s="210"/>
      <c r="AE595" s="210"/>
      <c r="AF595" s="210"/>
      <c r="AG595" s="210"/>
      <c r="AH595" s="210"/>
      <c r="AI595" s="210"/>
      <c r="AJ595" s="210"/>
      <c r="AK595" s="210"/>
      <c r="AL595" s="210"/>
      <c r="AM595" s="210"/>
      <c r="AN595" s="210"/>
      <c r="AO595" s="210"/>
      <c r="AP595" s="210"/>
      <c r="AQ595" s="210"/>
      <c r="AR595" s="210"/>
      <c r="AS595" s="210"/>
      <c r="AT595" s="210"/>
      <c r="AU595" s="210"/>
      <c r="AV595" s="210"/>
      <c r="AW595" s="210"/>
      <c r="AX595" s="210"/>
      <c r="BB595" s="210"/>
    </row>
    <row r="596" spans="1:55" x14ac:dyDescent="0.2">
      <c r="A596" s="210"/>
      <c r="B596" s="210"/>
      <c r="C596" s="210"/>
      <c r="D596" s="210"/>
      <c r="E596" s="210"/>
      <c r="F596" s="210"/>
      <c r="G596" s="210"/>
      <c r="H596" s="210"/>
      <c r="I596" s="210"/>
      <c r="J596" s="210"/>
      <c r="K596" s="210"/>
      <c r="L596" s="210"/>
      <c r="M596" s="210"/>
      <c r="N596" s="210"/>
      <c r="O596" s="210"/>
      <c r="P596" s="343"/>
      <c r="Q596" s="343"/>
      <c r="R596" s="210"/>
      <c r="S596" s="210"/>
      <c r="T596" s="210"/>
      <c r="U596" s="210"/>
      <c r="V596" s="210"/>
      <c r="W596" s="210"/>
      <c r="X596" s="210"/>
      <c r="Y596" s="210"/>
      <c r="Z596" s="210"/>
      <c r="AA596" s="210"/>
      <c r="AB596" s="210"/>
      <c r="AC596" s="210"/>
      <c r="AD596" s="210"/>
      <c r="AE596" s="210"/>
      <c r="AF596" s="210"/>
      <c r="AG596" s="210"/>
      <c r="AH596" s="210"/>
      <c r="AI596" s="210"/>
      <c r="AJ596" s="210"/>
      <c r="AK596" s="210"/>
      <c r="AL596" s="210"/>
      <c r="AM596" s="210"/>
      <c r="AN596" s="210"/>
      <c r="AO596" s="210"/>
      <c r="AP596" s="210"/>
      <c r="AQ596" s="210"/>
      <c r="AR596" s="210"/>
      <c r="AS596" s="210"/>
      <c r="AT596" s="210"/>
      <c r="AU596" s="210"/>
      <c r="AV596" s="210"/>
      <c r="AW596" s="210"/>
      <c r="AX596" s="344">
        <f>AX592-AX594</f>
        <v>-1.0900000052060932E-3</v>
      </c>
      <c r="BB596" s="344">
        <f>BB592-BB594</f>
        <v>0</v>
      </c>
    </row>
    <row r="597" spans="1:55" x14ac:dyDescent="0.2">
      <c r="A597" s="210"/>
      <c r="B597" s="210"/>
      <c r="C597" s="210"/>
      <c r="D597" s="210"/>
      <c r="E597" s="210"/>
      <c r="F597" s="210"/>
      <c r="G597" s="210"/>
      <c r="H597" s="210"/>
      <c r="I597" s="210"/>
      <c r="J597" s="210"/>
      <c r="K597" s="210"/>
      <c r="L597" s="210"/>
      <c r="M597" s="210"/>
      <c r="N597" s="210"/>
      <c r="O597" s="210"/>
      <c r="P597" s="343"/>
      <c r="Q597" s="343"/>
      <c r="R597" s="210"/>
      <c r="S597" s="210"/>
      <c r="T597" s="210"/>
      <c r="U597" s="210"/>
      <c r="V597" s="210"/>
      <c r="W597" s="210"/>
      <c r="X597" s="210"/>
      <c r="Y597" s="210"/>
      <c r="Z597" s="210"/>
      <c r="AA597" s="210"/>
      <c r="AB597" s="210"/>
      <c r="AC597" s="210"/>
      <c r="AD597" s="210"/>
      <c r="AE597" s="210"/>
      <c r="AF597" s="210"/>
      <c r="AG597" s="210"/>
      <c r="AH597" s="210"/>
      <c r="AI597" s="210"/>
      <c r="AJ597" s="210"/>
      <c r="AK597" s="210"/>
      <c r="AL597" s="210"/>
      <c r="AM597" s="210"/>
      <c r="AN597" s="210"/>
      <c r="AO597" s="210"/>
      <c r="AP597" s="210"/>
      <c r="AQ597" s="210"/>
      <c r="AR597" s="210"/>
      <c r="AS597" s="210"/>
      <c r="AT597" s="210"/>
      <c r="AU597" s="210"/>
      <c r="AV597" s="210"/>
      <c r="AW597" s="210"/>
      <c r="AX597" s="210"/>
    </row>
    <row r="598" spans="1:55" x14ac:dyDescent="0.2">
      <c r="A598" s="210"/>
      <c r="B598" s="210"/>
      <c r="C598" s="210"/>
      <c r="D598" s="210"/>
      <c r="E598" s="210"/>
      <c r="F598" s="210"/>
      <c r="G598" s="210"/>
      <c r="H598" s="210"/>
      <c r="I598" s="210"/>
      <c r="J598" s="210"/>
      <c r="K598" s="210"/>
      <c r="L598" s="210"/>
      <c r="M598" s="210"/>
      <c r="N598" s="210"/>
      <c r="O598" s="210"/>
      <c r="P598" s="343"/>
      <c r="Q598" s="343"/>
      <c r="R598" s="210"/>
      <c r="S598" s="210"/>
      <c r="T598" s="210"/>
      <c r="U598" s="210"/>
      <c r="V598" s="210"/>
      <c r="W598" s="210"/>
      <c r="X598" s="210"/>
      <c r="Y598" s="210"/>
      <c r="Z598" s="210"/>
      <c r="AA598" s="210"/>
      <c r="AB598" s="210"/>
      <c r="AC598" s="210"/>
      <c r="AD598" s="210"/>
      <c r="AE598" s="210"/>
      <c r="AF598" s="210"/>
      <c r="AG598" s="210"/>
      <c r="AH598" s="210"/>
      <c r="AI598" s="210"/>
      <c r="AJ598" s="210"/>
      <c r="AK598" s="210"/>
      <c r="AL598" s="210"/>
      <c r="AM598" s="210"/>
      <c r="AN598" s="210"/>
      <c r="AO598" s="210"/>
      <c r="AP598" s="210"/>
      <c r="AQ598" s="210"/>
      <c r="AR598" s="210"/>
      <c r="AS598" s="210"/>
      <c r="AT598" s="210"/>
      <c r="AU598" s="210"/>
      <c r="AV598" s="210"/>
      <c r="AW598" s="210"/>
      <c r="AX598" s="210"/>
    </row>
    <row r="599" spans="1:55" x14ac:dyDescent="0.2">
      <c r="A599" s="210"/>
      <c r="B599" s="210"/>
      <c r="C599" s="210"/>
      <c r="D599" s="210"/>
      <c r="E599" s="210"/>
      <c r="F599" s="210"/>
      <c r="G599" s="210"/>
      <c r="H599" s="210"/>
      <c r="I599" s="210"/>
      <c r="J599" s="210"/>
      <c r="K599" s="210"/>
      <c r="L599" s="210"/>
      <c r="M599" s="210"/>
      <c r="N599" s="210"/>
      <c r="O599" s="210"/>
      <c r="P599" s="343"/>
      <c r="Q599" s="343"/>
      <c r="R599" s="210"/>
      <c r="S599" s="210"/>
      <c r="T599" s="210"/>
      <c r="U599" s="210"/>
      <c r="V599" s="210"/>
      <c r="W599" s="210"/>
      <c r="X599" s="210"/>
      <c r="Y599" s="210"/>
      <c r="Z599" s="210"/>
      <c r="AA599" s="210"/>
      <c r="AB599" s="210"/>
      <c r="AC599" s="210"/>
      <c r="AD599" s="210"/>
      <c r="AE599" s="210"/>
      <c r="AF599" s="210"/>
      <c r="AG599" s="210"/>
      <c r="AH599" s="210"/>
      <c r="AI599" s="210"/>
      <c r="AJ599" s="210"/>
      <c r="AK599" s="210"/>
      <c r="AL599" s="210"/>
      <c r="AM599" s="210"/>
      <c r="AN599" s="210"/>
      <c r="AO599" s="210"/>
      <c r="AP599" s="210"/>
      <c r="AQ599" s="210"/>
      <c r="AR599" s="210"/>
      <c r="AS599" s="210"/>
      <c r="AT599" s="210"/>
      <c r="AU599" s="210"/>
      <c r="AV599" s="210"/>
      <c r="AW599" s="210"/>
      <c r="AX599" s="210"/>
    </row>
    <row r="600" spans="1:55" x14ac:dyDescent="0.2">
      <c r="A600" s="210"/>
      <c r="B600" s="210"/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0"/>
      <c r="P600" s="343"/>
      <c r="Q600" s="343"/>
      <c r="R600" s="210"/>
      <c r="S600" s="210"/>
      <c r="T600" s="210"/>
      <c r="U600" s="210"/>
      <c r="V600" s="210"/>
      <c r="W600" s="210"/>
      <c r="X600" s="210"/>
      <c r="Y600" s="210"/>
      <c r="Z600" s="210"/>
      <c r="AA600" s="210"/>
      <c r="AB600" s="210"/>
      <c r="AC600" s="210"/>
      <c r="AD600" s="210"/>
      <c r="AE600" s="210"/>
      <c r="AF600" s="210"/>
      <c r="AG600" s="210"/>
      <c r="AH600" s="210"/>
      <c r="AI600" s="210"/>
      <c r="AJ600" s="210"/>
      <c r="AK600" s="210"/>
      <c r="AL600" s="210"/>
      <c r="AM600" s="210"/>
      <c r="AN600" s="210"/>
      <c r="AO600" s="210"/>
      <c r="AP600" s="210"/>
      <c r="AQ600" s="210"/>
      <c r="AR600" s="210"/>
      <c r="AS600" s="210"/>
      <c r="AT600" s="210"/>
      <c r="AU600" s="210"/>
      <c r="AV600" s="210"/>
      <c r="AW600" s="210"/>
      <c r="AX600" s="210"/>
    </row>
    <row r="601" spans="1:55" x14ac:dyDescent="0.2">
      <c r="A601" s="210"/>
      <c r="B601" s="210"/>
      <c r="C601" s="210"/>
      <c r="D601" s="210"/>
      <c r="E601" s="210"/>
      <c r="F601" s="210"/>
      <c r="G601" s="210"/>
      <c r="H601" s="210"/>
      <c r="I601" s="210"/>
      <c r="J601" s="210"/>
      <c r="K601" s="210"/>
      <c r="L601" s="210"/>
      <c r="M601" s="210"/>
      <c r="N601" s="210"/>
      <c r="O601" s="210"/>
      <c r="P601" s="343"/>
      <c r="Q601" s="343"/>
      <c r="R601" s="210"/>
      <c r="S601" s="210"/>
      <c r="T601" s="210"/>
      <c r="U601" s="210"/>
      <c r="V601" s="210"/>
      <c r="W601" s="210"/>
      <c r="X601" s="210"/>
      <c r="Y601" s="210"/>
      <c r="Z601" s="210"/>
      <c r="AA601" s="210"/>
      <c r="AB601" s="210"/>
      <c r="AC601" s="210"/>
      <c r="AD601" s="210"/>
      <c r="AE601" s="210"/>
      <c r="AF601" s="210"/>
      <c r="AG601" s="210"/>
      <c r="AH601" s="210"/>
      <c r="AI601" s="210"/>
      <c r="AJ601" s="210"/>
      <c r="AK601" s="210"/>
      <c r="AL601" s="210"/>
      <c r="AM601" s="210"/>
      <c r="AN601" s="210"/>
      <c r="AO601" s="210"/>
      <c r="AP601" s="210"/>
      <c r="AQ601" s="210"/>
      <c r="AR601" s="210"/>
      <c r="AS601" s="210"/>
      <c r="AT601" s="210"/>
      <c r="AU601" s="210"/>
      <c r="AV601" s="210"/>
      <c r="AW601" s="210"/>
      <c r="AX601" s="210"/>
    </row>
    <row r="602" spans="1:55" x14ac:dyDescent="0.2">
      <c r="A602" s="210"/>
      <c r="B602" s="210"/>
      <c r="C602" s="210"/>
      <c r="D602" s="210"/>
      <c r="E602" s="210"/>
      <c r="F602" s="210"/>
      <c r="G602" s="210"/>
      <c r="H602" s="210"/>
      <c r="I602" s="210"/>
      <c r="J602" s="210"/>
      <c r="K602" s="210"/>
      <c r="L602" s="210"/>
      <c r="M602" s="210"/>
      <c r="N602" s="210"/>
      <c r="O602" s="210"/>
      <c r="P602" s="343"/>
      <c r="Q602" s="343"/>
      <c r="R602" s="210"/>
      <c r="S602" s="210"/>
      <c r="T602" s="210"/>
      <c r="U602" s="210"/>
      <c r="V602" s="210"/>
      <c r="W602" s="210"/>
      <c r="X602" s="210"/>
      <c r="Y602" s="210"/>
      <c r="Z602" s="210"/>
      <c r="AA602" s="210"/>
      <c r="AB602" s="210"/>
      <c r="AC602" s="210"/>
      <c r="AD602" s="210"/>
      <c r="AE602" s="210"/>
      <c r="AF602" s="210"/>
      <c r="AG602" s="210"/>
      <c r="AH602" s="210"/>
      <c r="AI602" s="210"/>
      <c r="AJ602" s="210"/>
      <c r="AK602" s="210"/>
      <c r="AL602" s="210"/>
      <c r="AM602" s="210"/>
      <c r="AN602" s="210"/>
      <c r="AO602" s="210"/>
      <c r="AP602" s="210"/>
      <c r="AQ602" s="210"/>
      <c r="AR602" s="210"/>
      <c r="AS602" s="210"/>
      <c r="AT602" s="210"/>
      <c r="AU602" s="210"/>
      <c r="AV602" s="210"/>
      <c r="AW602" s="210"/>
      <c r="AX602" s="210"/>
    </row>
    <row r="603" spans="1:55" x14ac:dyDescent="0.2">
      <c r="A603" s="210"/>
      <c r="B603" s="210"/>
      <c r="C603" s="210"/>
      <c r="D603" s="210"/>
      <c r="E603" s="210"/>
      <c r="F603" s="210"/>
      <c r="G603" s="210"/>
      <c r="H603" s="210"/>
      <c r="I603" s="210"/>
      <c r="J603" s="210"/>
      <c r="K603" s="210"/>
      <c r="L603" s="210"/>
      <c r="M603" s="210"/>
      <c r="N603" s="210"/>
      <c r="O603" s="210"/>
      <c r="P603" s="343"/>
      <c r="Q603" s="343"/>
      <c r="R603" s="210"/>
      <c r="S603" s="210"/>
      <c r="T603" s="210"/>
      <c r="U603" s="210"/>
      <c r="V603" s="210"/>
      <c r="W603" s="210"/>
      <c r="X603" s="210"/>
      <c r="Y603" s="210"/>
      <c r="Z603" s="210"/>
      <c r="AA603" s="210"/>
      <c r="AB603" s="210"/>
      <c r="AC603" s="210"/>
      <c r="AD603" s="210"/>
      <c r="AE603" s="210"/>
      <c r="AF603" s="210"/>
      <c r="AG603" s="210"/>
      <c r="AH603" s="210"/>
      <c r="AI603" s="210"/>
      <c r="AJ603" s="210"/>
      <c r="AK603" s="210"/>
      <c r="AL603" s="210"/>
      <c r="AM603" s="210"/>
      <c r="AN603" s="210"/>
      <c r="AO603" s="210"/>
      <c r="AP603" s="210"/>
      <c r="AQ603" s="210"/>
      <c r="AR603" s="210"/>
      <c r="AS603" s="210"/>
      <c r="AT603" s="210"/>
      <c r="AU603" s="210"/>
      <c r="AV603" s="210"/>
      <c r="AW603" s="210"/>
      <c r="AX603" s="210"/>
    </row>
    <row r="604" spans="1:55" x14ac:dyDescent="0.2">
      <c r="A604" s="210"/>
      <c r="B604" s="210"/>
      <c r="C604" s="210"/>
      <c r="D604" s="210"/>
      <c r="E604" s="210"/>
      <c r="F604" s="210"/>
      <c r="G604" s="210"/>
      <c r="H604" s="210"/>
      <c r="I604" s="210"/>
      <c r="J604" s="210"/>
      <c r="K604" s="210"/>
      <c r="L604" s="210"/>
      <c r="M604" s="210"/>
      <c r="N604" s="210"/>
      <c r="O604" s="210"/>
      <c r="P604" s="343"/>
      <c r="Q604" s="343"/>
      <c r="R604" s="210"/>
      <c r="S604" s="210"/>
      <c r="T604" s="210"/>
      <c r="U604" s="210"/>
      <c r="V604" s="210"/>
      <c r="W604" s="210"/>
      <c r="X604" s="210"/>
      <c r="Y604" s="210"/>
      <c r="Z604" s="210"/>
      <c r="AA604" s="210"/>
      <c r="AB604" s="210"/>
      <c r="AC604" s="210"/>
      <c r="AD604" s="210"/>
      <c r="AE604" s="210"/>
      <c r="AF604" s="210"/>
      <c r="AG604" s="210"/>
      <c r="AH604" s="210"/>
      <c r="AI604" s="210"/>
      <c r="AJ604" s="210"/>
      <c r="AK604" s="210"/>
      <c r="AL604" s="210"/>
      <c r="AM604" s="210"/>
      <c r="AN604" s="210"/>
      <c r="AO604" s="210"/>
      <c r="AP604" s="210"/>
      <c r="AQ604" s="210"/>
      <c r="AR604" s="210"/>
      <c r="AS604" s="210"/>
      <c r="AT604" s="210"/>
      <c r="AU604" s="210"/>
      <c r="AV604" s="210"/>
      <c r="AW604" s="210"/>
      <c r="AX604" s="210"/>
    </row>
    <row r="605" spans="1:55" x14ac:dyDescent="0.2">
      <c r="A605" s="210"/>
      <c r="B605" s="210"/>
      <c r="C605" s="210"/>
      <c r="D605" s="210"/>
      <c r="E605" s="210"/>
      <c r="F605" s="210"/>
      <c r="G605" s="210"/>
      <c r="H605" s="210"/>
      <c r="I605" s="210"/>
      <c r="J605" s="210"/>
      <c r="K605" s="210"/>
      <c r="L605" s="210"/>
      <c r="M605" s="210"/>
      <c r="N605" s="210"/>
      <c r="O605" s="210"/>
      <c r="P605" s="343"/>
      <c r="Q605" s="343"/>
      <c r="R605" s="210"/>
      <c r="S605" s="210"/>
      <c r="T605" s="210"/>
      <c r="U605" s="210"/>
      <c r="V605" s="210"/>
      <c r="W605" s="210"/>
      <c r="X605" s="210"/>
      <c r="Y605" s="210"/>
      <c r="Z605" s="210"/>
      <c r="AA605" s="210"/>
      <c r="AB605" s="210"/>
      <c r="AC605" s="210"/>
      <c r="AD605" s="210"/>
      <c r="AE605" s="210"/>
      <c r="AF605" s="210"/>
      <c r="AG605" s="210"/>
      <c r="AH605" s="210"/>
      <c r="AI605" s="210"/>
      <c r="AJ605" s="210"/>
      <c r="AK605" s="210"/>
      <c r="AL605" s="210"/>
      <c r="AM605" s="210"/>
      <c r="AN605" s="210"/>
      <c r="AO605" s="210"/>
      <c r="AP605" s="210"/>
      <c r="AQ605" s="210"/>
      <c r="AR605" s="210"/>
      <c r="AS605" s="210"/>
      <c r="AT605" s="210"/>
      <c r="AU605" s="210"/>
      <c r="AV605" s="210"/>
      <c r="AW605" s="210"/>
      <c r="AX605" s="210"/>
    </row>
    <row r="606" spans="1:55" x14ac:dyDescent="0.2">
      <c r="A606" s="210"/>
      <c r="B606" s="210"/>
      <c r="C606" s="210"/>
      <c r="D606" s="210"/>
      <c r="E606" s="210"/>
      <c r="F606" s="210"/>
      <c r="G606" s="210"/>
      <c r="H606" s="210"/>
      <c r="I606" s="210"/>
      <c r="J606" s="210"/>
      <c r="K606" s="210"/>
      <c r="L606" s="210"/>
      <c r="M606" s="210"/>
      <c r="N606" s="210"/>
      <c r="O606" s="210"/>
      <c r="P606" s="343"/>
      <c r="Q606" s="343"/>
      <c r="R606" s="210"/>
      <c r="S606" s="210"/>
      <c r="T606" s="210"/>
      <c r="U606" s="210"/>
      <c r="V606" s="210"/>
      <c r="W606" s="210"/>
      <c r="X606" s="210"/>
      <c r="Y606" s="210"/>
      <c r="Z606" s="210"/>
      <c r="AA606" s="210"/>
      <c r="AB606" s="210"/>
      <c r="AC606" s="210"/>
      <c r="AD606" s="210"/>
      <c r="AE606" s="210"/>
      <c r="AF606" s="210"/>
      <c r="AG606" s="210"/>
      <c r="AH606" s="210"/>
      <c r="AI606" s="210"/>
      <c r="AJ606" s="210"/>
      <c r="AK606" s="210"/>
      <c r="AL606" s="210"/>
      <c r="AM606" s="210"/>
      <c r="AN606" s="210"/>
      <c r="AO606" s="210"/>
      <c r="AP606" s="210"/>
      <c r="AQ606" s="210"/>
      <c r="AR606" s="210"/>
      <c r="AS606" s="210"/>
      <c r="AT606" s="210"/>
      <c r="AU606" s="210"/>
      <c r="AV606" s="210"/>
      <c r="AW606" s="210"/>
      <c r="AX606" s="210"/>
    </row>
    <row r="607" spans="1:55" x14ac:dyDescent="0.2">
      <c r="A607" s="210"/>
      <c r="B607" s="210"/>
      <c r="C607" s="210"/>
      <c r="D607" s="210"/>
      <c r="E607" s="210"/>
      <c r="F607" s="210"/>
      <c r="G607" s="210"/>
      <c r="H607" s="210"/>
      <c r="I607" s="210"/>
      <c r="J607" s="210"/>
      <c r="K607" s="210"/>
      <c r="L607" s="210"/>
      <c r="M607" s="210"/>
      <c r="N607" s="210"/>
      <c r="O607" s="210"/>
      <c r="P607" s="343"/>
      <c r="Q607" s="343"/>
      <c r="R607" s="210"/>
      <c r="S607" s="210"/>
      <c r="T607" s="210"/>
      <c r="U607" s="210"/>
      <c r="V607" s="210"/>
      <c r="W607" s="210"/>
      <c r="X607" s="210"/>
      <c r="Y607" s="210"/>
      <c r="Z607" s="210"/>
      <c r="AA607" s="210"/>
      <c r="AB607" s="210"/>
      <c r="AC607" s="210"/>
      <c r="AD607" s="210"/>
      <c r="AE607" s="210"/>
      <c r="AF607" s="210"/>
      <c r="AG607" s="210"/>
      <c r="AH607" s="210"/>
      <c r="AI607" s="210"/>
      <c r="AJ607" s="210"/>
      <c r="AK607" s="210"/>
      <c r="AL607" s="210"/>
      <c r="AM607" s="210"/>
      <c r="AN607" s="210"/>
      <c r="AO607" s="210"/>
      <c r="AP607" s="210"/>
      <c r="AQ607" s="210"/>
      <c r="AR607" s="210"/>
      <c r="AS607" s="210"/>
      <c r="AT607" s="210"/>
      <c r="AU607" s="210"/>
      <c r="AV607" s="210"/>
      <c r="AW607" s="210"/>
      <c r="AX607" s="210"/>
    </row>
    <row r="608" spans="1:55" x14ac:dyDescent="0.2">
      <c r="A608" s="210"/>
      <c r="B608" s="210"/>
      <c r="C608" s="210"/>
      <c r="D608" s="210"/>
      <c r="E608" s="210"/>
      <c r="F608" s="210"/>
      <c r="G608" s="210"/>
      <c r="H608" s="210"/>
      <c r="I608" s="210"/>
      <c r="J608" s="210"/>
      <c r="K608" s="210"/>
      <c r="L608" s="210"/>
      <c r="M608" s="210"/>
      <c r="N608" s="210"/>
      <c r="O608" s="210"/>
      <c r="P608" s="343"/>
      <c r="Q608" s="343"/>
      <c r="R608" s="210"/>
      <c r="S608" s="210"/>
      <c r="T608" s="210"/>
      <c r="U608" s="210"/>
      <c r="V608" s="210"/>
      <c r="W608" s="210"/>
      <c r="X608" s="210"/>
      <c r="Y608" s="210"/>
      <c r="Z608" s="210"/>
      <c r="AA608" s="210"/>
      <c r="AB608" s="210"/>
      <c r="AC608" s="210"/>
      <c r="AD608" s="210"/>
      <c r="AE608" s="210"/>
      <c r="AF608" s="210"/>
      <c r="AG608" s="210"/>
      <c r="AH608" s="210"/>
      <c r="AI608" s="210"/>
      <c r="AJ608" s="210"/>
      <c r="AK608" s="210"/>
      <c r="AL608" s="210"/>
      <c r="AM608" s="210"/>
      <c r="AN608" s="210"/>
      <c r="AO608" s="210"/>
      <c r="AP608" s="210"/>
      <c r="AQ608" s="210"/>
      <c r="AR608" s="210"/>
      <c r="AS608" s="210"/>
      <c r="AT608" s="210"/>
      <c r="AU608" s="210"/>
      <c r="AV608" s="210"/>
      <c r="AW608" s="210"/>
      <c r="AX608" s="210"/>
    </row>
    <row r="609" spans="1:50" x14ac:dyDescent="0.2">
      <c r="A609" s="210"/>
      <c r="B609" s="210"/>
      <c r="C609" s="210"/>
      <c r="D609" s="210"/>
      <c r="E609" s="210"/>
      <c r="F609" s="210"/>
      <c r="G609" s="210"/>
      <c r="H609" s="210"/>
      <c r="I609" s="210"/>
      <c r="J609" s="210"/>
      <c r="K609" s="210"/>
      <c r="L609" s="210"/>
      <c r="M609" s="210"/>
      <c r="N609" s="210"/>
      <c r="O609" s="210"/>
      <c r="P609" s="343"/>
      <c r="Q609" s="343"/>
      <c r="R609" s="210"/>
      <c r="S609" s="210"/>
      <c r="T609" s="210"/>
      <c r="U609" s="210"/>
      <c r="V609" s="210"/>
      <c r="W609" s="210"/>
      <c r="X609" s="210"/>
      <c r="Y609" s="210"/>
      <c r="Z609" s="210"/>
      <c r="AA609" s="210"/>
      <c r="AB609" s="210"/>
      <c r="AC609" s="210"/>
      <c r="AD609" s="210"/>
      <c r="AE609" s="210"/>
      <c r="AF609" s="210"/>
      <c r="AG609" s="210"/>
      <c r="AH609" s="210"/>
      <c r="AI609" s="210"/>
      <c r="AJ609" s="210"/>
      <c r="AK609" s="210"/>
      <c r="AL609" s="210"/>
      <c r="AM609" s="210"/>
      <c r="AN609" s="210"/>
      <c r="AO609" s="210"/>
      <c r="AP609" s="210"/>
      <c r="AQ609" s="210"/>
      <c r="AR609" s="210"/>
      <c r="AS609" s="210"/>
      <c r="AT609" s="210"/>
      <c r="AU609" s="210"/>
      <c r="AV609" s="210"/>
      <c r="AW609" s="210"/>
      <c r="AX609" s="210"/>
    </row>
    <row r="610" spans="1:50" x14ac:dyDescent="0.2">
      <c r="A610" s="210"/>
      <c r="B610" s="210"/>
      <c r="C610" s="210"/>
      <c r="D610" s="210"/>
      <c r="E610" s="210"/>
      <c r="F610" s="210"/>
      <c r="G610" s="210"/>
      <c r="H610" s="210"/>
      <c r="I610" s="210"/>
      <c r="J610" s="210"/>
      <c r="K610" s="210"/>
      <c r="L610" s="210"/>
      <c r="M610" s="210"/>
      <c r="N610" s="210"/>
      <c r="O610" s="210"/>
      <c r="P610" s="343"/>
      <c r="Q610" s="343"/>
      <c r="R610" s="210"/>
      <c r="S610" s="210"/>
      <c r="T610" s="210"/>
      <c r="U610" s="210"/>
      <c r="V610" s="210"/>
      <c r="W610" s="210"/>
      <c r="X610" s="210"/>
      <c r="Y610" s="210"/>
      <c r="Z610" s="210"/>
      <c r="AA610" s="210"/>
      <c r="AB610" s="210"/>
      <c r="AC610" s="210"/>
      <c r="AD610" s="210"/>
      <c r="AE610" s="210"/>
      <c r="AF610" s="210"/>
      <c r="AG610" s="210"/>
      <c r="AH610" s="210"/>
      <c r="AI610" s="210"/>
      <c r="AJ610" s="210"/>
      <c r="AK610" s="210"/>
      <c r="AL610" s="210"/>
      <c r="AM610" s="210"/>
      <c r="AN610" s="210"/>
      <c r="AO610" s="210"/>
      <c r="AP610" s="210"/>
      <c r="AQ610" s="210"/>
      <c r="AR610" s="210"/>
      <c r="AS610" s="210"/>
      <c r="AT610" s="210"/>
      <c r="AU610" s="210"/>
      <c r="AV610" s="210"/>
      <c r="AW610" s="210"/>
      <c r="AX610" s="210"/>
    </row>
    <row r="611" spans="1:50" x14ac:dyDescent="0.2">
      <c r="A611" s="210"/>
      <c r="B611" s="210"/>
      <c r="C611" s="210"/>
      <c r="D611" s="210"/>
      <c r="E611" s="210"/>
      <c r="F611" s="210"/>
      <c r="G611" s="210"/>
      <c r="H611" s="210"/>
      <c r="I611" s="210"/>
      <c r="J611" s="210"/>
      <c r="K611" s="210"/>
      <c r="L611" s="210"/>
      <c r="M611" s="210"/>
      <c r="N611" s="210"/>
      <c r="O611" s="210"/>
      <c r="P611" s="343"/>
      <c r="Q611" s="343"/>
      <c r="R611" s="210"/>
      <c r="S611" s="210"/>
      <c r="T611" s="210"/>
      <c r="U611" s="210"/>
      <c r="V611" s="210"/>
      <c r="W611" s="210"/>
      <c r="X611" s="210"/>
      <c r="Y611" s="210"/>
      <c r="Z611" s="210"/>
      <c r="AA611" s="210"/>
      <c r="AB611" s="210"/>
      <c r="AC611" s="210"/>
      <c r="AD611" s="210"/>
      <c r="AE611" s="210"/>
      <c r="AF611" s="210"/>
      <c r="AG611" s="210"/>
      <c r="AH611" s="210"/>
      <c r="AI611" s="210"/>
      <c r="AJ611" s="210"/>
      <c r="AK611" s="210"/>
      <c r="AL611" s="210"/>
      <c r="AM611" s="210"/>
      <c r="AN611" s="210"/>
      <c r="AO611" s="210"/>
      <c r="AP611" s="210"/>
      <c r="AQ611" s="210"/>
      <c r="AR611" s="210"/>
      <c r="AS611" s="210"/>
      <c r="AT611" s="210"/>
      <c r="AU611" s="210"/>
      <c r="AV611" s="210"/>
      <c r="AW611" s="210"/>
      <c r="AX611" s="210"/>
    </row>
    <row r="612" spans="1:50" x14ac:dyDescent="0.2">
      <c r="A612" s="210"/>
      <c r="B612" s="210"/>
      <c r="C612" s="210"/>
      <c r="D612" s="210"/>
      <c r="E612" s="210"/>
      <c r="F612" s="210"/>
      <c r="G612" s="210"/>
      <c r="H612" s="210"/>
      <c r="I612" s="210"/>
      <c r="J612" s="210"/>
      <c r="K612" s="210"/>
      <c r="L612" s="210"/>
      <c r="M612" s="210"/>
      <c r="N612" s="210"/>
      <c r="O612" s="210"/>
      <c r="P612" s="343"/>
      <c r="Q612" s="343"/>
      <c r="R612" s="210"/>
      <c r="S612" s="210"/>
      <c r="T612" s="210"/>
      <c r="U612" s="210"/>
      <c r="V612" s="210"/>
      <c r="W612" s="210"/>
      <c r="X612" s="210"/>
      <c r="Y612" s="210"/>
      <c r="Z612" s="210"/>
      <c r="AA612" s="210"/>
      <c r="AB612" s="210"/>
      <c r="AC612" s="210"/>
      <c r="AD612" s="210"/>
      <c r="AE612" s="210"/>
      <c r="AF612" s="210"/>
      <c r="AG612" s="210"/>
      <c r="AH612" s="210"/>
      <c r="AI612" s="210"/>
      <c r="AJ612" s="210"/>
      <c r="AK612" s="210"/>
      <c r="AL612" s="210"/>
      <c r="AM612" s="210"/>
      <c r="AN612" s="210"/>
      <c r="AO612" s="210"/>
      <c r="AP612" s="210"/>
      <c r="AQ612" s="210"/>
      <c r="AR612" s="210"/>
      <c r="AS612" s="210"/>
      <c r="AT612" s="210"/>
      <c r="AU612" s="210"/>
      <c r="AV612" s="210"/>
      <c r="AW612" s="210"/>
      <c r="AX612" s="210"/>
    </row>
    <row r="613" spans="1:50" x14ac:dyDescent="0.2">
      <c r="A613" s="210"/>
      <c r="B613" s="210"/>
      <c r="C613" s="210"/>
      <c r="D613" s="210"/>
      <c r="E613" s="210"/>
      <c r="F613" s="210"/>
      <c r="G613" s="210"/>
      <c r="H613" s="210"/>
      <c r="I613" s="210"/>
      <c r="J613" s="210"/>
      <c r="K613" s="210"/>
      <c r="L613" s="210"/>
      <c r="M613" s="210"/>
      <c r="N613" s="210"/>
      <c r="O613" s="210"/>
      <c r="P613" s="343"/>
      <c r="Q613" s="343"/>
      <c r="R613" s="210"/>
      <c r="S613" s="210"/>
      <c r="T613" s="210"/>
      <c r="U613" s="210"/>
      <c r="V613" s="210"/>
      <c r="W613" s="210"/>
      <c r="X613" s="210"/>
      <c r="Y613" s="210"/>
      <c r="Z613" s="210"/>
      <c r="AA613" s="210"/>
      <c r="AB613" s="210"/>
      <c r="AC613" s="210"/>
      <c r="AD613" s="210"/>
      <c r="AE613" s="210"/>
      <c r="AF613" s="210"/>
      <c r="AG613" s="210"/>
      <c r="AH613" s="210"/>
      <c r="AI613" s="210"/>
      <c r="AJ613" s="210"/>
      <c r="AK613" s="210"/>
      <c r="AL613" s="210"/>
      <c r="AM613" s="210"/>
      <c r="AN613" s="210"/>
      <c r="AO613" s="210"/>
      <c r="AP613" s="210"/>
      <c r="AQ613" s="210"/>
      <c r="AR613" s="210"/>
      <c r="AS613" s="210"/>
      <c r="AT613" s="210"/>
      <c r="AU613" s="210"/>
      <c r="AV613" s="210"/>
      <c r="AW613" s="210"/>
      <c r="AX613" s="210"/>
    </row>
    <row r="614" spans="1:50" x14ac:dyDescent="0.2">
      <c r="A614" s="210"/>
      <c r="B614" s="210"/>
      <c r="C614" s="210"/>
      <c r="D614" s="210"/>
      <c r="E614" s="210"/>
      <c r="F614" s="210"/>
      <c r="G614" s="210"/>
      <c r="H614" s="210"/>
      <c r="I614" s="210"/>
      <c r="J614" s="210"/>
      <c r="K614" s="210"/>
      <c r="L614" s="210"/>
      <c r="M614" s="210"/>
      <c r="N614" s="210"/>
      <c r="O614" s="210"/>
      <c r="P614" s="343"/>
      <c r="Q614" s="343"/>
      <c r="R614" s="210"/>
      <c r="S614" s="210"/>
      <c r="T614" s="210"/>
      <c r="U614" s="210"/>
      <c r="V614" s="210"/>
      <c r="W614" s="210"/>
      <c r="X614" s="210"/>
      <c r="Y614" s="210"/>
      <c r="Z614" s="210"/>
      <c r="AA614" s="210"/>
      <c r="AB614" s="210"/>
      <c r="AC614" s="210"/>
      <c r="AD614" s="210"/>
      <c r="AE614" s="210"/>
      <c r="AF614" s="210"/>
      <c r="AG614" s="210"/>
      <c r="AH614" s="210"/>
      <c r="AI614" s="210"/>
      <c r="AJ614" s="210"/>
      <c r="AK614" s="210"/>
      <c r="AL614" s="210"/>
      <c r="AM614" s="210"/>
      <c r="AN614" s="210"/>
      <c r="AO614" s="210"/>
      <c r="AP614" s="210"/>
      <c r="AQ614" s="210"/>
      <c r="AR614" s="210"/>
      <c r="AS614" s="210"/>
      <c r="AT614" s="210"/>
      <c r="AU614" s="210"/>
      <c r="AV614" s="210"/>
      <c r="AW614" s="210"/>
      <c r="AX614" s="210"/>
    </row>
    <row r="615" spans="1:50" x14ac:dyDescent="0.2">
      <c r="A615" s="210"/>
      <c r="B615" s="210"/>
      <c r="C615" s="210"/>
      <c r="D615" s="210"/>
      <c r="E615" s="210"/>
      <c r="F615" s="210"/>
      <c r="G615" s="210"/>
      <c r="H615" s="210"/>
      <c r="I615" s="210"/>
      <c r="J615" s="210"/>
      <c r="K615" s="210"/>
      <c r="L615" s="210"/>
      <c r="M615" s="210"/>
      <c r="N615" s="210"/>
      <c r="O615" s="210"/>
      <c r="P615" s="343"/>
      <c r="Q615" s="343"/>
      <c r="R615" s="210"/>
      <c r="S615" s="210"/>
      <c r="T615" s="210"/>
      <c r="U615" s="210"/>
      <c r="V615" s="210"/>
      <c r="W615" s="210"/>
      <c r="X615" s="210"/>
      <c r="Y615" s="210"/>
      <c r="Z615" s="210"/>
      <c r="AA615" s="210"/>
      <c r="AB615" s="210"/>
      <c r="AC615" s="210"/>
      <c r="AD615" s="210"/>
      <c r="AE615" s="210"/>
      <c r="AF615" s="210"/>
      <c r="AG615" s="210"/>
      <c r="AH615" s="210"/>
      <c r="AI615" s="210"/>
      <c r="AJ615" s="210"/>
      <c r="AK615" s="210"/>
      <c r="AL615" s="210"/>
      <c r="AM615" s="210"/>
      <c r="AN615" s="210"/>
      <c r="AO615" s="210"/>
      <c r="AP615" s="210"/>
      <c r="AQ615" s="210"/>
      <c r="AR615" s="210"/>
      <c r="AS615" s="210"/>
      <c r="AT615" s="210"/>
      <c r="AU615" s="210"/>
      <c r="AV615" s="210"/>
      <c r="AW615" s="210"/>
      <c r="AX615" s="210"/>
    </row>
    <row r="616" spans="1:50" x14ac:dyDescent="0.2">
      <c r="A616" s="210"/>
      <c r="B616" s="210"/>
      <c r="C616" s="210"/>
      <c r="D616" s="210"/>
      <c r="E616" s="210"/>
      <c r="F616" s="210"/>
      <c r="G616" s="210"/>
      <c r="H616" s="210"/>
      <c r="I616" s="210"/>
      <c r="J616" s="210"/>
      <c r="K616" s="210"/>
      <c r="L616" s="210"/>
      <c r="M616" s="210"/>
      <c r="N616" s="210"/>
      <c r="O616" s="210"/>
      <c r="P616" s="343"/>
      <c r="Q616" s="343"/>
      <c r="R616" s="210"/>
      <c r="S616" s="210"/>
      <c r="T616" s="210"/>
      <c r="U616" s="210"/>
      <c r="V616" s="210"/>
      <c r="W616" s="210"/>
      <c r="X616" s="210"/>
      <c r="Y616" s="210"/>
      <c r="Z616" s="210"/>
      <c r="AA616" s="210"/>
      <c r="AB616" s="210"/>
      <c r="AC616" s="210"/>
      <c r="AD616" s="210"/>
      <c r="AE616" s="210"/>
      <c r="AF616" s="210"/>
      <c r="AG616" s="210"/>
      <c r="AH616" s="210"/>
      <c r="AI616" s="210"/>
      <c r="AJ616" s="210"/>
      <c r="AK616" s="210"/>
      <c r="AL616" s="210"/>
      <c r="AM616" s="210"/>
      <c r="AN616" s="210"/>
      <c r="AO616" s="210"/>
      <c r="AP616" s="210"/>
      <c r="AQ616" s="210"/>
      <c r="AR616" s="210"/>
      <c r="AS616" s="210"/>
      <c r="AT616" s="210"/>
      <c r="AU616" s="210"/>
      <c r="AV616" s="210"/>
      <c r="AW616" s="210"/>
      <c r="AX616" s="210"/>
    </row>
    <row r="617" spans="1:50" x14ac:dyDescent="0.2">
      <c r="A617" s="210"/>
      <c r="B617" s="210"/>
      <c r="C617" s="210"/>
      <c r="D617" s="210"/>
      <c r="E617" s="210"/>
      <c r="F617" s="210"/>
      <c r="G617" s="210"/>
      <c r="H617" s="210"/>
      <c r="I617" s="210"/>
      <c r="J617" s="210"/>
      <c r="K617" s="210"/>
      <c r="L617" s="210"/>
      <c r="M617" s="210"/>
      <c r="N617" s="210"/>
      <c r="O617" s="210"/>
      <c r="P617" s="343"/>
      <c r="Q617" s="343"/>
      <c r="R617" s="210"/>
      <c r="S617" s="210"/>
      <c r="T617" s="210"/>
      <c r="U617" s="210"/>
      <c r="V617" s="210"/>
      <c r="W617" s="210"/>
      <c r="X617" s="210"/>
      <c r="Y617" s="210"/>
      <c r="Z617" s="210"/>
      <c r="AA617" s="210"/>
      <c r="AB617" s="210"/>
      <c r="AC617" s="210"/>
      <c r="AD617" s="210"/>
      <c r="AE617" s="210"/>
      <c r="AF617" s="210"/>
      <c r="AG617" s="210"/>
      <c r="AH617" s="210"/>
      <c r="AI617" s="210"/>
      <c r="AJ617" s="210"/>
      <c r="AK617" s="210"/>
      <c r="AL617" s="210"/>
      <c r="AM617" s="210"/>
      <c r="AN617" s="210"/>
      <c r="AO617" s="210"/>
      <c r="AP617" s="210"/>
      <c r="AQ617" s="210"/>
      <c r="AR617" s="210"/>
      <c r="AS617" s="210"/>
      <c r="AT617" s="210"/>
      <c r="AU617" s="210"/>
      <c r="AV617" s="210"/>
      <c r="AW617" s="210"/>
      <c r="AX617" s="210"/>
    </row>
    <row r="618" spans="1:50" x14ac:dyDescent="0.2">
      <c r="A618" s="210"/>
      <c r="B618" s="210"/>
      <c r="C618" s="210"/>
      <c r="D618" s="210"/>
      <c r="E618" s="210"/>
      <c r="F618" s="210"/>
      <c r="G618" s="210"/>
      <c r="H618" s="210"/>
      <c r="I618" s="210"/>
      <c r="J618" s="210"/>
      <c r="K618" s="210"/>
      <c r="L618" s="210"/>
      <c r="M618" s="210"/>
      <c r="N618" s="210"/>
      <c r="O618" s="210"/>
      <c r="P618" s="343"/>
      <c r="Q618" s="343"/>
      <c r="R618" s="210"/>
      <c r="S618" s="210"/>
      <c r="T618" s="210"/>
      <c r="U618" s="210"/>
      <c r="V618" s="210"/>
      <c r="W618" s="210"/>
      <c r="X618" s="210"/>
      <c r="Y618" s="210"/>
      <c r="Z618" s="210"/>
      <c r="AA618" s="210"/>
      <c r="AB618" s="210"/>
      <c r="AC618" s="210"/>
      <c r="AD618" s="210"/>
      <c r="AE618" s="210"/>
      <c r="AF618" s="210"/>
      <c r="AG618" s="210"/>
      <c r="AH618" s="210"/>
      <c r="AI618" s="210"/>
      <c r="AJ618" s="210"/>
      <c r="AK618" s="210"/>
      <c r="AL618" s="210"/>
      <c r="AM618" s="210"/>
      <c r="AN618" s="210"/>
      <c r="AO618" s="210"/>
      <c r="AP618" s="210"/>
      <c r="AQ618" s="210"/>
      <c r="AR618" s="210"/>
      <c r="AS618" s="210"/>
      <c r="AT618" s="210"/>
      <c r="AU618" s="210"/>
      <c r="AV618" s="210"/>
      <c r="AW618" s="210"/>
      <c r="AX618" s="210"/>
    </row>
    <row r="619" spans="1:50" x14ac:dyDescent="0.2">
      <c r="A619" s="210"/>
      <c r="B619" s="210"/>
      <c r="C619" s="210"/>
      <c r="D619" s="210"/>
      <c r="E619" s="210"/>
      <c r="F619" s="210"/>
      <c r="G619" s="210"/>
      <c r="H619" s="210"/>
      <c r="I619" s="210"/>
      <c r="J619" s="210"/>
      <c r="K619" s="210"/>
      <c r="L619" s="210"/>
      <c r="M619" s="210"/>
      <c r="N619" s="210"/>
      <c r="O619" s="210"/>
      <c r="P619" s="343"/>
      <c r="Q619" s="343"/>
      <c r="R619" s="210"/>
      <c r="S619" s="210"/>
      <c r="T619" s="210"/>
      <c r="U619" s="210"/>
      <c r="V619" s="210"/>
      <c r="W619" s="210"/>
      <c r="X619" s="210"/>
      <c r="Y619" s="210"/>
      <c r="Z619" s="210"/>
      <c r="AA619" s="210"/>
      <c r="AB619" s="210"/>
      <c r="AC619" s="210"/>
      <c r="AD619" s="210"/>
      <c r="AE619" s="210"/>
      <c r="AF619" s="210"/>
      <c r="AG619" s="210"/>
      <c r="AH619" s="210"/>
      <c r="AI619" s="210"/>
      <c r="AJ619" s="210"/>
      <c r="AK619" s="210"/>
      <c r="AL619" s="210"/>
      <c r="AM619" s="210"/>
      <c r="AN619" s="210"/>
      <c r="AO619" s="210"/>
      <c r="AP619" s="210"/>
      <c r="AQ619" s="210"/>
      <c r="AR619" s="210"/>
      <c r="AS619" s="210"/>
      <c r="AT619" s="210"/>
      <c r="AU619" s="210"/>
      <c r="AV619" s="210"/>
      <c r="AW619" s="210"/>
      <c r="AX619" s="210"/>
    </row>
    <row r="620" spans="1:50" x14ac:dyDescent="0.2">
      <c r="A620" s="210"/>
      <c r="B620" s="210"/>
      <c r="C620" s="210"/>
      <c r="D620" s="210"/>
      <c r="E620" s="210"/>
      <c r="F620" s="210"/>
      <c r="G620" s="210"/>
      <c r="H620" s="210"/>
      <c r="I620" s="210"/>
      <c r="J620" s="210"/>
      <c r="K620" s="210"/>
      <c r="L620" s="210"/>
      <c r="M620" s="210"/>
      <c r="N620" s="210"/>
      <c r="O620" s="210"/>
      <c r="P620" s="343"/>
      <c r="Q620" s="343"/>
      <c r="R620" s="210"/>
      <c r="S620" s="210"/>
      <c r="T620" s="210"/>
      <c r="U620" s="210"/>
      <c r="V620" s="210"/>
      <c r="W620" s="210"/>
      <c r="X620" s="210"/>
      <c r="Y620" s="210"/>
      <c r="Z620" s="210"/>
      <c r="AA620" s="210"/>
      <c r="AB620" s="210"/>
      <c r="AC620" s="210"/>
      <c r="AD620" s="210"/>
      <c r="AE620" s="210"/>
      <c r="AF620" s="210"/>
      <c r="AG620" s="210"/>
      <c r="AH620" s="210"/>
      <c r="AI620" s="210"/>
      <c r="AJ620" s="210"/>
      <c r="AK620" s="210"/>
      <c r="AL620" s="210"/>
      <c r="AM620" s="210"/>
      <c r="AN620" s="210"/>
      <c r="AO620" s="210"/>
      <c r="AP620" s="210"/>
      <c r="AQ620" s="210"/>
      <c r="AR620" s="210"/>
      <c r="AS620" s="210"/>
      <c r="AT620" s="210"/>
      <c r="AU620" s="210"/>
      <c r="AV620" s="210"/>
      <c r="AW620" s="210"/>
      <c r="AX620" s="210"/>
    </row>
    <row r="621" spans="1:50" x14ac:dyDescent="0.2">
      <c r="A621" s="210"/>
      <c r="B621" s="210"/>
      <c r="C621" s="210"/>
      <c r="D621" s="210"/>
      <c r="E621" s="210"/>
      <c r="F621" s="210"/>
      <c r="G621" s="210"/>
      <c r="H621" s="210"/>
      <c r="I621" s="210"/>
      <c r="J621" s="210"/>
      <c r="K621" s="210"/>
      <c r="L621" s="210"/>
      <c r="M621" s="210"/>
      <c r="N621" s="210"/>
      <c r="O621" s="210"/>
      <c r="P621" s="343"/>
      <c r="Q621" s="343"/>
      <c r="R621" s="210"/>
      <c r="S621" s="210"/>
      <c r="T621" s="210"/>
      <c r="U621" s="210"/>
      <c r="V621" s="210"/>
      <c r="W621" s="210"/>
      <c r="X621" s="210"/>
      <c r="Y621" s="210"/>
      <c r="Z621" s="210"/>
      <c r="AA621" s="210"/>
      <c r="AB621" s="210"/>
      <c r="AC621" s="210"/>
      <c r="AD621" s="210"/>
      <c r="AE621" s="210"/>
      <c r="AF621" s="210"/>
      <c r="AG621" s="210"/>
      <c r="AH621" s="210"/>
      <c r="AI621" s="210"/>
      <c r="AJ621" s="210"/>
      <c r="AK621" s="210"/>
      <c r="AL621" s="210"/>
      <c r="AM621" s="210"/>
      <c r="AN621" s="210"/>
      <c r="AO621" s="210"/>
      <c r="AP621" s="210"/>
      <c r="AQ621" s="210"/>
      <c r="AR621" s="210"/>
      <c r="AS621" s="210"/>
      <c r="AT621" s="210"/>
      <c r="AU621" s="210"/>
      <c r="AV621" s="210"/>
      <c r="AW621" s="210"/>
      <c r="AX621" s="210"/>
    </row>
    <row r="622" spans="1:50" x14ac:dyDescent="0.2">
      <c r="A622" s="210"/>
      <c r="B622" s="210"/>
      <c r="C622" s="210"/>
      <c r="D622" s="210"/>
      <c r="E622" s="210"/>
      <c r="F622" s="210"/>
      <c r="G622" s="210"/>
      <c r="H622" s="210"/>
      <c r="I622" s="210"/>
      <c r="J622" s="210"/>
      <c r="K622" s="210"/>
      <c r="L622" s="210"/>
      <c r="M622" s="210"/>
      <c r="N622" s="210"/>
      <c r="O622" s="210"/>
      <c r="P622" s="343"/>
      <c r="Q622" s="343"/>
      <c r="R622" s="210"/>
      <c r="S622" s="210"/>
      <c r="T622" s="210"/>
      <c r="U622" s="210"/>
      <c r="V622" s="210"/>
      <c r="W622" s="210"/>
      <c r="X622" s="210"/>
      <c r="Y622" s="210"/>
      <c r="Z622" s="210"/>
      <c r="AA622" s="210"/>
      <c r="AB622" s="210"/>
      <c r="AC622" s="210"/>
      <c r="AD622" s="210"/>
      <c r="AE622" s="210"/>
      <c r="AF622" s="210"/>
      <c r="AG622" s="210"/>
      <c r="AH622" s="210"/>
      <c r="AI622" s="210"/>
      <c r="AJ622" s="210"/>
      <c r="AK622" s="210"/>
      <c r="AL622" s="210"/>
      <c r="AM622" s="210"/>
      <c r="AN622" s="210"/>
      <c r="AO622" s="210"/>
      <c r="AP622" s="210"/>
      <c r="AQ622" s="210"/>
      <c r="AR622" s="210"/>
      <c r="AS622" s="210"/>
      <c r="AT622" s="210"/>
      <c r="AU622" s="210"/>
      <c r="AV622" s="210"/>
      <c r="AW622" s="210"/>
      <c r="AX622" s="210"/>
    </row>
    <row r="623" spans="1:50" x14ac:dyDescent="0.2">
      <c r="A623" s="210"/>
      <c r="B623" s="210"/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0"/>
      <c r="P623" s="343"/>
      <c r="Q623" s="343"/>
      <c r="R623" s="210"/>
      <c r="S623" s="210"/>
      <c r="T623" s="210"/>
      <c r="U623" s="210"/>
      <c r="V623" s="210"/>
      <c r="W623" s="210"/>
      <c r="X623" s="210"/>
      <c r="Y623" s="210"/>
      <c r="Z623" s="210"/>
      <c r="AA623" s="210"/>
      <c r="AB623" s="210"/>
      <c r="AC623" s="210"/>
      <c r="AD623" s="210"/>
      <c r="AE623" s="210"/>
      <c r="AF623" s="210"/>
      <c r="AG623" s="210"/>
      <c r="AH623" s="210"/>
      <c r="AI623" s="210"/>
      <c r="AJ623" s="210"/>
      <c r="AK623" s="210"/>
      <c r="AL623" s="210"/>
      <c r="AM623" s="210"/>
      <c r="AN623" s="210"/>
      <c r="AO623" s="210"/>
      <c r="AP623" s="210"/>
      <c r="AQ623" s="210"/>
      <c r="AR623" s="210"/>
      <c r="AS623" s="210"/>
      <c r="AT623" s="210"/>
      <c r="AU623" s="210"/>
      <c r="AV623" s="210"/>
      <c r="AW623" s="210"/>
      <c r="AX623" s="210"/>
    </row>
    <row r="624" spans="1:50" x14ac:dyDescent="0.2">
      <c r="A624" s="210"/>
      <c r="B624" s="210"/>
      <c r="C624" s="210"/>
      <c r="D624" s="210"/>
      <c r="E624" s="210"/>
      <c r="F624" s="210"/>
      <c r="G624" s="210"/>
      <c r="H624" s="210"/>
      <c r="I624" s="210"/>
      <c r="J624" s="210"/>
      <c r="K624" s="210"/>
      <c r="L624" s="210"/>
      <c r="M624" s="210"/>
      <c r="N624" s="210"/>
      <c r="O624" s="210"/>
      <c r="P624" s="343"/>
      <c r="Q624" s="343"/>
      <c r="R624" s="210"/>
      <c r="S624" s="210"/>
      <c r="T624" s="210"/>
      <c r="U624" s="210"/>
      <c r="V624" s="210"/>
      <c r="W624" s="210"/>
      <c r="X624" s="210"/>
      <c r="Y624" s="210"/>
      <c r="Z624" s="210"/>
      <c r="AA624" s="210"/>
      <c r="AB624" s="210"/>
      <c r="AC624" s="210"/>
      <c r="AD624" s="210"/>
      <c r="AE624" s="210"/>
      <c r="AF624" s="210"/>
      <c r="AG624" s="210"/>
      <c r="AH624" s="210"/>
      <c r="AI624" s="210"/>
      <c r="AJ624" s="210"/>
      <c r="AK624" s="210"/>
      <c r="AL624" s="210"/>
      <c r="AM624" s="210"/>
      <c r="AN624" s="210"/>
      <c r="AO624" s="210"/>
      <c r="AP624" s="210"/>
      <c r="AQ624" s="210"/>
      <c r="AR624" s="210"/>
      <c r="AS624" s="210"/>
      <c r="AT624" s="210"/>
      <c r="AU624" s="210"/>
      <c r="AV624" s="210"/>
      <c r="AW624" s="210"/>
      <c r="AX624" s="210"/>
    </row>
    <row r="625" spans="1:50" x14ac:dyDescent="0.2">
      <c r="A625" s="210"/>
      <c r="B625" s="210"/>
      <c r="C625" s="210"/>
      <c r="D625" s="210"/>
      <c r="E625" s="210"/>
      <c r="F625" s="210"/>
      <c r="G625" s="210"/>
      <c r="H625" s="210"/>
      <c r="I625" s="210"/>
      <c r="J625" s="210"/>
      <c r="K625" s="210"/>
      <c r="L625" s="210"/>
      <c r="M625" s="210"/>
      <c r="N625" s="210"/>
      <c r="O625" s="210"/>
      <c r="P625" s="343"/>
      <c r="Q625" s="343"/>
      <c r="R625" s="210"/>
      <c r="S625" s="210"/>
      <c r="T625" s="210"/>
      <c r="U625" s="210"/>
      <c r="V625" s="210"/>
      <c r="W625" s="210"/>
      <c r="X625" s="210"/>
      <c r="Y625" s="210"/>
      <c r="Z625" s="210"/>
      <c r="AA625" s="210"/>
      <c r="AB625" s="210"/>
      <c r="AC625" s="210"/>
      <c r="AD625" s="210"/>
      <c r="AE625" s="210"/>
      <c r="AF625" s="210"/>
      <c r="AG625" s="210"/>
      <c r="AH625" s="210"/>
      <c r="AI625" s="210"/>
      <c r="AJ625" s="210"/>
      <c r="AK625" s="210"/>
      <c r="AL625" s="210"/>
      <c r="AM625" s="210"/>
      <c r="AN625" s="210"/>
      <c r="AO625" s="210"/>
      <c r="AP625" s="210"/>
      <c r="AQ625" s="210"/>
      <c r="AR625" s="210"/>
      <c r="AS625" s="210"/>
      <c r="AT625" s="210"/>
      <c r="AU625" s="210"/>
      <c r="AV625" s="210"/>
      <c r="AW625" s="210"/>
      <c r="AX625" s="210"/>
    </row>
    <row r="626" spans="1:50" x14ac:dyDescent="0.2">
      <c r="A626" s="210"/>
      <c r="B626" s="210"/>
      <c r="C626" s="210"/>
      <c r="D626" s="210"/>
      <c r="E626" s="210"/>
      <c r="F626" s="210"/>
      <c r="G626" s="210"/>
      <c r="H626" s="210"/>
      <c r="I626" s="210"/>
      <c r="J626" s="210"/>
      <c r="K626" s="210"/>
      <c r="L626" s="210"/>
      <c r="M626" s="210"/>
      <c r="N626" s="210"/>
      <c r="O626" s="210"/>
      <c r="P626" s="343"/>
      <c r="Q626" s="343"/>
      <c r="R626" s="210"/>
      <c r="S626" s="210"/>
      <c r="T626" s="210"/>
      <c r="U626" s="210"/>
      <c r="V626" s="210"/>
      <c r="W626" s="210"/>
      <c r="X626" s="210"/>
      <c r="Y626" s="210"/>
      <c r="Z626" s="210"/>
      <c r="AA626" s="210"/>
      <c r="AB626" s="210"/>
      <c r="AC626" s="210"/>
      <c r="AD626" s="210"/>
      <c r="AE626" s="210"/>
      <c r="AF626" s="210"/>
      <c r="AG626" s="210"/>
      <c r="AH626" s="210"/>
      <c r="AI626" s="210"/>
      <c r="AJ626" s="210"/>
      <c r="AK626" s="210"/>
      <c r="AL626" s="210"/>
      <c r="AM626" s="210"/>
      <c r="AN626" s="210"/>
      <c r="AO626" s="210"/>
      <c r="AP626" s="210"/>
      <c r="AQ626" s="210"/>
      <c r="AR626" s="210"/>
      <c r="AS626" s="210"/>
      <c r="AT626" s="210"/>
      <c r="AU626" s="210"/>
      <c r="AV626" s="210"/>
      <c r="AW626" s="210"/>
      <c r="AX626" s="210"/>
    </row>
    <row r="627" spans="1:50" x14ac:dyDescent="0.2">
      <c r="A627" s="210"/>
      <c r="B627" s="210"/>
      <c r="C627" s="210"/>
      <c r="D627" s="210"/>
      <c r="E627" s="210"/>
      <c r="F627" s="210"/>
      <c r="G627" s="210"/>
      <c r="H627" s="210"/>
      <c r="I627" s="210"/>
      <c r="J627" s="210"/>
      <c r="K627" s="210"/>
      <c r="L627" s="210"/>
      <c r="M627" s="210"/>
      <c r="N627" s="210"/>
      <c r="O627" s="210"/>
      <c r="P627" s="343"/>
      <c r="Q627" s="343"/>
      <c r="R627" s="210"/>
      <c r="S627" s="210"/>
      <c r="T627" s="210"/>
      <c r="U627" s="210"/>
      <c r="V627" s="210"/>
      <c r="W627" s="210"/>
      <c r="X627" s="210"/>
      <c r="Y627" s="210"/>
      <c r="Z627" s="210"/>
      <c r="AA627" s="210"/>
      <c r="AB627" s="210"/>
      <c r="AC627" s="210"/>
      <c r="AD627" s="210"/>
      <c r="AE627" s="210"/>
      <c r="AF627" s="210"/>
      <c r="AG627" s="210"/>
      <c r="AH627" s="210"/>
      <c r="AI627" s="210"/>
      <c r="AJ627" s="210"/>
      <c r="AK627" s="210"/>
      <c r="AL627" s="210"/>
      <c r="AM627" s="210"/>
      <c r="AN627" s="210"/>
      <c r="AO627" s="210"/>
      <c r="AP627" s="210"/>
      <c r="AQ627" s="210"/>
      <c r="AR627" s="210"/>
      <c r="AS627" s="210"/>
      <c r="AT627" s="210"/>
      <c r="AU627" s="210"/>
      <c r="AV627" s="210"/>
      <c r="AW627" s="210"/>
      <c r="AX627" s="210"/>
    </row>
    <row r="628" spans="1:50" x14ac:dyDescent="0.2">
      <c r="A628" s="210"/>
      <c r="B628" s="210"/>
      <c r="C628" s="210"/>
      <c r="D628" s="210"/>
      <c r="E628" s="210"/>
      <c r="F628" s="210"/>
      <c r="G628" s="210"/>
      <c r="H628" s="210"/>
      <c r="I628" s="210"/>
      <c r="J628" s="210"/>
      <c r="K628" s="210"/>
      <c r="L628" s="210"/>
      <c r="M628" s="210"/>
      <c r="N628" s="210"/>
      <c r="O628" s="210"/>
      <c r="P628" s="343"/>
      <c r="Q628" s="343"/>
      <c r="R628" s="210"/>
      <c r="S628" s="210"/>
      <c r="T628" s="210"/>
      <c r="U628" s="210"/>
      <c r="V628" s="210"/>
      <c r="W628" s="210"/>
      <c r="X628" s="210"/>
      <c r="Y628" s="210"/>
      <c r="Z628" s="210"/>
      <c r="AA628" s="210"/>
      <c r="AB628" s="210"/>
      <c r="AC628" s="210"/>
      <c r="AD628" s="210"/>
      <c r="AE628" s="210"/>
      <c r="AF628" s="210"/>
      <c r="AG628" s="210"/>
      <c r="AH628" s="210"/>
      <c r="AI628" s="210"/>
      <c r="AJ628" s="210"/>
      <c r="AK628" s="210"/>
      <c r="AL628" s="210"/>
      <c r="AM628" s="210"/>
      <c r="AN628" s="210"/>
      <c r="AO628" s="210"/>
      <c r="AP628" s="210"/>
      <c r="AQ628" s="210"/>
      <c r="AR628" s="210"/>
      <c r="AS628" s="210"/>
      <c r="AT628" s="210"/>
      <c r="AU628" s="210"/>
      <c r="AV628" s="210"/>
      <c r="AW628" s="210"/>
      <c r="AX628" s="210"/>
    </row>
    <row r="629" spans="1:50" x14ac:dyDescent="0.2">
      <c r="A629" s="210"/>
      <c r="B629" s="210"/>
      <c r="C629" s="210"/>
      <c r="D629" s="210"/>
      <c r="E629" s="210"/>
      <c r="F629" s="210"/>
      <c r="G629" s="210"/>
      <c r="H629" s="210"/>
      <c r="I629" s="210"/>
      <c r="J629" s="210"/>
      <c r="K629" s="210"/>
      <c r="L629" s="210"/>
      <c r="M629" s="210"/>
      <c r="N629" s="210"/>
      <c r="O629" s="210"/>
      <c r="P629" s="343"/>
      <c r="Q629" s="343"/>
      <c r="R629" s="210"/>
      <c r="S629" s="210"/>
      <c r="T629" s="210"/>
      <c r="U629" s="210"/>
      <c r="V629" s="210"/>
      <c r="W629" s="210"/>
      <c r="X629" s="210"/>
      <c r="Y629" s="210"/>
      <c r="Z629" s="210"/>
      <c r="AA629" s="210"/>
      <c r="AB629" s="210"/>
      <c r="AC629" s="210"/>
      <c r="AD629" s="210"/>
      <c r="AE629" s="210"/>
      <c r="AF629" s="210"/>
      <c r="AG629" s="210"/>
      <c r="AH629" s="210"/>
      <c r="AI629" s="210"/>
      <c r="AJ629" s="210"/>
      <c r="AK629" s="210"/>
      <c r="AL629" s="210"/>
      <c r="AM629" s="210"/>
      <c r="AN629" s="210"/>
      <c r="AO629" s="210"/>
      <c r="AP629" s="210"/>
      <c r="AQ629" s="210"/>
      <c r="AR629" s="210"/>
      <c r="AS629" s="210"/>
      <c r="AT629" s="210"/>
      <c r="AU629" s="210"/>
      <c r="AV629" s="210"/>
      <c r="AW629" s="210"/>
      <c r="AX629" s="210"/>
    </row>
    <row r="630" spans="1:50" x14ac:dyDescent="0.2">
      <c r="A630" s="210"/>
      <c r="B630" s="210"/>
      <c r="C630" s="210"/>
      <c r="D630" s="210"/>
      <c r="E630" s="210"/>
      <c r="F630" s="210"/>
      <c r="G630" s="210"/>
      <c r="H630" s="210"/>
      <c r="I630" s="210"/>
      <c r="J630" s="210"/>
      <c r="K630" s="210"/>
      <c r="L630" s="210"/>
      <c r="M630" s="210"/>
      <c r="N630" s="210"/>
      <c r="O630" s="210"/>
      <c r="P630" s="343"/>
      <c r="Q630" s="343"/>
      <c r="R630" s="210"/>
      <c r="S630" s="210"/>
      <c r="T630" s="210"/>
      <c r="U630" s="210"/>
      <c r="V630" s="210"/>
      <c r="W630" s="210"/>
      <c r="X630" s="210"/>
      <c r="Y630" s="210"/>
      <c r="Z630" s="210"/>
      <c r="AA630" s="210"/>
      <c r="AB630" s="210"/>
      <c r="AC630" s="210"/>
      <c r="AD630" s="210"/>
      <c r="AE630" s="210"/>
      <c r="AF630" s="210"/>
      <c r="AG630" s="210"/>
      <c r="AH630" s="210"/>
      <c r="AI630" s="210"/>
      <c r="AJ630" s="210"/>
      <c r="AK630" s="210"/>
      <c r="AL630" s="210"/>
      <c r="AM630" s="210"/>
      <c r="AN630" s="210"/>
      <c r="AO630" s="210"/>
      <c r="AP630" s="210"/>
      <c r="AQ630" s="210"/>
      <c r="AR630" s="210"/>
      <c r="AS630" s="210"/>
      <c r="AT630" s="210"/>
      <c r="AU630" s="210"/>
      <c r="AV630" s="210"/>
      <c r="AW630" s="210"/>
      <c r="AX630" s="210"/>
    </row>
    <row r="631" spans="1:50" x14ac:dyDescent="0.2">
      <c r="A631" s="210"/>
      <c r="B631" s="210"/>
      <c r="C631" s="210"/>
      <c r="D631" s="210"/>
      <c r="E631" s="210"/>
      <c r="F631" s="210"/>
      <c r="G631" s="210"/>
      <c r="H631" s="210"/>
      <c r="I631" s="210"/>
      <c r="J631" s="210"/>
      <c r="K631" s="210"/>
      <c r="L631" s="210"/>
      <c r="M631" s="210"/>
      <c r="N631" s="210"/>
      <c r="O631" s="210"/>
      <c r="P631" s="343"/>
      <c r="Q631" s="343"/>
      <c r="R631" s="210"/>
      <c r="S631" s="210"/>
      <c r="T631" s="210"/>
      <c r="U631" s="210"/>
      <c r="V631" s="210"/>
      <c r="W631" s="210"/>
      <c r="X631" s="210"/>
      <c r="Y631" s="210"/>
      <c r="Z631" s="210"/>
      <c r="AA631" s="210"/>
      <c r="AB631" s="210"/>
      <c r="AC631" s="210"/>
      <c r="AD631" s="210"/>
      <c r="AE631" s="210"/>
      <c r="AF631" s="210"/>
      <c r="AG631" s="210"/>
      <c r="AH631" s="210"/>
      <c r="AI631" s="210"/>
      <c r="AJ631" s="210"/>
      <c r="AK631" s="210"/>
      <c r="AL631" s="210"/>
      <c r="AM631" s="210"/>
      <c r="AN631" s="210"/>
      <c r="AO631" s="210"/>
      <c r="AP631" s="210"/>
      <c r="AQ631" s="210"/>
      <c r="AR631" s="210"/>
      <c r="AS631" s="210"/>
      <c r="AT631" s="210"/>
      <c r="AU631" s="210"/>
      <c r="AV631" s="210"/>
      <c r="AW631" s="210"/>
      <c r="AX631" s="210"/>
    </row>
    <row r="632" spans="1:50" x14ac:dyDescent="0.2">
      <c r="A632" s="210"/>
      <c r="B632" s="210"/>
      <c r="C632" s="210"/>
      <c r="D632" s="210"/>
      <c r="E632" s="210"/>
      <c r="F632" s="210"/>
      <c r="G632" s="210"/>
      <c r="H632" s="210"/>
      <c r="I632" s="210"/>
      <c r="J632" s="210"/>
      <c r="K632" s="210"/>
      <c r="L632" s="210"/>
      <c r="M632" s="210"/>
      <c r="N632" s="210"/>
      <c r="O632" s="210"/>
      <c r="P632" s="343"/>
      <c r="Q632" s="343"/>
      <c r="R632" s="210"/>
      <c r="S632" s="210"/>
      <c r="T632" s="210"/>
      <c r="U632" s="210"/>
      <c r="V632" s="210"/>
      <c r="W632" s="210"/>
      <c r="X632" s="210"/>
      <c r="Y632" s="210"/>
      <c r="Z632" s="210"/>
      <c r="AA632" s="210"/>
      <c r="AB632" s="210"/>
      <c r="AC632" s="210"/>
      <c r="AD632" s="210"/>
      <c r="AE632" s="210"/>
      <c r="AF632" s="210"/>
      <c r="AG632" s="210"/>
      <c r="AH632" s="210"/>
      <c r="AI632" s="210"/>
      <c r="AJ632" s="210"/>
      <c r="AK632" s="210"/>
      <c r="AL632" s="210"/>
      <c r="AM632" s="210"/>
      <c r="AN632" s="210"/>
      <c r="AO632" s="210"/>
      <c r="AP632" s="210"/>
      <c r="AQ632" s="210"/>
      <c r="AR632" s="210"/>
      <c r="AS632" s="210"/>
      <c r="AT632" s="210"/>
      <c r="AU632" s="210"/>
      <c r="AV632" s="210"/>
      <c r="AW632" s="210"/>
      <c r="AX632" s="210"/>
    </row>
    <row r="633" spans="1:50" x14ac:dyDescent="0.2">
      <c r="A633" s="210"/>
      <c r="B633" s="210"/>
      <c r="C633" s="210"/>
      <c r="D633" s="210"/>
      <c r="E633" s="210"/>
      <c r="F633" s="210"/>
      <c r="G633" s="210"/>
      <c r="H633" s="210"/>
      <c r="I633" s="210"/>
      <c r="J633" s="210"/>
      <c r="K633" s="210"/>
      <c r="L633" s="210"/>
      <c r="M633" s="210"/>
      <c r="N633" s="210"/>
      <c r="O633" s="210"/>
      <c r="P633" s="343"/>
      <c r="Q633" s="343"/>
      <c r="R633" s="210"/>
      <c r="S633" s="210"/>
      <c r="T633" s="210"/>
      <c r="U633" s="210"/>
      <c r="V633" s="210"/>
      <c r="W633" s="210"/>
      <c r="X633" s="210"/>
      <c r="Y633" s="210"/>
      <c r="Z633" s="210"/>
      <c r="AA633" s="210"/>
      <c r="AB633" s="210"/>
      <c r="AC633" s="210"/>
      <c r="AD633" s="210"/>
      <c r="AE633" s="210"/>
      <c r="AF633" s="210"/>
      <c r="AG633" s="210"/>
      <c r="AH633" s="210"/>
      <c r="AI633" s="210"/>
      <c r="AJ633" s="210"/>
      <c r="AK633" s="210"/>
      <c r="AL633" s="210"/>
      <c r="AM633" s="210"/>
      <c r="AN633" s="210"/>
      <c r="AO633" s="210"/>
      <c r="AP633" s="210"/>
      <c r="AQ633" s="210"/>
      <c r="AR633" s="210"/>
      <c r="AS633" s="210"/>
      <c r="AT633" s="210"/>
      <c r="AU633" s="210"/>
      <c r="AV633" s="210"/>
      <c r="AW633" s="210"/>
      <c r="AX633" s="210"/>
    </row>
    <row r="634" spans="1:50" x14ac:dyDescent="0.2">
      <c r="A634" s="210"/>
      <c r="B634" s="210"/>
      <c r="C634" s="210"/>
      <c r="D634" s="210"/>
      <c r="E634" s="210"/>
      <c r="F634" s="210"/>
      <c r="G634" s="210"/>
      <c r="H634" s="210"/>
      <c r="I634" s="210"/>
      <c r="J634" s="210"/>
      <c r="K634" s="210"/>
      <c r="L634" s="210"/>
      <c r="M634" s="210"/>
      <c r="N634" s="210"/>
      <c r="O634" s="210"/>
      <c r="P634" s="343"/>
      <c r="Q634" s="343"/>
      <c r="R634" s="210"/>
      <c r="S634" s="210"/>
      <c r="T634" s="210"/>
      <c r="U634" s="210"/>
      <c r="V634" s="210"/>
      <c r="W634" s="210"/>
      <c r="X634" s="210"/>
      <c r="Y634" s="210"/>
      <c r="Z634" s="210"/>
      <c r="AA634" s="210"/>
      <c r="AB634" s="210"/>
      <c r="AC634" s="210"/>
      <c r="AD634" s="210"/>
      <c r="AE634" s="210"/>
      <c r="AF634" s="210"/>
      <c r="AG634" s="210"/>
      <c r="AH634" s="210"/>
      <c r="AI634" s="210"/>
      <c r="AJ634" s="210"/>
      <c r="AK634" s="210"/>
      <c r="AL634" s="210"/>
      <c r="AM634" s="210"/>
      <c r="AN634" s="210"/>
      <c r="AO634" s="210"/>
      <c r="AP634" s="210"/>
      <c r="AQ634" s="210"/>
      <c r="AR634" s="210"/>
      <c r="AS634" s="210"/>
      <c r="AT634" s="210"/>
      <c r="AU634" s="210"/>
      <c r="AV634" s="210"/>
      <c r="AW634" s="210"/>
      <c r="AX634" s="210"/>
    </row>
    <row r="635" spans="1:50" x14ac:dyDescent="0.2">
      <c r="A635" s="210"/>
      <c r="B635" s="210"/>
      <c r="C635" s="210"/>
      <c r="D635" s="210"/>
      <c r="E635" s="210"/>
      <c r="F635" s="210"/>
      <c r="G635" s="210"/>
      <c r="H635" s="210"/>
      <c r="I635" s="210"/>
      <c r="J635" s="210"/>
      <c r="K635" s="210"/>
      <c r="L635" s="210"/>
      <c r="M635" s="210"/>
      <c r="N635" s="210"/>
      <c r="O635" s="210"/>
      <c r="P635" s="343"/>
      <c r="Q635" s="343"/>
      <c r="R635" s="210"/>
      <c r="S635" s="210"/>
      <c r="T635" s="210"/>
      <c r="U635" s="210"/>
      <c r="V635" s="210"/>
      <c r="W635" s="210"/>
      <c r="X635" s="210"/>
      <c r="Y635" s="210"/>
      <c r="Z635" s="210"/>
      <c r="AA635" s="210"/>
      <c r="AB635" s="210"/>
      <c r="AC635" s="210"/>
      <c r="AD635" s="210"/>
      <c r="AE635" s="210"/>
      <c r="AF635" s="210"/>
      <c r="AG635" s="210"/>
      <c r="AH635" s="210"/>
      <c r="AI635" s="210"/>
      <c r="AJ635" s="210"/>
      <c r="AK635" s="210"/>
      <c r="AL635" s="210"/>
      <c r="AM635" s="210"/>
      <c r="AN635" s="210"/>
      <c r="AO635" s="210"/>
      <c r="AP635" s="210"/>
      <c r="AQ635" s="210"/>
      <c r="AR635" s="210"/>
      <c r="AS635" s="210"/>
      <c r="AT635" s="210"/>
      <c r="AU635" s="210"/>
      <c r="AV635" s="210"/>
      <c r="AW635" s="210"/>
      <c r="AX635" s="210"/>
    </row>
    <row r="636" spans="1:50" x14ac:dyDescent="0.2">
      <c r="A636" s="210"/>
      <c r="B636" s="210"/>
      <c r="C636" s="210"/>
      <c r="D636" s="210"/>
      <c r="E636" s="210"/>
      <c r="F636" s="210"/>
      <c r="G636" s="210"/>
      <c r="H636" s="210"/>
      <c r="I636" s="210"/>
      <c r="J636" s="210"/>
      <c r="K636" s="210"/>
      <c r="L636" s="210"/>
      <c r="M636" s="210"/>
      <c r="N636" s="210"/>
      <c r="O636" s="210"/>
      <c r="P636" s="343"/>
      <c r="Q636" s="343"/>
      <c r="R636" s="210"/>
      <c r="S636" s="210"/>
      <c r="T636" s="210"/>
      <c r="U636" s="210"/>
      <c r="V636" s="210"/>
      <c r="W636" s="210"/>
      <c r="X636" s="210"/>
      <c r="Y636" s="210"/>
      <c r="Z636" s="210"/>
      <c r="AA636" s="210"/>
      <c r="AB636" s="210"/>
      <c r="AC636" s="210"/>
      <c r="AD636" s="210"/>
      <c r="AE636" s="210"/>
      <c r="AF636" s="210"/>
      <c r="AG636" s="210"/>
      <c r="AH636" s="210"/>
      <c r="AI636" s="210"/>
      <c r="AJ636" s="210"/>
      <c r="AK636" s="210"/>
      <c r="AL636" s="210"/>
      <c r="AM636" s="210"/>
      <c r="AN636" s="210"/>
      <c r="AO636" s="210"/>
      <c r="AP636" s="210"/>
      <c r="AQ636" s="210"/>
      <c r="AR636" s="210"/>
      <c r="AS636" s="210"/>
      <c r="AT636" s="210"/>
      <c r="AU636" s="210"/>
      <c r="AV636" s="210"/>
      <c r="AW636" s="210"/>
      <c r="AX636" s="210"/>
    </row>
    <row r="637" spans="1:50" x14ac:dyDescent="0.2">
      <c r="A637" s="210"/>
      <c r="B637" s="210"/>
      <c r="C637" s="210"/>
      <c r="D637" s="210"/>
      <c r="E637" s="210"/>
      <c r="F637" s="210"/>
      <c r="G637" s="210"/>
      <c r="H637" s="210"/>
      <c r="I637" s="210"/>
      <c r="J637" s="210"/>
      <c r="K637" s="210"/>
      <c r="L637" s="210"/>
      <c r="M637" s="210"/>
      <c r="N637" s="210"/>
      <c r="O637" s="210"/>
      <c r="P637" s="343"/>
      <c r="Q637" s="343"/>
      <c r="R637" s="210"/>
      <c r="S637" s="210"/>
      <c r="T637" s="210"/>
      <c r="U637" s="210"/>
      <c r="V637" s="210"/>
      <c r="W637" s="210"/>
      <c r="X637" s="210"/>
      <c r="Y637" s="210"/>
      <c r="Z637" s="210"/>
      <c r="AA637" s="210"/>
      <c r="AB637" s="210"/>
      <c r="AC637" s="210"/>
      <c r="AD637" s="210"/>
      <c r="AE637" s="210"/>
      <c r="AF637" s="210"/>
      <c r="AG637" s="210"/>
      <c r="AH637" s="210"/>
      <c r="AI637" s="210"/>
      <c r="AJ637" s="210"/>
      <c r="AK637" s="210"/>
      <c r="AL637" s="210"/>
      <c r="AM637" s="210"/>
      <c r="AN637" s="210"/>
      <c r="AO637" s="210"/>
      <c r="AP637" s="210"/>
      <c r="AQ637" s="210"/>
      <c r="AR637" s="210"/>
      <c r="AS637" s="210"/>
      <c r="AT637" s="210"/>
      <c r="AU637" s="210"/>
      <c r="AV637" s="210"/>
      <c r="AW637" s="210"/>
      <c r="AX637" s="210"/>
    </row>
    <row r="638" spans="1:50" x14ac:dyDescent="0.2">
      <c r="A638" s="210"/>
      <c r="B638" s="210"/>
      <c r="C638" s="210"/>
      <c r="D638" s="210"/>
      <c r="E638" s="210"/>
      <c r="F638" s="210"/>
      <c r="G638" s="210"/>
      <c r="H638" s="210"/>
      <c r="I638" s="210"/>
      <c r="J638" s="210"/>
      <c r="K638" s="210"/>
      <c r="L638" s="210"/>
      <c r="M638" s="210"/>
      <c r="N638" s="210"/>
      <c r="O638" s="210"/>
      <c r="P638" s="343"/>
      <c r="Q638" s="343"/>
      <c r="R638" s="210"/>
      <c r="S638" s="210"/>
      <c r="T638" s="210"/>
      <c r="U638" s="210"/>
      <c r="V638" s="210"/>
      <c r="W638" s="210"/>
      <c r="X638" s="210"/>
      <c r="Y638" s="210"/>
      <c r="Z638" s="210"/>
      <c r="AA638" s="210"/>
      <c r="AB638" s="210"/>
      <c r="AC638" s="210"/>
      <c r="AD638" s="210"/>
      <c r="AE638" s="210"/>
      <c r="AF638" s="210"/>
      <c r="AG638" s="210"/>
      <c r="AH638" s="210"/>
      <c r="AI638" s="210"/>
      <c r="AJ638" s="210"/>
      <c r="AK638" s="210"/>
      <c r="AL638" s="210"/>
      <c r="AM638" s="210"/>
      <c r="AN638" s="210"/>
      <c r="AO638" s="210"/>
      <c r="AP638" s="210"/>
      <c r="AQ638" s="210"/>
      <c r="AR638" s="210"/>
      <c r="AS638" s="210"/>
      <c r="AT638" s="210"/>
      <c r="AU638" s="210"/>
      <c r="AV638" s="210"/>
      <c r="AW638" s="210"/>
      <c r="AX638" s="210"/>
    </row>
    <row r="639" spans="1:50" x14ac:dyDescent="0.2">
      <c r="A639" s="210"/>
      <c r="B639" s="210"/>
      <c r="C639" s="210"/>
      <c r="D639" s="210"/>
      <c r="E639" s="210"/>
      <c r="F639" s="210"/>
      <c r="G639" s="210"/>
      <c r="H639" s="210"/>
      <c r="I639" s="210"/>
      <c r="J639" s="210"/>
      <c r="K639" s="210"/>
      <c r="L639" s="210"/>
      <c r="M639" s="210"/>
      <c r="N639" s="210"/>
      <c r="O639" s="210"/>
      <c r="P639" s="343"/>
      <c r="Q639" s="343"/>
      <c r="R639" s="210"/>
      <c r="S639" s="210"/>
      <c r="T639" s="210"/>
      <c r="U639" s="210"/>
      <c r="V639" s="210"/>
      <c r="W639" s="210"/>
      <c r="X639" s="210"/>
      <c r="Y639" s="210"/>
      <c r="Z639" s="210"/>
      <c r="AA639" s="210"/>
      <c r="AB639" s="210"/>
      <c r="AC639" s="210"/>
      <c r="AD639" s="210"/>
      <c r="AE639" s="210"/>
      <c r="AF639" s="210"/>
      <c r="AG639" s="210"/>
      <c r="AH639" s="210"/>
      <c r="AI639" s="210"/>
      <c r="AJ639" s="210"/>
      <c r="AK639" s="210"/>
      <c r="AL639" s="210"/>
      <c r="AM639" s="210"/>
      <c r="AN639" s="210"/>
      <c r="AO639" s="210"/>
      <c r="AP639" s="210"/>
      <c r="AQ639" s="210"/>
      <c r="AR639" s="210"/>
      <c r="AS639" s="210"/>
      <c r="AT639" s="210"/>
      <c r="AU639" s="210"/>
      <c r="AV639" s="210"/>
      <c r="AW639" s="210"/>
      <c r="AX639" s="210"/>
    </row>
    <row r="640" spans="1:50" x14ac:dyDescent="0.2">
      <c r="A640" s="210"/>
      <c r="B640" s="210"/>
      <c r="C640" s="210"/>
      <c r="D640" s="210"/>
      <c r="E640" s="210"/>
      <c r="F640" s="210"/>
      <c r="G640" s="210"/>
      <c r="H640" s="210"/>
      <c r="I640" s="210"/>
      <c r="J640" s="210"/>
      <c r="K640" s="210"/>
      <c r="L640" s="210"/>
      <c r="M640" s="210"/>
      <c r="N640" s="210"/>
      <c r="O640" s="210"/>
      <c r="P640" s="343"/>
      <c r="Q640" s="343"/>
      <c r="R640" s="210"/>
      <c r="S640" s="210"/>
      <c r="T640" s="210"/>
      <c r="U640" s="210"/>
      <c r="V640" s="210"/>
      <c r="W640" s="210"/>
      <c r="X640" s="210"/>
      <c r="Y640" s="210"/>
      <c r="Z640" s="210"/>
      <c r="AA640" s="210"/>
      <c r="AB640" s="210"/>
      <c r="AC640" s="210"/>
      <c r="AD640" s="210"/>
      <c r="AE640" s="210"/>
      <c r="AF640" s="210"/>
      <c r="AG640" s="210"/>
      <c r="AH640" s="210"/>
      <c r="AI640" s="210"/>
      <c r="AJ640" s="210"/>
      <c r="AK640" s="210"/>
      <c r="AL640" s="210"/>
      <c r="AM640" s="210"/>
      <c r="AN640" s="210"/>
      <c r="AO640" s="210"/>
      <c r="AP640" s="210"/>
      <c r="AQ640" s="210"/>
      <c r="AR640" s="210"/>
      <c r="AS640" s="210"/>
      <c r="AT640" s="210"/>
      <c r="AU640" s="210"/>
      <c r="AV640" s="210"/>
      <c r="AW640" s="210"/>
      <c r="AX640" s="210"/>
    </row>
    <row r="641" spans="1:50" x14ac:dyDescent="0.2">
      <c r="A641" s="210"/>
      <c r="B641" s="210"/>
      <c r="C641" s="210"/>
      <c r="D641" s="210"/>
      <c r="E641" s="210"/>
      <c r="F641" s="210"/>
      <c r="G641" s="210"/>
      <c r="H641" s="210"/>
      <c r="I641" s="210"/>
      <c r="J641" s="210"/>
      <c r="K641" s="210"/>
      <c r="L641" s="210"/>
      <c r="M641" s="210"/>
      <c r="N641" s="210"/>
      <c r="O641" s="210"/>
      <c r="P641" s="343"/>
      <c r="Q641" s="343"/>
      <c r="R641" s="210"/>
      <c r="S641" s="210"/>
      <c r="T641" s="210"/>
      <c r="U641" s="210"/>
      <c r="V641" s="210"/>
      <c r="W641" s="210"/>
      <c r="X641" s="210"/>
      <c r="Y641" s="210"/>
      <c r="Z641" s="210"/>
      <c r="AA641" s="210"/>
      <c r="AB641" s="210"/>
      <c r="AC641" s="210"/>
      <c r="AD641" s="210"/>
      <c r="AE641" s="210"/>
      <c r="AF641" s="210"/>
      <c r="AG641" s="210"/>
      <c r="AH641" s="210"/>
      <c r="AI641" s="210"/>
      <c r="AJ641" s="210"/>
      <c r="AK641" s="210"/>
      <c r="AL641" s="210"/>
      <c r="AM641" s="210"/>
      <c r="AN641" s="210"/>
      <c r="AO641" s="210"/>
      <c r="AP641" s="210"/>
      <c r="AQ641" s="210"/>
      <c r="AR641" s="210"/>
      <c r="AS641" s="210"/>
      <c r="AT641" s="210"/>
      <c r="AU641" s="210"/>
      <c r="AV641" s="210"/>
      <c r="AW641" s="210"/>
      <c r="AX641" s="210"/>
    </row>
    <row r="642" spans="1:50" x14ac:dyDescent="0.2">
      <c r="A642" s="210"/>
      <c r="B642" s="210"/>
      <c r="C642" s="210"/>
      <c r="D642" s="210"/>
      <c r="E642" s="210"/>
      <c r="F642" s="210"/>
      <c r="G642" s="210"/>
      <c r="H642" s="210"/>
      <c r="I642" s="210"/>
      <c r="J642" s="210"/>
      <c r="K642" s="210"/>
      <c r="L642" s="210"/>
      <c r="M642" s="210"/>
      <c r="N642" s="210"/>
      <c r="O642" s="210"/>
      <c r="P642" s="343"/>
      <c r="Q642" s="343"/>
      <c r="R642" s="210"/>
      <c r="S642" s="210"/>
      <c r="T642" s="210"/>
      <c r="U642" s="210"/>
      <c r="V642" s="210"/>
      <c r="W642" s="210"/>
      <c r="X642" s="210"/>
      <c r="Y642" s="210"/>
      <c r="Z642" s="210"/>
      <c r="AA642" s="210"/>
      <c r="AB642" s="210"/>
      <c r="AC642" s="210"/>
      <c r="AD642" s="210"/>
      <c r="AE642" s="210"/>
      <c r="AF642" s="210"/>
      <c r="AG642" s="210"/>
      <c r="AH642" s="210"/>
      <c r="AI642" s="210"/>
      <c r="AJ642" s="210"/>
      <c r="AK642" s="210"/>
      <c r="AL642" s="210"/>
      <c r="AM642" s="210"/>
      <c r="AN642" s="210"/>
      <c r="AO642" s="210"/>
      <c r="AP642" s="210"/>
      <c r="AQ642" s="210"/>
      <c r="AR642" s="210"/>
      <c r="AS642" s="210"/>
      <c r="AT642" s="210"/>
      <c r="AU642" s="210"/>
      <c r="AV642" s="210"/>
      <c r="AW642" s="210"/>
      <c r="AX642" s="210"/>
    </row>
    <row r="643" spans="1:50" x14ac:dyDescent="0.2">
      <c r="A643" s="210"/>
      <c r="B643" s="210"/>
      <c r="C643" s="210"/>
      <c r="D643" s="210"/>
      <c r="E643" s="210"/>
      <c r="F643" s="210"/>
      <c r="G643" s="210"/>
      <c r="H643" s="210"/>
      <c r="I643" s="210"/>
      <c r="J643" s="210"/>
      <c r="K643" s="210"/>
      <c r="L643" s="210"/>
      <c r="M643" s="210"/>
      <c r="N643" s="210"/>
      <c r="O643" s="210"/>
      <c r="P643" s="343"/>
      <c r="Q643" s="343"/>
      <c r="R643" s="210"/>
      <c r="S643" s="210"/>
      <c r="T643" s="210"/>
      <c r="U643" s="210"/>
      <c r="V643" s="210"/>
      <c r="W643" s="210"/>
      <c r="X643" s="210"/>
      <c r="Y643" s="210"/>
      <c r="Z643" s="210"/>
      <c r="AA643" s="210"/>
      <c r="AB643" s="210"/>
      <c r="AC643" s="210"/>
      <c r="AD643" s="210"/>
      <c r="AE643" s="210"/>
      <c r="AF643" s="210"/>
      <c r="AG643" s="210"/>
      <c r="AH643" s="210"/>
      <c r="AI643" s="210"/>
      <c r="AJ643" s="210"/>
      <c r="AK643" s="210"/>
      <c r="AL643" s="210"/>
      <c r="AM643" s="210"/>
      <c r="AN643" s="210"/>
      <c r="AO643" s="210"/>
      <c r="AP643" s="210"/>
      <c r="AQ643" s="210"/>
      <c r="AR643" s="210"/>
      <c r="AS643" s="210"/>
      <c r="AT643" s="210"/>
      <c r="AU643" s="210"/>
      <c r="AV643" s="210"/>
      <c r="AW643" s="210"/>
      <c r="AX643" s="210"/>
    </row>
    <row r="644" spans="1:50" x14ac:dyDescent="0.2">
      <c r="A644" s="210"/>
      <c r="B644" s="210"/>
      <c r="C644" s="210"/>
      <c r="D644" s="210"/>
      <c r="E644" s="210"/>
      <c r="F644" s="210"/>
      <c r="G644" s="210"/>
      <c r="H644" s="210"/>
      <c r="I644" s="210"/>
      <c r="J644" s="210"/>
      <c r="K644" s="210"/>
      <c r="L644" s="210"/>
      <c r="M644" s="210"/>
      <c r="N644" s="210"/>
      <c r="O644" s="210"/>
      <c r="P644" s="343"/>
      <c r="Q644" s="343"/>
      <c r="R644" s="210"/>
      <c r="S644" s="210"/>
      <c r="T644" s="210"/>
      <c r="U644" s="210"/>
      <c r="V644" s="210"/>
      <c r="W644" s="210"/>
      <c r="X644" s="210"/>
      <c r="Y644" s="210"/>
      <c r="Z644" s="210"/>
      <c r="AA644" s="210"/>
      <c r="AB644" s="210"/>
      <c r="AC644" s="210"/>
      <c r="AD644" s="210"/>
      <c r="AE644" s="210"/>
      <c r="AF644" s="210"/>
      <c r="AG644" s="210"/>
      <c r="AH644" s="210"/>
      <c r="AI644" s="210"/>
      <c r="AJ644" s="210"/>
      <c r="AK644" s="210"/>
      <c r="AL644" s="210"/>
      <c r="AM644" s="210"/>
      <c r="AN644" s="210"/>
      <c r="AO644" s="210"/>
      <c r="AP644" s="210"/>
      <c r="AQ644" s="210"/>
      <c r="AR644" s="210"/>
      <c r="AS644" s="210"/>
      <c r="AT644" s="210"/>
      <c r="AU644" s="210"/>
      <c r="AV644" s="210"/>
      <c r="AW644" s="210"/>
      <c r="AX644" s="210"/>
    </row>
    <row r="645" spans="1:50" x14ac:dyDescent="0.2">
      <c r="A645" s="210"/>
      <c r="B645" s="210"/>
      <c r="C645" s="210"/>
      <c r="D645" s="210"/>
      <c r="E645" s="210"/>
      <c r="F645" s="210"/>
      <c r="G645" s="210"/>
      <c r="H645" s="210"/>
      <c r="I645" s="210"/>
      <c r="J645" s="210"/>
      <c r="K645" s="210"/>
      <c r="L645" s="210"/>
      <c r="M645" s="210"/>
      <c r="N645" s="210"/>
      <c r="O645" s="210"/>
      <c r="P645" s="343"/>
      <c r="Q645" s="343"/>
      <c r="R645" s="210"/>
      <c r="S645" s="210"/>
      <c r="T645" s="210"/>
      <c r="U645" s="210"/>
      <c r="V645" s="210"/>
      <c r="W645" s="210"/>
      <c r="X645" s="210"/>
      <c r="Y645" s="210"/>
      <c r="Z645" s="210"/>
      <c r="AA645" s="210"/>
      <c r="AB645" s="210"/>
      <c r="AC645" s="210"/>
      <c r="AD645" s="210"/>
      <c r="AE645" s="210"/>
      <c r="AF645" s="210"/>
      <c r="AG645" s="210"/>
      <c r="AH645" s="210"/>
      <c r="AI645" s="210"/>
      <c r="AJ645" s="210"/>
      <c r="AK645" s="210"/>
      <c r="AL645" s="210"/>
      <c r="AM645" s="210"/>
      <c r="AN645" s="210"/>
      <c r="AO645" s="210"/>
      <c r="AP645" s="210"/>
      <c r="AQ645" s="210"/>
      <c r="AR645" s="210"/>
      <c r="AS645" s="210"/>
      <c r="AT645" s="210"/>
      <c r="AU645" s="210"/>
      <c r="AV645" s="210"/>
      <c r="AW645" s="210"/>
      <c r="AX645" s="210"/>
    </row>
    <row r="646" spans="1:50" x14ac:dyDescent="0.2">
      <c r="A646" s="210"/>
      <c r="B646" s="210"/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0"/>
      <c r="P646" s="343"/>
      <c r="Q646" s="343"/>
      <c r="R646" s="210"/>
      <c r="S646" s="210"/>
      <c r="T646" s="210"/>
      <c r="U646" s="210"/>
      <c r="V646" s="210"/>
      <c r="W646" s="210"/>
      <c r="X646" s="210"/>
      <c r="Y646" s="210"/>
      <c r="Z646" s="210"/>
      <c r="AA646" s="210"/>
      <c r="AB646" s="210"/>
      <c r="AC646" s="210"/>
      <c r="AD646" s="210"/>
      <c r="AE646" s="210"/>
      <c r="AF646" s="210"/>
      <c r="AG646" s="210"/>
      <c r="AH646" s="210"/>
      <c r="AI646" s="210"/>
      <c r="AJ646" s="210"/>
      <c r="AK646" s="210"/>
      <c r="AL646" s="210"/>
      <c r="AM646" s="210"/>
      <c r="AN646" s="210"/>
      <c r="AO646" s="210"/>
      <c r="AP646" s="210"/>
      <c r="AQ646" s="210"/>
      <c r="AR646" s="210"/>
      <c r="AS646" s="210"/>
      <c r="AT646" s="210"/>
      <c r="AU646" s="210"/>
      <c r="AV646" s="210"/>
      <c r="AW646" s="210"/>
      <c r="AX646" s="210"/>
    </row>
    <row r="647" spans="1:50" x14ac:dyDescent="0.2">
      <c r="A647" s="210"/>
      <c r="B647" s="210"/>
      <c r="C647" s="210"/>
      <c r="D647" s="210"/>
      <c r="E647" s="210"/>
      <c r="F647" s="210"/>
      <c r="G647" s="210"/>
      <c r="H647" s="210"/>
      <c r="I647" s="210"/>
      <c r="J647" s="210"/>
      <c r="K647" s="210"/>
      <c r="L647" s="210"/>
      <c r="M647" s="210"/>
      <c r="N647" s="210"/>
      <c r="O647" s="210"/>
      <c r="P647" s="343"/>
      <c r="Q647" s="343"/>
      <c r="R647" s="210"/>
      <c r="S647" s="210"/>
      <c r="T647" s="210"/>
      <c r="U647" s="210"/>
      <c r="V647" s="210"/>
      <c r="W647" s="210"/>
      <c r="X647" s="210"/>
      <c r="Y647" s="210"/>
      <c r="Z647" s="210"/>
      <c r="AA647" s="210"/>
      <c r="AB647" s="210"/>
      <c r="AC647" s="210"/>
      <c r="AD647" s="210"/>
      <c r="AE647" s="210"/>
      <c r="AF647" s="210"/>
      <c r="AG647" s="210"/>
      <c r="AH647" s="210"/>
      <c r="AI647" s="210"/>
      <c r="AJ647" s="210"/>
      <c r="AK647" s="210"/>
      <c r="AL647" s="210"/>
      <c r="AM647" s="210"/>
      <c r="AN647" s="210"/>
      <c r="AO647" s="210"/>
      <c r="AP647" s="210"/>
      <c r="AQ647" s="210"/>
      <c r="AR647" s="210"/>
      <c r="AS647" s="210"/>
      <c r="AT647" s="210"/>
      <c r="AU647" s="210"/>
      <c r="AV647" s="210"/>
      <c r="AW647" s="210"/>
      <c r="AX647" s="210"/>
    </row>
    <row r="648" spans="1:50" x14ac:dyDescent="0.2">
      <c r="A648" s="210"/>
      <c r="B648" s="210"/>
      <c r="C648" s="210"/>
      <c r="D648" s="210"/>
      <c r="E648" s="210"/>
      <c r="F648" s="210"/>
      <c r="G648" s="210"/>
      <c r="H648" s="210"/>
      <c r="I648" s="210"/>
      <c r="J648" s="210"/>
      <c r="K648" s="210"/>
      <c r="L648" s="210"/>
      <c r="M648" s="210"/>
      <c r="N648" s="210"/>
      <c r="O648" s="210"/>
      <c r="P648" s="343"/>
      <c r="Q648" s="343"/>
      <c r="R648" s="210"/>
      <c r="S648" s="210"/>
      <c r="T648" s="210"/>
      <c r="U648" s="210"/>
      <c r="V648" s="210"/>
      <c r="W648" s="210"/>
      <c r="X648" s="210"/>
      <c r="Y648" s="210"/>
      <c r="Z648" s="210"/>
      <c r="AA648" s="210"/>
      <c r="AB648" s="210"/>
      <c r="AC648" s="210"/>
      <c r="AD648" s="210"/>
      <c r="AE648" s="210"/>
      <c r="AF648" s="210"/>
      <c r="AG648" s="210"/>
      <c r="AH648" s="210"/>
      <c r="AI648" s="210"/>
      <c r="AJ648" s="210"/>
      <c r="AK648" s="210"/>
      <c r="AL648" s="210"/>
      <c r="AM648" s="210"/>
      <c r="AN648" s="210"/>
      <c r="AO648" s="210"/>
      <c r="AP648" s="210"/>
      <c r="AQ648" s="210"/>
      <c r="AR648" s="210"/>
      <c r="AS648" s="210"/>
      <c r="AT648" s="210"/>
      <c r="AU648" s="210"/>
      <c r="AV648" s="210"/>
      <c r="AW648" s="210"/>
      <c r="AX648" s="210"/>
    </row>
    <row r="649" spans="1:50" x14ac:dyDescent="0.2">
      <c r="A649" s="210"/>
      <c r="B649" s="210"/>
      <c r="C649" s="210"/>
      <c r="D649" s="210"/>
      <c r="E649" s="210"/>
      <c r="F649" s="210"/>
      <c r="G649" s="210"/>
      <c r="H649" s="210"/>
      <c r="I649" s="210"/>
      <c r="J649" s="210"/>
      <c r="K649" s="210"/>
      <c r="L649" s="210"/>
      <c r="M649" s="210"/>
      <c r="N649" s="210"/>
      <c r="O649" s="210"/>
      <c r="P649" s="343"/>
      <c r="Q649" s="343"/>
      <c r="R649" s="210"/>
      <c r="S649" s="210"/>
      <c r="T649" s="210"/>
      <c r="U649" s="210"/>
      <c r="V649" s="210"/>
      <c r="W649" s="210"/>
      <c r="X649" s="210"/>
      <c r="Y649" s="210"/>
      <c r="Z649" s="210"/>
      <c r="AA649" s="210"/>
      <c r="AB649" s="210"/>
      <c r="AC649" s="210"/>
      <c r="AD649" s="210"/>
      <c r="AE649" s="210"/>
      <c r="AF649" s="210"/>
      <c r="AG649" s="210"/>
      <c r="AH649" s="210"/>
      <c r="AI649" s="210"/>
      <c r="AJ649" s="210"/>
      <c r="AK649" s="210"/>
      <c r="AL649" s="210"/>
      <c r="AM649" s="210"/>
      <c r="AN649" s="210"/>
      <c r="AO649" s="210"/>
      <c r="AP649" s="210"/>
      <c r="AQ649" s="210"/>
      <c r="AR649" s="210"/>
      <c r="AS649" s="210"/>
      <c r="AT649" s="210"/>
      <c r="AU649" s="210"/>
      <c r="AV649" s="210"/>
      <c r="AW649" s="210"/>
      <c r="AX649" s="210"/>
    </row>
    <row r="650" spans="1:50" x14ac:dyDescent="0.2">
      <c r="A650" s="210"/>
      <c r="B650" s="210"/>
      <c r="C650" s="210"/>
      <c r="D650" s="210"/>
      <c r="E650" s="210"/>
      <c r="F650" s="210"/>
      <c r="G650" s="210"/>
      <c r="H650" s="210"/>
      <c r="I650" s="210"/>
      <c r="J650" s="210"/>
      <c r="K650" s="210"/>
      <c r="L650" s="210"/>
      <c r="M650" s="210"/>
      <c r="N650" s="210"/>
      <c r="O650" s="210"/>
      <c r="P650" s="343"/>
      <c r="Q650" s="343"/>
      <c r="R650" s="210"/>
      <c r="S650" s="210"/>
      <c r="T650" s="210"/>
      <c r="U650" s="210"/>
      <c r="V650" s="210"/>
      <c r="W650" s="210"/>
      <c r="X650" s="210"/>
      <c r="Y650" s="210"/>
      <c r="Z650" s="210"/>
      <c r="AA650" s="210"/>
      <c r="AB650" s="210"/>
      <c r="AC650" s="210"/>
      <c r="AD650" s="210"/>
      <c r="AE650" s="210"/>
      <c r="AF650" s="210"/>
      <c r="AG650" s="210"/>
      <c r="AH650" s="210"/>
      <c r="AI650" s="210"/>
      <c r="AJ650" s="210"/>
      <c r="AK650" s="210"/>
      <c r="AL650" s="210"/>
      <c r="AM650" s="210"/>
      <c r="AN650" s="210"/>
      <c r="AO650" s="210"/>
      <c r="AP650" s="210"/>
      <c r="AQ650" s="210"/>
      <c r="AR650" s="210"/>
      <c r="AS650" s="210"/>
      <c r="AT650" s="210"/>
      <c r="AU650" s="210"/>
      <c r="AV650" s="210"/>
      <c r="AW650" s="210"/>
      <c r="AX650" s="210"/>
    </row>
    <row r="651" spans="1:50" x14ac:dyDescent="0.2">
      <c r="A651" s="210"/>
      <c r="B651" s="210"/>
      <c r="C651" s="210"/>
      <c r="D651" s="210"/>
      <c r="E651" s="210"/>
      <c r="F651" s="210"/>
      <c r="G651" s="210"/>
      <c r="H651" s="210"/>
      <c r="I651" s="210"/>
      <c r="J651" s="210"/>
      <c r="K651" s="210"/>
      <c r="L651" s="210"/>
      <c r="M651" s="210"/>
      <c r="N651" s="210"/>
      <c r="O651" s="210"/>
      <c r="P651" s="343"/>
      <c r="Q651" s="343"/>
      <c r="R651" s="210"/>
      <c r="S651" s="210"/>
      <c r="T651" s="210"/>
      <c r="U651" s="210"/>
      <c r="V651" s="210"/>
      <c r="W651" s="210"/>
      <c r="X651" s="210"/>
      <c r="Y651" s="210"/>
      <c r="Z651" s="210"/>
      <c r="AA651" s="210"/>
      <c r="AB651" s="210"/>
      <c r="AC651" s="210"/>
      <c r="AD651" s="210"/>
      <c r="AE651" s="210"/>
      <c r="AF651" s="210"/>
      <c r="AG651" s="210"/>
      <c r="AH651" s="210"/>
      <c r="AI651" s="210"/>
      <c r="AJ651" s="210"/>
      <c r="AK651" s="210"/>
      <c r="AL651" s="210"/>
      <c r="AM651" s="210"/>
      <c r="AN651" s="210"/>
      <c r="AO651" s="210"/>
      <c r="AP651" s="210"/>
      <c r="AQ651" s="210"/>
      <c r="AR651" s="210"/>
      <c r="AS651" s="210"/>
      <c r="AT651" s="210"/>
      <c r="AU651" s="210"/>
      <c r="AV651" s="210"/>
      <c r="AW651" s="210"/>
      <c r="AX651" s="210"/>
    </row>
    <row r="652" spans="1:50" x14ac:dyDescent="0.2">
      <c r="A652" s="210"/>
      <c r="B652" s="210"/>
      <c r="C652" s="210"/>
      <c r="D652" s="210"/>
      <c r="E652" s="210"/>
      <c r="F652" s="210"/>
      <c r="G652" s="210"/>
      <c r="H652" s="210"/>
      <c r="I652" s="210"/>
      <c r="J652" s="210"/>
      <c r="K652" s="210"/>
      <c r="L652" s="210"/>
      <c r="M652" s="210"/>
      <c r="N652" s="210"/>
      <c r="O652" s="210"/>
      <c r="P652" s="343"/>
      <c r="Q652" s="343"/>
      <c r="R652" s="210"/>
      <c r="S652" s="210"/>
      <c r="T652" s="210"/>
      <c r="U652" s="210"/>
      <c r="V652" s="210"/>
      <c r="W652" s="210"/>
      <c r="X652" s="210"/>
      <c r="Y652" s="210"/>
      <c r="Z652" s="210"/>
      <c r="AA652" s="210"/>
      <c r="AB652" s="210"/>
      <c r="AC652" s="210"/>
      <c r="AD652" s="210"/>
      <c r="AE652" s="210"/>
      <c r="AF652" s="210"/>
      <c r="AG652" s="210"/>
      <c r="AH652" s="210"/>
      <c r="AI652" s="210"/>
      <c r="AJ652" s="210"/>
      <c r="AK652" s="210"/>
      <c r="AL652" s="210"/>
      <c r="AM652" s="210"/>
      <c r="AN652" s="210"/>
      <c r="AO652" s="210"/>
      <c r="AP652" s="210"/>
      <c r="AQ652" s="210"/>
      <c r="AR652" s="210"/>
      <c r="AS652" s="210"/>
      <c r="AT652" s="210"/>
      <c r="AU652" s="210"/>
      <c r="AV652" s="210"/>
      <c r="AW652" s="210"/>
      <c r="AX652" s="210"/>
    </row>
    <row r="653" spans="1:50" x14ac:dyDescent="0.2">
      <c r="A653" s="210"/>
      <c r="B653" s="210"/>
      <c r="C653" s="210"/>
      <c r="D653" s="210"/>
      <c r="E653" s="210"/>
      <c r="F653" s="210"/>
      <c r="G653" s="210"/>
      <c r="H653" s="210"/>
      <c r="I653" s="210"/>
      <c r="J653" s="210"/>
      <c r="K653" s="210"/>
      <c r="L653" s="210"/>
      <c r="M653" s="210"/>
      <c r="N653" s="210"/>
      <c r="O653" s="210"/>
      <c r="P653" s="343"/>
      <c r="Q653" s="343"/>
      <c r="R653" s="210"/>
      <c r="S653" s="210"/>
      <c r="T653" s="210"/>
      <c r="U653" s="210"/>
      <c r="V653" s="210"/>
      <c r="W653" s="210"/>
      <c r="X653" s="210"/>
      <c r="Y653" s="210"/>
      <c r="Z653" s="210"/>
      <c r="AA653" s="210"/>
      <c r="AB653" s="210"/>
      <c r="AC653" s="210"/>
      <c r="AD653" s="210"/>
      <c r="AE653" s="210"/>
      <c r="AF653" s="210"/>
      <c r="AG653" s="210"/>
      <c r="AH653" s="210"/>
      <c r="AI653" s="210"/>
      <c r="AJ653" s="210"/>
      <c r="AK653" s="210"/>
      <c r="AL653" s="210"/>
      <c r="AM653" s="210"/>
      <c r="AN653" s="210"/>
      <c r="AO653" s="210"/>
      <c r="AP653" s="210"/>
      <c r="AQ653" s="210"/>
      <c r="AR653" s="210"/>
      <c r="AS653" s="210"/>
      <c r="AT653" s="210"/>
      <c r="AU653" s="210"/>
      <c r="AV653" s="210"/>
      <c r="AW653" s="210"/>
      <c r="AX653" s="210"/>
    </row>
    <row r="654" spans="1:50" x14ac:dyDescent="0.2">
      <c r="A654" s="210"/>
      <c r="B654" s="210"/>
      <c r="C654" s="210"/>
      <c r="D654" s="210"/>
      <c r="E654" s="210"/>
      <c r="F654" s="210"/>
      <c r="G654" s="210"/>
      <c r="H654" s="210"/>
      <c r="I654" s="210"/>
      <c r="J654" s="210"/>
      <c r="K654" s="210"/>
      <c r="L654" s="210"/>
      <c r="M654" s="210"/>
      <c r="N654" s="210"/>
      <c r="O654" s="210"/>
      <c r="P654" s="343"/>
      <c r="Q654" s="343"/>
      <c r="R654" s="210"/>
      <c r="S654" s="210"/>
      <c r="T654" s="210"/>
      <c r="U654" s="210"/>
      <c r="V654" s="210"/>
      <c r="W654" s="210"/>
      <c r="X654" s="210"/>
      <c r="Y654" s="210"/>
      <c r="Z654" s="210"/>
      <c r="AA654" s="210"/>
      <c r="AB654" s="210"/>
      <c r="AC654" s="210"/>
      <c r="AD654" s="210"/>
      <c r="AE654" s="210"/>
      <c r="AF654" s="210"/>
      <c r="AG654" s="210"/>
      <c r="AH654" s="210"/>
      <c r="AI654" s="210"/>
      <c r="AJ654" s="210"/>
      <c r="AK654" s="210"/>
      <c r="AL654" s="210"/>
      <c r="AM654" s="210"/>
      <c r="AN654" s="210"/>
      <c r="AO654" s="210"/>
      <c r="AP654" s="210"/>
      <c r="AQ654" s="210"/>
      <c r="AR654" s="210"/>
      <c r="AS654" s="210"/>
      <c r="AT654" s="210"/>
      <c r="AU654" s="210"/>
      <c r="AV654" s="210"/>
      <c r="AW654" s="210"/>
      <c r="AX654" s="210"/>
    </row>
    <row r="655" spans="1:50" x14ac:dyDescent="0.2">
      <c r="A655" s="210"/>
      <c r="B655" s="210"/>
      <c r="C655" s="210"/>
      <c r="D655" s="210"/>
      <c r="E655" s="210"/>
      <c r="F655" s="210"/>
      <c r="G655" s="210"/>
      <c r="H655" s="210"/>
      <c r="I655" s="210"/>
      <c r="J655" s="210"/>
      <c r="K655" s="210"/>
      <c r="L655" s="210"/>
      <c r="M655" s="210"/>
      <c r="N655" s="210"/>
      <c r="O655" s="210"/>
      <c r="P655" s="343"/>
      <c r="Q655" s="343"/>
      <c r="R655" s="210"/>
      <c r="S655" s="210"/>
      <c r="T655" s="210"/>
      <c r="U655" s="210"/>
      <c r="V655" s="210"/>
      <c r="W655" s="210"/>
      <c r="X655" s="210"/>
      <c r="Y655" s="210"/>
      <c r="Z655" s="210"/>
      <c r="AA655" s="210"/>
      <c r="AB655" s="210"/>
      <c r="AC655" s="210"/>
      <c r="AD655" s="210"/>
      <c r="AE655" s="210"/>
      <c r="AF655" s="210"/>
      <c r="AG655" s="210"/>
      <c r="AH655" s="210"/>
      <c r="AI655" s="210"/>
      <c r="AJ655" s="210"/>
      <c r="AK655" s="210"/>
      <c r="AL655" s="210"/>
      <c r="AM655" s="210"/>
      <c r="AN655" s="210"/>
      <c r="AO655" s="210"/>
      <c r="AP655" s="210"/>
      <c r="AQ655" s="210"/>
      <c r="AR655" s="210"/>
      <c r="AS655" s="210"/>
      <c r="AT655" s="210"/>
      <c r="AU655" s="210"/>
      <c r="AV655" s="210"/>
      <c r="AW655" s="210"/>
      <c r="AX655" s="210"/>
    </row>
    <row r="656" spans="1:50" x14ac:dyDescent="0.2">
      <c r="A656" s="210"/>
      <c r="B656" s="210"/>
      <c r="C656" s="210"/>
      <c r="D656" s="210"/>
      <c r="E656" s="210"/>
      <c r="F656" s="210"/>
      <c r="G656" s="210"/>
      <c r="H656" s="210"/>
      <c r="I656" s="210"/>
      <c r="J656" s="210"/>
      <c r="K656" s="210"/>
      <c r="L656" s="210"/>
      <c r="M656" s="210"/>
      <c r="N656" s="210"/>
      <c r="O656" s="210"/>
      <c r="P656" s="343"/>
      <c r="Q656" s="343"/>
      <c r="R656" s="210"/>
      <c r="S656" s="210"/>
      <c r="T656" s="210"/>
      <c r="U656" s="210"/>
      <c r="V656" s="210"/>
      <c r="W656" s="210"/>
      <c r="X656" s="210"/>
      <c r="Y656" s="210"/>
      <c r="Z656" s="210"/>
      <c r="AA656" s="210"/>
      <c r="AB656" s="210"/>
      <c r="AC656" s="210"/>
      <c r="AD656" s="210"/>
      <c r="AE656" s="210"/>
      <c r="AF656" s="210"/>
      <c r="AG656" s="210"/>
      <c r="AH656" s="210"/>
      <c r="AI656" s="210"/>
      <c r="AJ656" s="210"/>
      <c r="AK656" s="210"/>
      <c r="AL656" s="210"/>
      <c r="AM656" s="210"/>
      <c r="AN656" s="210"/>
      <c r="AO656" s="210"/>
      <c r="AP656" s="210"/>
      <c r="AQ656" s="210"/>
      <c r="AR656" s="210"/>
      <c r="AS656" s="210"/>
      <c r="AT656" s="210"/>
      <c r="AU656" s="210"/>
      <c r="AV656" s="210"/>
      <c r="AW656" s="210"/>
      <c r="AX656" s="210"/>
    </row>
    <row r="657" spans="1:50" x14ac:dyDescent="0.2">
      <c r="A657" s="210"/>
      <c r="B657" s="210"/>
      <c r="C657" s="210"/>
      <c r="D657" s="210"/>
      <c r="E657" s="210"/>
      <c r="F657" s="210"/>
      <c r="G657" s="210"/>
      <c r="H657" s="210"/>
      <c r="I657" s="210"/>
      <c r="J657" s="210"/>
      <c r="K657" s="210"/>
      <c r="L657" s="210"/>
      <c r="M657" s="210"/>
      <c r="N657" s="210"/>
      <c r="O657" s="210"/>
      <c r="P657" s="343"/>
      <c r="Q657" s="343"/>
      <c r="R657" s="210"/>
      <c r="S657" s="210"/>
      <c r="T657" s="210"/>
      <c r="U657" s="210"/>
      <c r="V657" s="210"/>
      <c r="W657" s="210"/>
      <c r="X657" s="210"/>
      <c r="Y657" s="210"/>
      <c r="Z657" s="210"/>
      <c r="AA657" s="210"/>
      <c r="AB657" s="210"/>
      <c r="AC657" s="210"/>
      <c r="AD657" s="210"/>
      <c r="AE657" s="210"/>
      <c r="AF657" s="210"/>
      <c r="AG657" s="210"/>
      <c r="AH657" s="210"/>
      <c r="AI657" s="210"/>
      <c r="AJ657" s="210"/>
      <c r="AK657" s="210"/>
      <c r="AL657" s="210"/>
      <c r="AM657" s="210"/>
      <c r="AN657" s="210"/>
      <c r="AO657" s="210"/>
      <c r="AP657" s="210"/>
      <c r="AQ657" s="210"/>
      <c r="AR657" s="210"/>
      <c r="AS657" s="210"/>
      <c r="AT657" s="210"/>
      <c r="AU657" s="210"/>
      <c r="AV657" s="210"/>
      <c r="AW657" s="210"/>
      <c r="AX657" s="210"/>
    </row>
    <row r="658" spans="1:50" x14ac:dyDescent="0.2">
      <c r="A658" s="210"/>
      <c r="B658" s="210"/>
      <c r="C658" s="210"/>
      <c r="D658" s="210"/>
      <c r="E658" s="210"/>
      <c r="F658" s="210"/>
      <c r="G658" s="210"/>
      <c r="H658" s="210"/>
      <c r="I658" s="210"/>
      <c r="J658" s="210"/>
      <c r="K658" s="210"/>
      <c r="L658" s="210"/>
      <c r="M658" s="210"/>
      <c r="N658" s="210"/>
      <c r="O658" s="210"/>
      <c r="P658" s="343"/>
      <c r="Q658" s="343"/>
      <c r="R658" s="210"/>
      <c r="S658" s="210"/>
      <c r="T658" s="210"/>
      <c r="U658" s="210"/>
      <c r="V658" s="210"/>
      <c r="W658" s="210"/>
      <c r="X658" s="210"/>
      <c r="Y658" s="210"/>
      <c r="Z658" s="210"/>
      <c r="AA658" s="210"/>
      <c r="AB658" s="210"/>
      <c r="AC658" s="210"/>
      <c r="AD658" s="210"/>
      <c r="AE658" s="210"/>
      <c r="AF658" s="210"/>
      <c r="AG658" s="210"/>
      <c r="AH658" s="210"/>
      <c r="AI658" s="210"/>
      <c r="AJ658" s="210"/>
      <c r="AK658" s="210"/>
      <c r="AL658" s="210"/>
      <c r="AM658" s="210"/>
      <c r="AN658" s="210"/>
      <c r="AO658" s="210"/>
      <c r="AP658" s="210"/>
      <c r="AQ658" s="210"/>
      <c r="AR658" s="210"/>
      <c r="AS658" s="210"/>
      <c r="AT658" s="210"/>
      <c r="AU658" s="210"/>
      <c r="AV658" s="210"/>
      <c r="AW658" s="210"/>
      <c r="AX658" s="210"/>
    </row>
    <row r="659" spans="1:50" x14ac:dyDescent="0.2">
      <c r="A659" s="210"/>
      <c r="B659" s="210"/>
      <c r="C659" s="210"/>
      <c r="D659" s="210"/>
      <c r="E659" s="210"/>
      <c r="F659" s="210"/>
      <c r="G659" s="210"/>
      <c r="H659" s="210"/>
      <c r="I659" s="210"/>
      <c r="J659" s="210"/>
      <c r="K659" s="210"/>
      <c r="L659" s="210"/>
      <c r="M659" s="210"/>
      <c r="N659" s="210"/>
      <c r="O659" s="210"/>
      <c r="P659" s="343"/>
      <c r="Q659" s="343"/>
      <c r="R659" s="210"/>
      <c r="S659" s="210"/>
      <c r="T659" s="210"/>
      <c r="U659" s="210"/>
      <c r="V659" s="210"/>
      <c r="W659" s="210"/>
      <c r="X659" s="210"/>
      <c r="Y659" s="210"/>
      <c r="Z659" s="210"/>
      <c r="AA659" s="210"/>
      <c r="AB659" s="210"/>
      <c r="AC659" s="210"/>
      <c r="AD659" s="210"/>
      <c r="AE659" s="210"/>
      <c r="AF659" s="210"/>
      <c r="AG659" s="210"/>
      <c r="AH659" s="210"/>
      <c r="AI659" s="210"/>
      <c r="AJ659" s="210"/>
      <c r="AK659" s="210"/>
      <c r="AL659" s="210"/>
      <c r="AM659" s="210"/>
      <c r="AN659" s="210"/>
      <c r="AO659" s="210"/>
      <c r="AP659" s="210"/>
      <c r="AQ659" s="210"/>
      <c r="AR659" s="210"/>
      <c r="AS659" s="210"/>
      <c r="AT659" s="210"/>
      <c r="AU659" s="210"/>
      <c r="AV659" s="210"/>
      <c r="AW659" s="210"/>
      <c r="AX659" s="210"/>
    </row>
    <row r="660" spans="1:50" x14ac:dyDescent="0.2">
      <c r="A660" s="210"/>
      <c r="B660" s="210"/>
      <c r="C660" s="210"/>
      <c r="D660" s="210"/>
      <c r="E660" s="210"/>
      <c r="F660" s="210"/>
      <c r="G660" s="210"/>
      <c r="H660" s="210"/>
      <c r="I660" s="210"/>
      <c r="J660" s="210"/>
      <c r="K660" s="210"/>
      <c r="L660" s="210"/>
      <c r="M660" s="210"/>
      <c r="N660" s="210"/>
      <c r="O660" s="210"/>
      <c r="P660" s="343"/>
      <c r="Q660" s="343"/>
      <c r="R660" s="210"/>
      <c r="S660" s="210"/>
      <c r="T660" s="210"/>
      <c r="U660" s="210"/>
      <c r="V660" s="210"/>
      <c r="W660" s="210"/>
      <c r="X660" s="210"/>
      <c r="Y660" s="210"/>
      <c r="Z660" s="210"/>
      <c r="AA660" s="210"/>
      <c r="AB660" s="210"/>
      <c r="AC660" s="210"/>
      <c r="AD660" s="210"/>
      <c r="AE660" s="210"/>
      <c r="AF660" s="210"/>
      <c r="AG660" s="210"/>
      <c r="AH660" s="210"/>
      <c r="AI660" s="210"/>
      <c r="AJ660" s="210"/>
      <c r="AK660" s="210"/>
      <c r="AL660" s="210"/>
      <c r="AM660" s="210"/>
      <c r="AN660" s="210"/>
      <c r="AO660" s="210"/>
      <c r="AP660" s="210"/>
      <c r="AQ660" s="210"/>
      <c r="AR660" s="210"/>
      <c r="AS660" s="210"/>
      <c r="AT660" s="210"/>
      <c r="AU660" s="210"/>
      <c r="AV660" s="210"/>
      <c r="AW660" s="210"/>
      <c r="AX660" s="210"/>
    </row>
    <row r="661" spans="1:50" x14ac:dyDescent="0.2">
      <c r="A661" s="210"/>
      <c r="B661" s="210"/>
      <c r="C661" s="210"/>
      <c r="D661" s="210"/>
      <c r="E661" s="210"/>
      <c r="F661" s="210"/>
      <c r="G661" s="210"/>
      <c r="H661" s="210"/>
      <c r="I661" s="210"/>
      <c r="J661" s="210"/>
      <c r="K661" s="210"/>
      <c r="L661" s="210"/>
      <c r="M661" s="210"/>
      <c r="N661" s="210"/>
      <c r="O661" s="210"/>
      <c r="P661" s="343"/>
      <c r="Q661" s="343"/>
      <c r="R661" s="210"/>
      <c r="S661" s="210"/>
      <c r="T661" s="210"/>
      <c r="U661" s="210"/>
      <c r="V661" s="210"/>
      <c r="W661" s="210"/>
      <c r="X661" s="210"/>
      <c r="Y661" s="210"/>
      <c r="Z661" s="210"/>
      <c r="AA661" s="210"/>
      <c r="AB661" s="210"/>
      <c r="AC661" s="210"/>
      <c r="AD661" s="210"/>
      <c r="AE661" s="210"/>
      <c r="AF661" s="210"/>
      <c r="AG661" s="210"/>
      <c r="AH661" s="210"/>
      <c r="AI661" s="210"/>
      <c r="AJ661" s="210"/>
      <c r="AK661" s="210"/>
      <c r="AL661" s="210"/>
      <c r="AM661" s="210"/>
      <c r="AN661" s="210"/>
      <c r="AO661" s="210"/>
      <c r="AP661" s="210"/>
      <c r="AQ661" s="210"/>
      <c r="AR661" s="210"/>
      <c r="AS661" s="210"/>
      <c r="AT661" s="210"/>
      <c r="AU661" s="210"/>
      <c r="AV661" s="210"/>
      <c r="AW661" s="210"/>
      <c r="AX661" s="210"/>
    </row>
    <row r="662" spans="1:50" x14ac:dyDescent="0.2">
      <c r="A662" s="210"/>
      <c r="B662" s="210"/>
      <c r="C662" s="210"/>
      <c r="D662" s="210"/>
      <c r="E662" s="210"/>
      <c r="F662" s="210"/>
      <c r="G662" s="210"/>
      <c r="H662" s="210"/>
      <c r="I662" s="210"/>
      <c r="J662" s="210"/>
      <c r="K662" s="210"/>
      <c r="L662" s="210"/>
      <c r="M662" s="210"/>
      <c r="N662" s="210"/>
      <c r="O662" s="210"/>
      <c r="P662" s="343"/>
      <c r="Q662" s="343"/>
      <c r="R662" s="210"/>
      <c r="S662" s="210"/>
      <c r="T662" s="210"/>
      <c r="U662" s="210"/>
      <c r="V662" s="210"/>
      <c r="W662" s="210"/>
      <c r="X662" s="210"/>
      <c r="Y662" s="210"/>
      <c r="Z662" s="210"/>
      <c r="AA662" s="210"/>
      <c r="AB662" s="210"/>
      <c r="AC662" s="210"/>
      <c r="AD662" s="210"/>
      <c r="AE662" s="210"/>
      <c r="AF662" s="210"/>
      <c r="AG662" s="210"/>
      <c r="AH662" s="210"/>
      <c r="AI662" s="210"/>
      <c r="AJ662" s="210"/>
      <c r="AK662" s="210"/>
      <c r="AL662" s="210"/>
      <c r="AM662" s="210"/>
      <c r="AN662" s="210"/>
      <c r="AO662" s="210"/>
      <c r="AP662" s="210"/>
      <c r="AQ662" s="210"/>
      <c r="AR662" s="210"/>
      <c r="AS662" s="210"/>
      <c r="AT662" s="210"/>
      <c r="AU662" s="210"/>
      <c r="AV662" s="210"/>
      <c r="AW662" s="210"/>
      <c r="AX662" s="210"/>
    </row>
    <row r="663" spans="1:50" x14ac:dyDescent="0.2">
      <c r="A663" s="210"/>
      <c r="B663" s="210"/>
      <c r="C663" s="210"/>
      <c r="D663" s="210"/>
      <c r="E663" s="210"/>
      <c r="F663" s="210"/>
      <c r="G663" s="210"/>
      <c r="H663" s="210"/>
      <c r="I663" s="210"/>
      <c r="J663" s="210"/>
      <c r="K663" s="210"/>
      <c r="L663" s="210"/>
      <c r="M663" s="210"/>
      <c r="N663" s="210"/>
      <c r="O663" s="210"/>
      <c r="P663" s="343"/>
      <c r="Q663" s="343"/>
      <c r="R663" s="210"/>
      <c r="S663" s="210"/>
      <c r="T663" s="210"/>
      <c r="U663" s="210"/>
      <c r="V663" s="210"/>
      <c r="W663" s="210"/>
      <c r="X663" s="210"/>
      <c r="Y663" s="210"/>
      <c r="Z663" s="210"/>
      <c r="AA663" s="210"/>
      <c r="AB663" s="210"/>
      <c r="AC663" s="210"/>
      <c r="AD663" s="210"/>
      <c r="AE663" s="210"/>
      <c r="AF663" s="210"/>
      <c r="AG663" s="210"/>
      <c r="AH663" s="210"/>
      <c r="AI663" s="210"/>
      <c r="AJ663" s="210"/>
      <c r="AK663" s="210"/>
      <c r="AL663" s="210"/>
      <c r="AM663" s="210"/>
      <c r="AN663" s="210"/>
      <c r="AO663" s="210"/>
      <c r="AP663" s="210"/>
      <c r="AQ663" s="210"/>
      <c r="AR663" s="210"/>
      <c r="AS663" s="210"/>
      <c r="AT663" s="210"/>
      <c r="AU663" s="210"/>
      <c r="AV663" s="210"/>
      <c r="AW663" s="210"/>
      <c r="AX663" s="210"/>
    </row>
    <row r="664" spans="1:50" x14ac:dyDescent="0.2">
      <c r="A664" s="210"/>
      <c r="B664" s="210"/>
      <c r="C664" s="210"/>
      <c r="D664" s="210"/>
      <c r="E664" s="210"/>
      <c r="F664" s="210"/>
      <c r="G664" s="210"/>
      <c r="H664" s="210"/>
      <c r="I664" s="210"/>
      <c r="J664" s="210"/>
      <c r="K664" s="210"/>
      <c r="L664" s="210"/>
      <c r="M664" s="210"/>
      <c r="N664" s="210"/>
      <c r="O664" s="210"/>
      <c r="P664" s="343"/>
      <c r="Q664" s="343"/>
      <c r="R664" s="210"/>
      <c r="S664" s="210"/>
      <c r="T664" s="210"/>
      <c r="U664" s="210"/>
      <c r="V664" s="210"/>
      <c r="W664" s="210"/>
      <c r="X664" s="210"/>
      <c r="Y664" s="210"/>
      <c r="Z664" s="210"/>
      <c r="AA664" s="210"/>
      <c r="AB664" s="210"/>
      <c r="AC664" s="210"/>
      <c r="AD664" s="210"/>
      <c r="AE664" s="210"/>
      <c r="AF664" s="210"/>
      <c r="AG664" s="210"/>
      <c r="AH664" s="210"/>
      <c r="AI664" s="210"/>
      <c r="AJ664" s="210"/>
      <c r="AK664" s="210"/>
      <c r="AL664" s="210"/>
      <c r="AM664" s="210"/>
      <c r="AN664" s="210"/>
      <c r="AO664" s="210"/>
      <c r="AP664" s="210"/>
      <c r="AQ664" s="210"/>
      <c r="AR664" s="210"/>
      <c r="AS664" s="210"/>
      <c r="AT664" s="210"/>
      <c r="AU664" s="210"/>
      <c r="AV664" s="210"/>
      <c r="AW664" s="210"/>
      <c r="AX664" s="210"/>
    </row>
    <row r="665" spans="1:50" x14ac:dyDescent="0.2">
      <c r="A665" s="210"/>
      <c r="B665" s="210"/>
      <c r="C665" s="210"/>
      <c r="D665" s="210"/>
      <c r="E665" s="210"/>
      <c r="F665" s="210"/>
      <c r="G665" s="210"/>
      <c r="H665" s="210"/>
      <c r="I665" s="210"/>
      <c r="J665" s="210"/>
      <c r="K665" s="210"/>
      <c r="L665" s="210"/>
      <c r="M665" s="210"/>
      <c r="N665" s="210"/>
      <c r="O665" s="210"/>
      <c r="P665" s="343"/>
      <c r="Q665" s="343"/>
      <c r="R665" s="210"/>
      <c r="S665" s="210"/>
      <c r="T665" s="210"/>
      <c r="U665" s="210"/>
      <c r="V665" s="210"/>
      <c r="W665" s="210"/>
      <c r="X665" s="210"/>
      <c r="Y665" s="210"/>
      <c r="Z665" s="210"/>
      <c r="AA665" s="210"/>
      <c r="AB665" s="210"/>
      <c r="AC665" s="210"/>
      <c r="AD665" s="210"/>
      <c r="AE665" s="210"/>
      <c r="AF665" s="210"/>
      <c r="AG665" s="210"/>
      <c r="AH665" s="210"/>
      <c r="AI665" s="210"/>
      <c r="AJ665" s="210"/>
      <c r="AK665" s="210"/>
      <c r="AL665" s="210"/>
      <c r="AM665" s="210"/>
      <c r="AN665" s="210"/>
      <c r="AO665" s="210"/>
      <c r="AP665" s="210"/>
      <c r="AQ665" s="210"/>
      <c r="AR665" s="210"/>
      <c r="AS665" s="210"/>
      <c r="AT665" s="210"/>
      <c r="AU665" s="210"/>
      <c r="AV665" s="210"/>
      <c r="AW665" s="210"/>
      <c r="AX665" s="210"/>
    </row>
    <row r="666" spans="1:50" x14ac:dyDescent="0.2">
      <c r="A666" s="210"/>
      <c r="B666" s="210"/>
      <c r="C666" s="210"/>
      <c r="D666" s="210"/>
      <c r="E666" s="210"/>
      <c r="F666" s="210"/>
      <c r="G666" s="210"/>
      <c r="H666" s="210"/>
      <c r="I666" s="210"/>
      <c r="J666" s="210"/>
      <c r="K666" s="210"/>
      <c r="L666" s="210"/>
      <c r="M666" s="210"/>
      <c r="N666" s="210"/>
      <c r="O666" s="210"/>
      <c r="P666" s="343"/>
      <c r="Q666" s="343"/>
      <c r="R666" s="210"/>
      <c r="S666" s="210"/>
      <c r="T666" s="210"/>
      <c r="U666" s="210"/>
      <c r="V666" s="210"/>
      <c r="W666" s="210"/>
      <c r="X666" s="210"/>
      <c r="Y666" s="210"/>
      <c r="Z666" s="210"/>
      <c r="AA666" s="210"/>
      <c r="AB666" s="210"/>
      <c r="AC666" s="210"/>
      <c r="AD666" s="210"/>
      <c r="AE666" s="210"/>
      <c r="AF666" s="210"/>
      <c r="AG666" s="210"/>
      <c r="AH666" s="210"/>
      <c r="AI666" s="210"/>
      <c r="AJ666" s="210"/>
      <c r="AK666" s="210"/>
      <c r="AL666" s="210"/>
      <c r="AM666" s="210"/>
      <c r="AN666" s="210"/>
      <c r="AO666" s="210"/>
      <c r="AP666" s="210"/>
      <c r="AQ666" s="210"/>
      <c r="AR666" s="210"/>
      <c r="AS666" s="210"/>
      <c r="AT666" s="210"/>
      <c r="AU666" s="210"/>
      <c r="AV666" s="210"/>
      <c r="AW666" s="210"/>
      <c r="AX666" s="210"/>
    </row>
    <row r="667" spans="1:50" x14ac:dyDescent="0.2">
      <c r="A667" s="210"/>
      <c r="B667" s="210"/>
      <c r="C667" s="210"/>
      <c r="D667" s="210"/>
      <c r="E667" s="210"/>
      <c r="F667" s="210"/>
      <c r="G667" s="210"/>
      <c r="H667" s="210"/>
      <c r="I667" s="210"/>
      <c r="J667" s="210"/>
      <c r="K667" s="210"/>
      <c r="L667" s="210"/>
      <c r="M667" s="210"/>
      <c r="N667" s="210"/>
      <c r="O667" s="210"/>
      <c r="P667" s="343"/>
      <c r="Q667" s="343"/>
      <c r="R667" s="210"/>
      <c r="S667" s="210"/>
      <c r="T667" s="210"/>
      <c r="U667" s="210"/>
      <c r="V667" s="210"/>
      <c r="W667" s="210"/>
      <c r="X667" s="210"/>
      <c r="Y667" s="210"/>
      <c r="Z667" s="210"/>
      <c r="AA667" s="210"/>
      <c r="AB667" s="210"/>
      <c r="AC667" s="210"/>
      <c r="AD667" s="210"/>
      <c r="AE667" s="210"/>
      <c r="AF667" s="210"/>
      <c r="AG667" s="210"/>
      <c r="AH667" s="210"/>
      <c r="AI667" s="210"/>
      <c r="AJ667" s="210"/>
      <c r="AK667" s="210"/>
      <c r="AL667" s="210"/>
      <c r="AM667" s="210"/>
      <c r="AN667" s="210"/>
      <c r="AO667" s="210"/>
      <c r="AP667" s="210"/>
      <c r="AQ667" s="210"/>
      <c r="AR667" s="210"/>
      <c r="AS667" s="210"/>
      <c r="AT667" s="210"/>
      <c r="AU667" s="210"/>
      <c r="AV667" s="210"/>
      <c r="AW667" s="210"/>
      <c r="AX667" s="210"/>
    </row>
    <row r="668" spans="1:50" x14ac:dyDescent="0.2">
      <c r="A668" s="210"/>
      <c r="B668" s="210"/>
      <c r="C668" s="210"/>
      <c r="D668" s="210"/>
      <c r="E668" s="210"/>
      <c r="F668" s="210"/>
      <c r="G668" s="210"/>
      <c r="H668" s="210"/>
      <c r="I668" s="210"/>
      <c r="J668" s="210"/>
      <c r="K668" s="210"/>
      <c r="L668" s="210"/>
      <c r="M668" s="210"/>
      <c r="N668" s="210"/>
      <c r="O668" s="210"/>
      <c r="P668" s="343"/>
      <c r="Q668" s="343"/>
      <c r="R668" s="210"/>
      <c r="S668" s="210"/>
      <c r="T668" s="210"/>
      <c r="U668" s="210"/>
      <c r="V668" s="210"/>
      <c r="W668" s="210"/>
      <c r="X668" s="210"/>
      <c r="Y668" s="210"/>
      <c r="Z668" s="210"/>
      <c r="AA668" s="210"/>
      <c r="AB668" s="210"/>
      <c r="AC668" s="210"/>
      <c r="AD668" s="210"/>
      <c r="AE668" s="210"/>
      <c r="AF668" s="210"/>
      <c r="AG668" s="210"/>
      <c r="AH668" s="210"/>
      <c r="AI668" s="210"/>
      <c r="AJ668" s="210"/>
      <c r="AK668" s="210"/>
      <c r="AL668" s="210"/>
      <c r="AM668" s="210"/>
      <c r="AN668" s="210"/>
      <c r="AO668" s="210"/>
      <c r="AP668" s="210"/>
      <c r="AQ668" s="210"/>
      <c r="AR668" s="210"/>
      <c r="AS668" s="210"/>
      <c r="AT668" s="210"/>
      <c r="AU668" s="210"/>
      <c r="AV668" s="210"/>
      <c r="AW668" s="210"/>
      <c r="AX668" s="210"/>
    </row>
    <row r="669" spans="1:50" x14ac:dyDescent="0.2">
      <c r="A669" s="210"/>
      <c r="B669" s="210"/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0"/>
      <c r="P669" s="343"/>
      <c r="Q669" s="343"/>
      <c r="R669" s="210"/>
      <c r="S669" s="210"/>
      <c r="T669" s="210"/>
      <c r="U669" s="210"/>
      <c r="V669" s="210"/>
      <c r="W669" s="210"/>
      <c r="X669" s="210"/>
      <c r="Y669" s="210"/>
      <c r="Z669" s="210"/>
      <c r="AA669" s="210"/>
      <c r="AB669" s="210"/>
      <c r="AC669" s="210"/>
      <c r="AD669" s="210"/>
      <c r="AE669" s="210"/>
      <c r="AF669" s="210"/>
      <c r="AG669" s="210"/>
      <c r="AH669" s="210"/>
      <c r="AI669" s="210"/>
      <c r="AJ669" s="210"/>
      <c r="AK669" s="210"/>
      <c r="AL669" s="210"/>
      <c r="AM669" s="210"/>
      <c r="AN669" s="210"/>
      <c r="AO669" s="210"/>
      <c r="AP669" s="210"/>
      <c r="AQ669" s="210"/>
      <c r="AR669" s="210"/>
      <c r="AS669" s="210"/>
      <c r="AT669" s="210"/>
      <c r="AU669" s="210"/>
      <c r="AV669" s="210"/>
      <c r="AW669" s="210"/>
      <c r="AX669" s="210"/>
    </row>
    <row r="670" spans="1:50" x14ac:dyDescent="0.2">
      <c r="A670" s="210"/>
      <c r="B670" s="210"/>
      <c r="C670" s="210"/>
      <c r="D670" s="210"/>
      <c r="E670" s="210"/>
      <c r="F670" s="210"/>
      <c r="G670" s="210"/>
      <c r="H670" s="210"/>
      <c r="I670" s="210"/>
      <c r="J670" s="210"/>
      <c r="K670" s="210"/>
      <c r="L670" s="210"/>
      <c r="M670" s="210"/>
      <c r="N670" s="210"/>
      <c r="O670" s="210"/>
      <c r="P670" s="343"/>
      <c r="Q670" s="343"/>
      <c r="R670" s="210"/>
      <c r="S670" s="210"/>
      <c r="T670" s="210"/>
      <c r="U670" s="210"/>
      <c r="V670" s="210"/>
      <c r="W670" s="210"/>
      <c r="X670" s="210"/>
      <c r="Y670" s="210"/>
      <c r="Z670" s="210"/>
      <c r="AA670" s="210"/>
      <c r="AB670" s="210"/>
      <c r="AC670" s="210"/>
      <c r="AD670" s="210"/>
      <c r="AE670" s="210"/>
      <c r="AF670" s="210"/>
      <c r="AG670" s="210"/>
      <c r="AH670" s="210"/>
      <c r="AI670" s="210"/>
      <c r="AJ670" s="210"/>
      <c r="AK670" s="210"/>
      <c r="AL670" s="210"/>
      <c r="AM670" s="210"/>
      <c r="AN670" s="210"/>
      <c r="AO670" s="210"/>
      <c r="AP670" s="210"/>
      <c r="AQ670" s="210"/>
      <c r="AR670" s="210"/>
      <c r="AS670" s="210"/>
      <c r="AT670" s="210"/>
      <c r="AU670" s="210"/>
      <c r="AV670" s="210"/>
      <c r="AW670" s="210"/>
      <c r="AX670" s="210"/>
    </row>
    <row r="671" spans="1:50" x14ac:dyDescent="0.2">
      <c r="A671" s="210"/>
      <c r="B671" s="210"/>
      <c r="C671" s="210"/>
      <c r="D671" s="210"/>
      <c r="E671" s="210"/>
      <c r="F671" s="210"/>
      <c r="G671" s="210"/>
      <c r="H671" s="210"/>
      <c r="I671" s="210"/>
      <c r="J671" s="210"/>
      <c r="K671" s="210"/>
      <c r="L671" s="210"/>
      <c r="M671" s="210"/>
      <c r="N671" s="210"/>
      <c r="O671" s="210"/>
      <c r="P671" s="343"/>
      <c r="Q671" s="343"/>
      <c r="R671" s="210"/>
      <c r="S671" s="210"/>
      <c r="T671" s="210"/>
      <c r="U671" s="210"/>
      <c r="V671" s="210"/>
      <c r="W671" s="210"/>
      <c r="X671" s="210"/>
      <c r="Y671" s="210"/>
      <c r="Z671" s="210"/>
      <c r="AA671" s="210"/>
      <c r="AB671" s="210"/>
      <c r="AC671" s="210"/>
      <c r="AD671" s="210"/>
      <c r="AE671" s="210"/>
      <c r="AF671" s="210"/>
      <c r="AG671" s="210"/>
      <c r="AH671" s="210"/>
      <c r="AI671" s="210"/>
      <c r="AJ671" s="210"/>
      <c r="AK671" s="210"/>
      <c r="AL671" s="210"/>
      <c r="AM671" s="210"/>
      <c r="AN671" s="210"/>
      <c r="AO671" s="210"/>
      <c r="AP671" s="210"/>
      <c r="AQ671" s="210"/>
      <c r="AR671" s="210"/>
      <c r="AS671" s="210"/>
      <c r="AT671" s="210"/>
      <c r="AU671" s="210"/>
      <c r="AV671" s="210"/>
      <c r="AW671" s="210"/>
      <c r="AX671" s="210"/>
    </row>
    <row r="672" spans="1:50" x14ac:dyDescent="0.2">
      <c r="A672" s="210"/>
      <c r="B672" s="210"/>
      <c r="C672" s="210"/>
      <c r="D672" s="210"/>
      <c r="E672" s="210"/>
      <c r="F672" s="210"/>
      <c r="G672" s="210"/>
      <c r="H672" s="210"/>
      <c r="I672" s="210"/>
      <c r="J672" s="210"/>
      <c r="K672" s="210"/>
      <c r="L672" s="210"/>
      <c r="M672" s="210"/>
      <c r="N672" s="210"/>
      <c r="O672" s="210"/>
      <c r="P672" s="343"/>
      <c r="Q672" s="343"/>
      <c r="R672" s="210"/>
      <c r="S672" s="210"/>
      <c r="T672" s="210"/>
      <c r="U672" s="210"/>
      <c r="V672" s="210"/>
      <c r="W672" s="210"/>
      <c r="X672" s="210"/>
      <c r="Y672" s="210"/>
      <c r="Z672" s="210"/>
      <c r="AA672" s="210"/>
      <c r="AB672" s="210"/>
      <c r="AC672" s="210"/>
      <c r="AD672" s="210"/>
      <c r="AE672" s="210"/>
      <c r="AF672" s="210"/>
      <c r="AG672" s="210"/>
      <c r="AH672" s="210"/>
      <c r="AI672" s="210"/>
      <c r="AJ672" s="210"/>
      <c r="AK672" s="210"/>
      <c r="AL672" s="210"/>
      <c r="AM672" s="210"/>
      <c r="AN672" s="210"/>
      <c r="AO672" s="210"/>
      <c r="AP672" s="210"/>
      <c r="AQ672" s="210"/>
      <c r="AR672" s="210"/>
      <c r="AS672" s="210"/>
      <c r="AT672" s="210"/>
      <c r="AU672" s="210"/>
      <c r="AV672" s="210"/>
      <c r="AW672" s="210"/>
      <c r="AX672" s="210"/>
    </row>
    <row r="673" spans="16:17" x14ac:dyDescent="0.2">
      <c r="P673" s="345"/>
      <c r="Q673" s="345"/>
    </row>
    <row r="674" spans="16:17" x14ac:dyDescent="0.2">
      <c r="P674" s="345"/>
      <c r="Q674" s="345"/>
    </row>
    <row r="675" spans="16:17" x14ac:dyDescent="0.2">
      <c r="P675" s="345"/>
      <c r="Q675" s="345"/>
    </row>
    <row r="676" spans="16:17" x14ac:dyDescent="0.2">
      <c r="P676" s="345"/>
      <c r="Q676" s="345"/>
    </row>
    <row r="677" spans="16:17" x14ac:dyDescent="0.2">
      <c r="P677" s="345"/>
      <c r="Q677" s="345"/>
    </row>
    <row r="678" spans="16:17" x14ac:dyDescent="0.2">
      <c r="P678" s="345"/>
      <c r="Q678" s="345"/>
    </row>
    <row r="679" spans="16:17" x14ac:dyDescent="0.2">
      <c r="P679" s="345"/>
      <c r="Q679" s="345"/>
    </row>
    <row r="680" spans="16:17" x14ac:dyDescent="0.2">
      <c r="P680" s="345"/>
      <c r="Q680" s="345"/>
    </row>
    <row r="681" spans="16:17" x14ac:dyDescent="0.2">
      <c r="P681" s="345"/>
      <c r="Q681" s="345"/>
    </row>
    <row r="682" spans="16:17" x14ac:dyDescent="0.2">
      <c r="P682" s="345"/>
      <c r="Q682" s="345"/>
    </row>
    <row r="683" spans="16:17" x14ac:dyDescent="0.2">
      <c r="P683" s="345"/>
      <c r="Q683" s="345"/>
    </row>
    <row r="684" spans="16:17" x14ac:dyDescent="0.2">
      <c r="P684" s="345"/>
      <c r="Q684" s="345"/>
    </row>
    <row r="685" spans="16:17" x14ac:dyDescent="0.2">
      <c r="P685" s="345"/>
      <c r="Q685" s="345"/>
    </row>
    <row r="686" spans="16:17" x14ac:dyDescent="0.2">
      <c r="P686" s="345"/>
      <c r="Q686" s="345"/>
    </row>
    <row r="687" spans="16:17" x14ac:dyDescent="0.2">
      <c r="P687" s="345"/>
      <c r="Q687" s="345"/>
    </row>
    <row r="688" spans="16:17" x14ac:dyDescent="0.2">
      <c r="P688" s="345"/>
      <c r="Q688" s="345"/>
    </row>
    <row r="689" spans="16:17" x14ac:dyDescent="0.2">
      <c r="P689" s="345"/>
      <c r="Q689" s="345"/>
    </row>
    <row r="690" spans="16:17" x14ac:dyDescent="0.2">
      <c r="P690" s="345"/>
      <c r="Q690" s="345"/>
    </row>
    <row r="691" spans="16:17" x14ac:dyDescent="0.2">
      <c r="P691" s="345"/>
      <c r="Q691" s="345"/>
    </row>
    <row r="692" spans="16:17" x14ac:dyDescent="0.2">
      <c r="P692" s="345"/>
      <c r="Q692" s="345"/>
    </row>
    <row r="693" spans="16:17" x14ac:dyDescent="0.2">
      <c r="P693" s="345"/>
      <c r="Q693" s="345"/>
    </row>
    <row r="694" spans="16:17" x14ac:dyDescent="0.2">
      <c r="P694" s="345"/>
      <c r="Q694" s="345"/>
    </row>
    <row r="695" spans="16:17" x14ac:dyDescent="0.2">
      <c r="P695" s="345"/>
      <c r="Q695" s="345"/>
    </row>
    <row r="696" spans="16:17" x14ac:dyDescent="0.2">
      <c r="P696" s="345"/>
      <c r="Q696" s="345"/>
    </row>
    <row r="697" spans="16:17" x14ac:dyDescent="0.2">
      <c r="P697" s="345"/>
      <c r="Q697" s="345"/>
    </row>
    <row r="698" spans="16:17" x14ac:dyDescent="0.2">
      <c r="P698" s="345"/>
      <c r="Q698" s="345"/>
    </row>
    <row r="699" spans="16:17" x14ac:dyDescent="0.2">
      <c r="P699" s="345"/>
      <c r="Q699" s="345"/>
    </row>
    <row r="700" spans="16:17" x14ac:dyDescent="0.2">
      <c r="P700" s="345"/>
      <c r="Q700" s="345"/>
    </row>
    <row r="701" spans="16:17" x14ac:dyDescent="0.2">
      <c r="P701" s="345"/>
      <c r="Q701" s="345"/>
    </row>
    <row r="702" spans="16:17" x14ac:dyDescent="0.2">
      <c r="P702" s="345"/>
      <c r="Q702" s="345"/>
    </row>
    <row r="703" spans="16:17" x14ac:dyDescent="0.2">
      <c r="P703" s="345"/>
      <c r="Q703" s="345"/>
    </row>
    <row r="704" spans="16:17" x14ac:dyDescent="0.2">
      <c r="P704" s="345"/>
      <c r="Q704" s="345"/>
    </row>
    <row r="705" spans="16:17" x14ac:dyDescent="0.2">
      <c r="P705" s="345"/>
      <c r="Q705" s="345"/>
    </row>
    <row r="706" spans="16:17" x14ac:dyDescent="0.2">
      <c r="P706" s="345"/>
      <c r="Q706" s="345"/>
    </row>
    <row r="707" spans="16:17" x14ac:dyDescent="0.2">
      <c r="P707" s="345"/>
      <c r="Q707" s="345"/>
    </row>
    <row r="708" spans="16:17" x14ac:dyDescent="0.2">
      <c r="P708" s="345"/>
      <c r="Q708" s="345"/>
    </row>
    <row r="709" spans="16:17" x14ac:dyDescent="0.2">
      <c r="P709" s="345"/>
      <c r="Q709" s="345"/>
    </row>
    <row r="710" spans="16:17" x14ac:dyDescent="0.2">
      <c r="P710" s="345"/>
      <c r="Q710" s="345"/>
    </row>
    <row r="711" spans="16:17" x14ac:dyDescent="0.2">
      <c r="P711" s="345"/>
      <c r="Q711" s="345"/>
    </row>
    <row r="712" spans="16:17" x14ac:dyDescent="0.2">
      <c r="P712" s="345"/>
      <c r="Q712" s="345"/>
    </row>
    <row r="713" spans="16:17" x14ac:dyDescent="0.2">
      <c r="P713" s="345"/>
      <c r="Q713" s="345"/>
    </row>
    <row r="714" spans="16:17" x14ac:dyDescent="0.2">
      <c r="P714" s="345"/>
      <c r="Q714" s="345"/>
    </row>
    <row r="715" spans="16:17" x14ac:dyDescent="0.2">
      <c r="P715" s="345"/>
      <c r="Q715" s="345"/>
    </row>
    <row r="716" spans="16:17" x14ac:dyDescent="0.2">
      <c r="P716" s="345"/>
      <c r="Q716" s="345"/>
    </row>
    <row r="717" spans="16:17" x14ac:dyDescent="0.2">
      <c r="P717" s="345"/>
      <c r="Q717" s="345"/>
    </row>
    <row r="718" spans="16:17" x14ac:dyDescent="0.2">
      <c r="P718" s="345"/>
      <c r="Q718" s="345"/>
    </row>
    <row r="719" spans="16:17" x14ac:dyDescent="0.2">
      <c r="P719" s="345"/>
      <c r="Q719" s="345"/>
    </row>
    <row r="720" spans="16:17" x14ac:dyDescent="0.2">
      <c r="P720" s="345"/>
      <c r="Q720" s="345"/>
    </row>
    <row r="721" spans="16:17" x14ac:dyDescent="0.2">
      <c r="P721" s="345"/>
      <c r="Q721" s="345"/>
    </row>
    <row r="722" spans="16:17" x14ac:dyDescent="0.2">
      <c r="P722" s="345"/>
      <c r="Q722" s="345"/>
    </row>
    <row r="723" spans="16:17" x14ac:dyDescent="0.2">
      <c r="P723" s="345"/>
      <c r="Q723" s="345"/>
    </row>
    <row r="724" spans="16:17" x14ac:dyDescent="0.2">
      <c r="P724" s="345"/>
      <c r="Q724" s="345"/>
    </row>
    <row r="725" spans="16:17" x14ac:dyDescent="0.2">
      <c r="P725" s="345"/>
      <c r="Q725" s="345"/>
    </row>
    <row r="726" spans="16:17" x14ac:dyDescent="0.2">
      <c r="P726" s="345"/>
      <c r="Q726" s="345"/>
    </row>
    <row r="727" spans="16:17" x14ac:dyDescent="0.2">
      <c r="P727" s="345"/>
      <c r="Q727" s="345"/>
    </row>
    <row r="728" spans="16:17" x14ac:dyDescent="0.2">
      <c r="P728" s="345"/>
      <c r="Q728" s="345"/>
    </row>
    <row r="729" spans="16:17" x14ac:dyDescent="0.2">
      <c r="P729" s="345"/>
      <c r="Q729" s="345"/>
    </row>
    <row r="730" spans="16:17" x14ac:dyDescent="0.2">
      <c r="P730" s="345"/>
      <c r="Q730" s="345"/>
    </row>
    <row r="731" spans="16:17" x14ac:dyDescent="0.2">
      <c r="P731" s="345"/>
      <c r="Q731" s="345"/>
    </row>
    <row r="732" spans="16:17" x14ac:dyDescent="0.2">
      <c r="P732" s="345"/>
      <c r="Q732" s="345"/>
    </row>
    <row r="733" spans="16:17" x14ac:dyDescent="0.2">
      <c r="P733" s="345"/>
      <c r="Q733" s="345"/>
    </row>
    <row r="734" spans="16:17" x14ac:dyDescent="0.2">
      <c r="P734" s="345"/>
      <c r="Q734" s="345"/>
    </row>
    <row r="735" spans="16:17" x14ac:dyDescent="0.2">
      <c r="P735" s="345"/>
      <c r="Q735" s="345"/>
    </row>
    <row r="736" spans="16:17" x14ac:dyDescent="0.2">
      <c r="P736" s="345"/>
      <c r="Q736" s="345"/>
    </row>
    <row r="737" spans="16:17" x14ac:dyDescent="0.2">
      <c r="P737" s="345"/>
      <c r="Q737" s="345"/>
    </row>
    <row r="738" spans="16:17" x14ac:dyDescent="0.2">
      <c r="P738" s="345"/>
      <c r="Q738" s="345"/>
    </row>
    <row r="739" spans="16:17" x14ac:dyDescent="0.2">
      <c r="P739" s="345"/>
      <c r="Q739" s="345"/>
    </row>
    <row r="740" spans="16:17" x14ac:dyDescent="0.2">
      <c r="P740" s="345"/>
      <c r="Q740" s="345"/>
    </row>
    <row r="741" spans="16:17" x14ac:dyDescent="0.2">
      <c r="P741" s="345"/>
      <c r="Q741" s="345"/>
    </row>
    <row r="742" spans="16:17" x14ac:dyDescent="0.2">
      <c r="P742" s="345"/>
      <c r="Q742" s="345"/>
    </row>
    <row r="743" spans="16:17" x14ac:dyDescent="0.2">
      <c r="P743" s="345"/>
      <c r="Q743" s="345"/>
    </row>
    <row r="744" spans="16:17" x14ac:dyDescent="0.2">
      <c r="P744" s="345"/>
      <c r="Q744" s="345"/>
    </row>
    <row r="745" spans="16:17" x14ac:dyDescent="0.2">
      <c r="P745" s="345"/>
      <c r="Q745" s="345"/>
    </row>
    <row r="746" spans="16:17" x14ac:dyDescent="0.2">
      <c r="P746" s="345"/>
      <c r="Q746" s="345"/>
    </row>
    <row r="747" spans="16:17" x14ac:dyDescent="0.2">
      <c r="P747" s="345"/>
      <c r="Q747" s="345"/>
    </row>
    <row r="748" spans="16:17" x14ac:dyDescent="0.2">
      <c r="P748" s="345"/>
      <c r="Q748" s="345"/>
    </row>
    <row r="749" spans="16:17" x14ac:dyDescent="0.2">
      <c r="P749" s="345"/>
      <c r="Q749" s="345"/>
    </row>
    <row r="750" spans="16:17" x14ac:dyDescent="0.2">
      <c r="P750" s="345"/>
      <c r="Q750" s="345"/>
    </row>
    <row r="751" spans="16:17" x14ac:dyDescent="0.2">
      <c r="P751" s="345"/>
      <c r="Q751" s="345"/>
    </row>
    <row r="752" spans="16:17" x14ac:dyDescent="0.2">
      <c r="P752" s="345"/>
      <c r="Q752" s="345"/>
    </row>
    <row r="753" spans="16:17" x14ac:dyDescent="0.2">
      <c r="P753" s="345"/>
      <c r="Q753" s="345"/>
    </row>
    <row r="754" spans="16:17" x14ac:dyDescent="0.2">
      <c r="P754" s="345"/>
      <c r="Q754" s="345"/>
    </row>
    <row r="755" spans="16:17" x14ac:dyDescent="0.2">
      <c r="P755" s="345"/>
      <c r="Q755" s="345"/>
    </row>
    <row r="756" spans="16:17" x14ac:dyDescent="0.2">
      <c r="P756" s="345"/>
      <c r="Q756" s="345"/>
    </row>
    <row r="757" spans="16:17" x14ac:dyDescent="0.2">
      <c r="P757" s="345"/>
      <c r="Q757" s="345"/>
    </row>
    <row r="758" spans="16:17" x14ac:dyDescent="0.2">
      <c r="P758" s="345"/>
      <c r="Q758" s="345"/>
    </row>
    <row r="759" spans="16:17" x14ac:dyDescent="0.2">
      <c r="P759" s="345"/>
      <c r="Q759" s="345"/>
    </row>
    <row r="760" spans="16:17" x14ac:dyDescent="0.2">
      <c r="P760" s="345"/>
      <c r="Q760" s="345"/>
    </row>
    <row r="761" spans="16:17" x14ac:dyDescent="0.2">
      <c r="P761" s="345"/>
      <c r="Q761" s="345"/>
    </row>
    <row r="762" spans="16:17" x14ac:dyDescent="0.2">
      <c r="P762" s="345"/>
      <c r="Q762" s="345"/>
    </row>
    <row r="763" spans="16:17" x14ac:dyDescent="0.2">
      <c r="P763" s="345"/>
      <c r="Q763" s="345"/>
    </row>
    <row r="764" spans="16:17" x14ac:dyDescent="0.2">
      <c r="P764" s="345"/>
      <c r="Q764" s="345"/>
    </row>
    <row r="765" spans="16:17" x14ac:dyDescent="0.2">
      <c r="P765" s="345"/>
      <c r="Q765" s="345"/>
    </row>
    <row r="766" spans="16:17" x14ac:dyDescent="0.2">
      <c r="P766" s="345"/>
      <c r="Q766" s="345"/>
    </row>
    <row r="767" spans="16:17" x14ac:dyDescent="0.2">
      <c r="P767" s="345"/>
      <c r="Q767" s="345"/>
    </row>
    <row r="768" spans="16:17" x14ac:dyDescent="0.2">
      <c r="P768" s="345"/>
      <c r="Q768" s="345"/>
    </row>
    <row r="769" spans="16:17" x14ac:dyDescent="0.2">
      <c r="P769" s="345"/>
      <c r="Q769" s="345"/>
    </row>
    <row r="770" spans="16:17" x14ac:dyDescent="0.2">
      <c r="P770" s="345"/>
      <c r="Q770" s="345"/>
    </row>
    <row r="771" spans="16:17" x14ac:dyDescent="0.2">
      <c r="P771" s="345"/>
      <c r="Q771" s="345"/>
    </row>
    <row r="772" spans="16:17" x14ac:dyDescent="0.2">
      <c r="P772" s="345"/>
      <c r="Q772" s="345"/>
    </row>
    <row r="773" spans="16:17" x14ac:dyDescent="0.2">
      <c r="P773" s="345"/>
      <c r="Q773" s="345"/>
    </row>
    <row r="774" spans="16:17" x14ac:dyDescent="0.2">
      <c r="P774" s="345"/>
      <c r="Q774" s="345"/>
    </row>
    <row r="775" spans="16:17" x14ac:dyDescent="0.2">
      <c r="P775" s="345"/>
      <c r="Q775" s="345"/>
    </row>
    <row r="776" spans="16:17" x14ac:dyDescent="0.2">
      <c r="P776" s="345"/>
      <c r="Q776" s="345"/>
    </row>
    <row r="777" spans="16:17" x14ac:dyDescent="0.2">
      <c r="P777" s="345"/>
      <c r="Q777" s="345"/>
    </row>
    <row r="778" spans="16:17" x14ac:dyDescent="0.2">
      <c r="P778" s="345"/>
      <c r="Q778" s="345"/>
    </row>
    <row r="779" spans="16:17" x14ac:dyDescent="0.2">
      <c r="P779" s="345"/>
      <c r="Q779" s="345"/>
    </row>
    <row r="780" spans="16:17" x14ac:dyDescent="0.2">
      <c r="P780" s="345"/>
      <c r="Q780" s="345"/>
    </row>
    <row r="781" spans="16:17" x14ac:dyDescent="0.2">
      <c r="P781" s="345"/>
      <c r="Q781" s="345"/>
    </row>
    <row r="782" spans="16:17" x14ac:dyDescent="0.2">
      <c r="P782" s="345"/>
      <c r="Q782" s="345"/>
    </row>
    <row r="783" spans="16:17" x14ac:dyDescent="0.2">
      <c r="P783" s="345"/>
      <c r="Q783" s="345"/>
    </row>
    <row r="784" spans="16:17" x14ac:dyDescent="0.2">
      <c r="P784" s="345"/>
      <c r="Q784" s="345"/>
    </row>
    <row r="785" spans="16:17" x14ac:dyDescent="0.2">
      <c r="P785" s="345"/>
      <c r="Q785" s="345"/>
    </row>
    <row r="786" spans="16:17" x14ac:dyDescent="0.2">
      <c r="P786" s="345"/>
      <c r="Q786" s="345"/>
    </row>
    <row r="787" spans="16:17" x14ac:dyDescent="0.2">
      <c r="P787" s="345"/>
      <c r="Q787" s="345"/>
    </row>
    <row r="788" spans="16:17" x14ac:dyDescent="0.2">
      <c r="P788" s="345"/>
      <c r="Q788" s="345"/>
    </row>
    <row r="789" spans="16:17" x14ac:dyDescent="0.2">
      <c r="P789" s="345"/>
      <c r="Q789" s="345"/>
    </row>
    <row r="790" spans="16:17" x14ac:dyDescent="0.2">
      <c r="P790" s="345"/>
      <c r="Q790" s="345"/>
    </row>
    <row r="791" spans="16:17" x14ac:dyDescent="0.2">
      <c r="P791" s="345"/>
      <c r="Q791" s="345"/>
    </row>
    <row r="792" spans="16:17" x14ac:dyDescent="0.2">
      <c r="P792" s="345"/>
      <c r="Q792" s="345"/>
    </row>
    <row r="793" spans="16:17" x14ac:dyDescent="0.2">
      <c r="P793" s="345"/>
      <c r="Q793" s="345"/>
    </row>
    <row r="794" spans="16:17" x14ac:dyDescent="0.2">
      <c r="P794" s="345"/>
      <c r="Q794" s="345"/>
    </row>
    <row r="795" spans="16:17" x14ac:dyDescent="0.2">
      <c r="P795" s="345"/>
      <c r="Q795" s="345"/>
    </row>
    <row r="796" spans="16:17" x14ac:dyDescent="0.2">
      <c r="P796" s="345"/>
      <c r="Q796" s="345"/>
    </row>
    <row r="797" spans="16:17" x14ac:dyDescent="0.2">
      <c r="P797" s="345"/>
      <c r="Q797" s="345"/>
    </row>
    <row r="798" spans="16:17" x14ac:dyDescent="0.2">
      <c r="P798" s="345"/>
      <c r="Q798" s="345"/>
    </row>
    <row r="799" spans="16:17" x14ac:dyDescent="0.2">
      <c r="P799" s="345"/>
      <c r="Q799" s="345"/>
    </row>
    <row r="800" spans="16:17" x14ac:dyDescent="0.2">
      <c r="P800" s="345"/>
      <c r="Q800" s="345"/>
    </row>
    <row r="801" spans="16:17" x14ac:dyDescent="0.2">
      <c r="P801" s="345"/>
      <c r="Q801" s="345"/>
    </row>
    <row r="802" spans="16:17" x14ac:dyDescent="0.2">
      <c r="P802" s="345"/>
      <c r="Q802" s="345"/>
    </row>
    <row r="803" spans="16:17" x14ac:dyDescent="0.2">
      <c r="P803" s="345"/>
      <c r="Q803" s="345"/>
    </row>
    <row r="804" spans="16:17" x14ac:dyDescent="0.2">
      <c r="P804" s="345"/>
      <c r="Q804" s="345"/>
    </row>
    <row r="805" spans="16:17" x14ac:dyDescent="0.2">
      <c r="P805" s="345"/>
      <c r="Q805" s="345"/>
    </row>
    <row r="806" spans="16:17" x14ac:dyDescent="0.2">
      <c r="P806" s="345"/>
      <c r="Q806" s="345"/>
    </row>
    <row r="807" spans="16:17" x14ac:dyDescent="0.2">
      <c r="P807" s="345"/>
      <c r="Q807" s="345"/>
    </row>
    <row r="808" spans="16:17" x14ac:dyDescent="0.2">
      <c r="P808" s="345"/>
      <c r="Q808" s="345"/>
    </row>
    <row r="809" spans="16:17" x14ac:dyDescent="0.2">
      <c r="P809" s="345"/>
      <c r="Q809" s="345"/>
    </row>
    <row r="810" spans="16:17" x14ac:dyDescent="0.2">
      <c r="P810" s="345"/>
      <c r="Q810" s="345"/>
    </row>
    <row r="811" spans="16:17" x14ac:dyDescent="0.2">
      <c r="P811" s="345"/>
      <c r="Q811" s="345"/>
    </row>
    <row r="812" spans="16:17" x14ac:dyDescent="0.2">
      <c r="P812" s="345"/>
      <c r="Q812" s="345"/>
    </row>
    <row r="813" spans="16:17" x14ac:dyDescent="0.2">
      <c r="P813" s="345"/>
      <c r="Q813" s="345"/>
    </row>
    <row r="814" spans="16:17" x14ac:dyDescent="0.2">
      <c r="P814" s="345"/>
      <c r="Q814" s="345"/>
    </row>
    <row r="815" spans="16:17" x14ac:dyDescent="0.2">
      <c r="P815" s="345"/>
      <c r="Q815" s="345"/>
    </row>
    <row r="816" spans="16:17" x14ac:dyDescent="0.2">
      <c r="P816" s="345"/>
      <c r="Q816" s="345"/>
    </row>
    <row r="817" spans="16:17" x14ac:dyDescent="0.2">
      <c r="P817" s="345"/>
      <c r="Q817" s="345"/>
    </row>
    <row r="818" spans="16:17" x14ac:dyDescent="0.2">
      <c r="P818" s="345"/>
      <c r="Q818" s="345"/>
    </row>
    <row r="819" spans="16:17" x14ac:dyDescent="0.2">
      <c r="P819" s="345"/>
      <c r="Q819" s="345"/>
    </row>
    <row r="820" spans="16:17" x14ac:dyDescent="0.2">
      <c r="P820" s="345"/>
      <c r="Q820" s="345"/>
    </row>
    <row r="821" spans="16:17" x14ac:dyDescent="0.2">
      <c r="P821" s="345"/>
      <c r="Q821" s="345"/>
    </row>
    <row r="822" spans="16:17" x14ac:dyDescent="0.2">
      <c r="P822" s="345"/>
      <c r="Q822" s="345"/>
    </row>
    <row r="823" spans="16:17" x14ac:dyDescent="0.2">
      <c r="P823" s="345"/>
      <c r="Q823" s="345"/>
    </row>
    <row r="824" spans="16:17" x14ac:dyDescent="0.2">
      <c r="P824" s="345"/>
      <c r="Q824" s="345"/>
    </row>
    <row r="825" spans="16:17" x14ac:dyDescent="0.2">
      <c r="P825" s="345"/>
      <c r="Q825" s="345"/>
    </row>
    <row r="826" spans="16:17" x14ac:dyDescent="0.2">
      <c r="P826" s="345"/>
      <c r="Q826" s="345"/>
    </row>
    <row r="827" spans="16:17" x14ac:dyDescent="0.2">
      <c r="P827" s="345"/>
      <c r="Q827" s="345"/>
    </row>
    <row r="828" spans="16:17" x14ac:dyDescent="0.2">
      <c r="P828" s="345"/>
      <c r="Q828" s="345"/>
    </row>
    <row r="829" spans="16:17" x14ac:dyDescent="0.2">
      <c r="P829" s="345"/>
      <c r="Q829" s="345"/>
    </row>
    <row r="830" spans="16:17" x14ac:dyDescent="0.2">
      <c r="P830" s="345"/>
      <c r="Q830" s="345"/>
    </row>
    <row r="831" spans="16:17" x14ac:dyDescent="0.2">
      <c r="P831" s="345"/>
      <c r="Q831" s="345"/>
    </row>
    <row r="832" spans="16:17" x14ac:dyDescent="0.2">
      <c r="P832" s="345"/>
      <c r="Q832" s="345"/>
    </row>
    <row r="833" spans="16:17" x14ac:dyDescent="0.2">
      <c r="P833" s="345"/>
      <c r="Q833" s="345"/>
    </row>
    <row r="834" spans="16:17" x14ac:dyDescent="0.2">
      <c r="P834" s="345"/>
      <c r="Q834" s="345"/>
    </row>
    <row r="835" spans="16:17" x14ac:dyDescent="0.2">
      <c r="P835" s="345"/>
      <c r="Q835" s="345"/>
    </row>
    <row r="836" spans="16:17" x14ac:dyDescent="0.2">
      <c r="P836" s="345"/>
      <c r="Q836" s="345"/>
    </row>
    <row r="837" spans="16:17" x14ac:dyDescent="0.2">
      <c r="P837" s="345"/>
      <c r="Q837" s="345"/>
    </row>
    <row r="838" spans="16:17" x14ac:dyDescent="0.2">
      <c r="P838" s="345"/>
      <c r="Q838" s="345"/>
    </row>
    <row r="839" spans="16:17" x14ac:dyDescent="0.2">
      <c r="P839" s="345"/>
      <c r="Q839" s="345"/>
    </row>
    <row r="840" spans="16:17" x14ac:dyDescent="0.2">
      <c r="P840" s="345"/>
      <c r="Q840" s="345"/>
    </row>
    <row r="841" spans="16:17" x14ac:dyDescent="0.2">
      <c r="P841" s="345"/>
      <c r="Q841" s="345"/>
    </row>
    <row r="842" spans="16:17" x14ac:dyDescent="0.2">
      <c r="P842" s="345"/>
      <c r="Q842" s="345"/>
    </row>
    <row r="843" spans="16:17" x14ac:dyDescent="0.2">
      <c r="P843" s="345"/>
      <c r="Q843" s="345"/>
    </row>
    <row r="844" spans="16:17" x14ac:dyDescent="0.2">
      <c r="P844" s="345"/>
      <c r="Q844" s="345"/>
    </row>
    <row r="845" spans="16:17" x14ac:dyDescent="0.2">
      <c r="P845" s="345"/>
      <c r="Q845" s="345"/>
    </row>
    <row r="846" spans="16:17" x14ac:dyDescent="0.2">
      <c r="P846" s="345"/>
      <c r="Q846" s="345"/>
    </row>
    <row r="847" spans="16:17" x14ac:dyDescent="0.2">
      <c r="P847" s="345"/>
      <c r="Q847" s="345"/>
    </row>
    <row r="848" spans="16:17" x14ac:dyDescent="0.2">
      <c r="P848" s="345"/>
      <c r="Q848" s="345"/>
    </row>
    <row r="849" spans="16:17" x14ac:dyDescent="0.2">
      <c r="P849" s="345"/>
      <c r="Q849" s="345"/>
    </row>
    <row r="850" spans="16:17" x14ac:dyDescent="0.2">
      <c r="P850" s="345"/>
      <c r="Q850" s="345"/>
    </row>
    <row r="851" spans="16:17" x14ac:dyDescent="0.2">
      <c r="P851" s="345"/>
      <c r="Q851" s="345"/>
    </row>
    <row r="852" spans="16:17" x14ac:dyDescent="0.2">
      <c r="P852" s="345"/>
      <c r="Q852" s="345"/>
    </row>
    <row r="853" spans="16:17" x14ac:dyDescent="0.2">
      <c r="P853" s="345"/>
      <c r="Q853" s="345"/>
    </row>
    <row r="854" spans="16:17" x14ac:dyDescent="0.2">
      <c r="P854" s="345"/>
      <c r="Q854" s="345"/>
    </row>
    <row r="855" spans="16:17" x14ac:dyDescent="0.2">
      <c r="P855" s="345"/>
      <c r="Q855" s="345"/>
    </row>
    <row r="856" spans="16:17" x14ac:dyDescent="0.2">
      <c r="P856" s="345"/>
      <c r="Q856" s="345"/>
    </row>
    <row r="857" spans="16:17" x14ac:dyDescent="0.2">
      <c r="P857" s="345"/>
      <c r="Q857" s="345"/>
    </row>
    <row r="858" spans="16:17" x14ac:dyDescent="0.2">
      <c r="P858" s="345"/>
      <c r="Q858" s="345"/>
    </row>
    <row r="859" spans="16:17" x14ac:dyDescent="0.2">
      <c r="P859" s="345"/>
      <c r="Q859" s="345"/>
    </row>
    <row r="860" spans="16:17" x14ac:dyDescent="0.2">
      <c r="P860" s="345"/>
      <c r="Q860" s="345"/>
    </row>
    <row r="861" spans="16:17" x14ac:dyDescent="0.2">
      <c r="P861" s="345"/>
      <c r="Q861" s="345"/>
    </row>
    <row r="862" spans="16:17" x14ac:dyDescent="0.2">
      <c r="P862" s="345"/>
      <c r="Q862" s="345"/>
    </row>
    <row r="863" spans="16:17" x14ac:dyDescent="0.2">
      <c r="P863" s="345"/>
      <c r="Q863" s="345"/>
    </row>
    <row r="864" spans="16:17" x14ac:dyDescent="0.2">
      <c r="P864" s="345"/>
      <c r="Q864" s="345"/>
    </row>
    <row r="865" spans="16:17" x14ac:dyDescent="0.2">
      <c r="P865" s="345"/>
      <c r="Q865" s="345"/>
    </row>
    <row r="866" spans="16:17" x14ac:dyDescent="0.2">
      <c r="P866" s="345"/>
      <c r="Q866" s="345"/>
    </row>
    <row r="867" spans="16:17" x14ac:dyDescent="0.2">
      <c r="P867" s="345"/>
      <c r="Q867" s="345"/>
    </row>
    <row r="868" spans="16:17" x14ac:dyDescent="0.2">
      <c r="P868" s="345"/>
      <c r="Q868" s="345"/>
    </row>
    <row r="869" spans="16:17" x14ac:dyDescent="0.2">
      <c r="P869" s="345"/>
      <c r="Q869" s="345"/>
    </row>
    <row r="870" spans="16:17" x14ac:dyDescent="0.2">
      <c r="P870" s="345"/>
      <c r="Q870" s="345"/>
    </row>
    <row r="871" spans="16:17" x14ac:dyDescent="0.2">
      <c r="P871" s="345"/>
      <c r="Q871" s="345"/>
    </row>
    <row r="872" spans="16:17" x14ac:dyDescent="0.2">
      <c r="P872" s="345"/>
      <c r="Q872" s="345"/>
    </row>
    <row r="873" spans="16:17" x14ac:dyDescent="0.2">
      <c r="P873" s="345"/>
      <c r="Q873" s="345"/>
    </row>
    <row r="874" spans="16:17" x14ac:dyDescent="0.2">
      <c r="P874" s="345"/>
      <c r="Q874" s="345"/>
    </row>
    <row r="875" spans="16:17" x14ac:dyDescent="0.2">
      <c r="P875" s="345"/>
      <c r="Q875" s="345"/>
    </row>
    <row r="876" spans="16:17" x14ac:dyDescent="0.2">
      <c r="P876" s="345"/>
      <c r="Q876" s="345"/>
    </row>
    <row r="877" spans="16:17" x14ac:dyDescent="0.2">
      <c r="P877" s="345"/>
      <c r="Q877" s="345"/>
    </row>
    <row r="878" spans="16:17" x14ac:dyDescent="0.2">
      <c r="P878" s="345"/>
      <c r="Q878" s="345"/>
    </row>
    <row r="879" spans="16:17" x14ac:dyDescent="0.2">
      <c r="P879" s="345"/>
      <c r="Q879" s="345"/>
    </row>
    <row r="880" spans="16:17" x14ac:dyDescent="0.2">
      <c r="P880" s="345"/>
      <c r="Q880" s="345"/>
    </row>
    <row r="881" spans="16:17" x14ac:dyDescent="0.2">
      <c r="P881" s="345"/>
      <c r="Q881" s="345"/>
    </row>
    <row r="882" spans="16:17" x14ac:dyDescent="0.2">
      <c r="P882" s="345"/>
      <c r="Q882" s="345"/>
    </row>
    <row r="883" spans="16:17" x14ac:dyDescent="0.2">
      <c r="P883" s="345"/>
      <c r="Q883" s="345"/>
    </row>
    <row r="884" spans="16:17" x14ac:dyDescent="0.2">
      <c r="P884" s="345"/>
      <c r="Q884" s="345"/>
    </row>
    <row r="885" spans="16:17" x14ac:dyDescent="0.2">
      <c r="P885" s="345"/>
      <c r="Q885" s="345"/>
    </row>
    <row r="886" spans="16:17" x14ac:dyDescent="0.2">
      <c r="P886" s="345"/>
      <c r="Q886" s="345"/>
    </row>
    <row r="887" spans="16:17" x14ac:dyDescent="0.2">
      <c r="P887" s="345"/>
      <c r="Q887" s="345"/>
    </row>
    <row r="888" spans="16:17" x14ac:dyDescent="0.2">
      <c r="P888" s="345"/>
      <c r="Q888" s="345"/>
    </row>
    <row r="889" spans="16:17" x14ac:dyDescent="0.2">
      <c r="P889" s="345"/>
      <c r="Q889" s="345"/>
    </row>
    <row r="890" spans="16:17" x14ac:dyDescent="0.2">
      <c r="P890" s="345"/>
      <c r="Q890" s="345"/>
    </row>
    <row r="891" spans="16:17" x14ac:dyDescent="0.2">
      <c r="P891" s="345"/>
      <c r="Q891" s="345"/>
    </row>
    <row r="892" spans="16:17" x14ac:dyDescent="0.2">
      <c r="P892" s="345"/>
      <c r="Q892" s="345"/>
    </row>
    <row r="893" spans="16:17" x14ac:dyDescent="0.2">
      <c r="P893" s="345"/>
      <c r="Q893" s="345"/>
    </row>
    <row r="894" spans="16:17" x14ac:dyDescent="0.2">
      <c r="P894" s="345"/>
      <c r="Q894" s="345"/>
    </row>
    <row r="895" spans="16:17" x14ac:dyDescent="0.2">
      <c r="P895" s="345"/>
      <c r="Q895" s="345"/>
    </row>
    <row r="896" spans="16:17" x14ac:dyDescent="0.2">
      <c r="P896" s="345"/>
      <c r="Q896" s="345"/>
    </row>
    <row r="897" spans="16:17" x14ac:dyDescent="0.2">
      <c r="P897" s="345"/>
      <c r="Q897" s="345"/>
    </row>
    <row r="898" spans="16:17" x14ac:dyDescent="0.2">
      <c r="P898" s="345"/>
      <c r="Q898" s="345"/>
    </row>
    <row r="899" spans="16:17" x14ac:dyDescent="0.2">
      <c r="P899" s="345"/>
      <c r="Q899" s="345"/>
    </row>
    <row r="900" spans="16:17" x14ac:dyDescent="0.2">
      <c r="P900" s="345"/>
      <c r="Q900" s="345"/>
    </row>
    <row r="901" spans="16:17" x14ac:dyDescent="0.2">
      <c r="P901" s="345"/>
      <c r="Q901" s="345"/>
    </row>
    <row r="902" spans="16:17" x14ac:dyDescent="0.2">
      <c r="P902" s="345"/>
      <c r="Q902" s="345"/>
    </row>
    <row r="903" spans="16:17" x14ac:dyDescent="0.2">
      <c r="P903" s="345"/>
      <c r="Q903" s="345"/>
    </row>
    <row r="904" spans="16:17" x14ac:dyDescent="0.2">
      <c r="P904" s="345"/>
      <c r="Q904" s="345"/>
    </row>
    <row r="905" spans="16:17" x14ac:dyDescent="0.2">
      <c r="P905" s="345"/>
      <c r="Q905" s="345"/>
    </row>
    <row r="906" spans="16:17" x14ac:dyDescent="0.2">
      <c r="P906" s="345"/>
      <c r="Q906" s="345"/>
    </row>
    <row r="907" spans="16:17" x14ac:dyDescent="0.2">
      <c r="P907" s="345"/>
      <c r="Q907" s="345"/>
    </row>
    <row r="908" spans="16:17" x14ac:dyDescent="0.2">
      <c r="P908" s="345"/>
      <c r="Q908" s="345"/>
    </row>
    <row r="909" spans="16:17" x14ac:dyDescent="0.2">
      <c r="P909" s="345"/>
      <c r="Q909" s="345"/>
    </row>
    <row r="910" spans="16:17" x14ac:dyDescent="0.2">
      <c r="P910" s="345"/>
      <c r="Q910" s="345"/>
    </row>
    <row r="911" spans="16:17" x14ac:dyDescent="0.2">
      <c r="P911" s="345"/>
      <c r="Q911" s="345"/>
    </row>
    <row r="912" spans="16:17" x14ac:dyDescent="0.2">
      <c r="P912" s="345"/>
      <c r="Q912" s="345"/>
    </row>
    <row r="913" spans="16:17" x14ac:dyDescent="0.2">
      <c r="P913" s="345"/>
      <c r="Q913" s="345"/>
    </row>
    <row r="914" spans="16:17" x14ac:dyDescent="0.2">
      <c r="P914" s="345"/>
      <c r="Q914" s="345"/>
    </row>
    <row r="915" spans="16:17" x14ac:dyDescent="0.2">
      <c r="P915" s="345"/>
      <c r="Q915" s="345"/>
    </row>
    <row r="916" spans="16:17" x14ac:dyDescent="0.2">
      <c r="P916" s="345"/>
      <c r="Q916" s="345"/>
    </row>
    <row r="917" spans="16:17" x14ac:dyDescent="0.2">
      <c r="P917" s="345"/>
      <c r="Q917" s="345"/>
    </row>
    <row r="918" spans="16:17" x14ac:dyDescent="0.2">
      <c r="P918" s="345"/>
      <c r="Q918" s="345"/>
    </row>
    <row r="919" spans="16:17" x14ac:dyDescent="0.2">
      <c r="P919" s="345"/>
      <c r="Q919" s="345"/>
    </row>
    <row r="920" spans="16:17" x14ac:dyDescent="0.2">
      <c r="P920" s="345"/>
      <c r="Q920" s="345"/>
    </row>
    <row r="921" spans="16:17" x14ac:dyDescent="0.2">
      <c r="P921" s="345"/>
      <c r="Q921" s="345"/>
    </row>
    <row r="922" spans="16:17" x14ac:dyDescent="0.2">
      <c r="P922" s="345"/>
      <c r="Q922" s="345"/>
    </row>
    <row r="923" spans="16:17" x14ac:dyDescent="0.2">
      <c r="P923" s="345"/>
      <c r="Q923" s="345"/>
    </row>
    <row r="924" spans="16:17" x14ac:dyDescent="0.2">
      <c r="P924" s="345"/>
      <c r="Q924" s="345"/>
    </row>
    <row r="925" spans="16:17" x14ac:dyDescent="0.2">
      <c r="P925" s="345"/>
      <c r="Q925" s="345"/>
    </row>
    <row r="926" spans="16:17" x14ac:dyDescent="0.2">
      <c r="P926" s="345"/>
      <c r="Q926" s="345"/>
    </row>
    <row r="927" spans="16:17" x14ac:dyDescent="0.2">
      <c r="P927" s="345"/>
      <c r="Q927" s="345"/>
    </row>
    <row r="928" spans="16:17" x14ac:dyDescent="0.2">
      <c r="P928" s="345"/>
      <c r="Q928" s="345"/>
    </row>
    <row r="929" spans="16:17" x14ac:dyDescent="0.2">
      <c r="P929" s="345"/>
      <c r="Q929" s="345"/>
    </row>
    <row r="930" spans="16:17" x14ac:dyDescent="0.2">
      <c r="P930" s="345"/>
      <c r="Q930" s="345"/>
    </row>
    <row r="931" spans="16:17" x14ac:dyDescent="0.2">
      <c r="P931" s="345"/>
      <c r="Q931" s="345"/>
    </row>
    <row r="932" spans="16:17" x14ac:dyDescent="0.2">
      <c r="P932" s="345"/>
      <c r="Q932" s="345"/>
    </row>
    <row r="933" spans="16:17" x14ac:dyDescent="0.2">
      <c r="P933" s="345"/>
      <c r="Q933" s="345"/>
    </row>
    <row r="934" spans="16:17" x14ac:dyDescent="0.2">
      <c r="P934" s="345"/>
      <c r="Q934" s="345"/>
    </row>
    <row r="935" spans="16:17" x14ac:dyDescent="0.2">
      <c r="P935" s="345"/>
      <c r="Q935" s="345"/>
    </row>
    <row r="936" spans="16:17" x14ac:dyDescent="0.2">
      <c r="P936" s="345"/>
      <c r="Q936" s="345"/>
    </row>
    <row r="937" spans="16:17" x14ac:dyDescent="0.2">
      <c r="P937" s="345"/>
      <c r="Q937" s="345"/>
    </row>
    <row r="938" spans="16:17" x14ac:dyDescent="0.2">
      <c r="P938" s="345"/>
      <c r="Q938" s="345"/>
    </row>
    <row r="939" spans="16:17" x14ac:dyDescent="0.2">
      <c r="P939" s="345"/>
      <c r="Q939" s="345"/>
    </row>
    <row r="940" spans="16:17" x14ac:dyDescent="0.2">
      <c r="P940" s="345"/>
      <c r="Q940" s="345"/>
    </row>
    <row r="941" spans="16:17" x14ac:dyDescent="0.2">
      <c r="P941" s="345"/>
      <c r="Q941" s="345"/>
    </row>
    <row r="942" spans="16:17" x14ac:dyDescent="0.2">
      <c r="P942" s="345"/>
      <c r="Q942" s="345"/>
    </row>
    <row r="943" spans="16:17" x14ac:dyDescent="0.2">
      <c r="P943" s="345"/>
      <c r="Q943" s="345"/>
    </row>
    <row r="944" spans="16:17" x14ac:dyDescent="0.2">
      <c r="P944" s="345"/>
      <c r="Q944" s="345"/>
    </row>
    <row r="945" spans="16:17" x14ac:dyDescent="0.2">
      <c r="P945" s="345"/>
      <c r="Q945" s="345"/>
    </row>
    <row r="946" spans="16:17" x14ac:dyDescent="0.2">
      <c r="P946" s="345"/>
      <c r="Q946" s="345"/>
    </row>
    <row r="947" spans="16:17" x14ac:dyDescent="0.2">
      <c r="P947" s="345"/>
      <c r="Q947" s="345"/>
    </row>
    <row r="948" spans="16:17" x14ac:dyDescent="0.2">
      <c r="P948" s="345"/>
      <c r="Q948" s="345"/>
    </row>
    <row r="949" spans="16:17" x14ac:dyDescent="0.2">
      <c r="P949" s="345"/>
      <c r="Q949" s="345"/>
    </row>
    <row r="950" spans="16:17" x14ac:dyDescent="0.2">
      <c r="P950" s="345"/>
      <c r="Q950" s="345"/>
    </row>
    <row r="951" spans="16:17" x14ac:dyDescent="0.2">
      <c r="P951" s="345"/>
      <c r="Q951" s="345"/>
    </row>
    <row r="952" spans="16:17" x14ac:dyDescent="0.2">
      <c r="P952" s="345"/>
      <c r="Q952" s="345"/>
    </row>
    <row r="953" spans="16:17" x14ac:dyDescent="0.2">
      <c r="P953" s="345"/>
      <c r="Q953" s="345"/>
    </row>
    <row r="954" spans="16:17" x14ac:dyDescent="0.2">
      <c r="P954" s="345"/>
      <c r="Q954" s="345"/>
    </row>
    <row r="955" spans="16:17" x14ac:dyDescent="0.2">
      <c r="P955" s="345"/>
      <c r="Q955" s="345"/>
    </row>
    <row r="956" spans="16:17" x14ac:dyDescent="0.2">
      <c r="P956" s="345"/>
      <c r="Q956" s="345"/>
    </row>
    <row r="957" spans="16:17" x14ac:dyDescent="0.2">
      <c r="P957" s="345"/>
      <c r="Q957" s="345"/>
    </row>
    <row r="958" spans="16:17" x14ac:dyDescent="0.2">
      <c r="P958" s="345"/>
      <c r="Q958" s="345"/>
    </row>
    <row r="959" spans="16:17" x14ac:dyDescent="0.2">
      <c r="P959" s="345"/>
      <c r="Q959" s="345"/>
    </row>
    <row r="960" spans="16:17" x14ac:dyDescent="0.2">
      <c r="P960" s="345"/>
      <c r="Q960" s="345"/>
    </row>
    <row r="961" spans="16:17" x14ac:dyDescent="0.2">
      <c r="P961" s="345"/>
      <c r="Q961" s="345"/>
    </row>
    <row r="962" spans="16:17" x14ac:dyDescent="0.2">
      <c r="P962" s="345"/>
      <c r="Q962" s="345"/>
    </row>
    <row r="963" spans="16:17" x14ac:dyDescent="0.2">
      <c r="P963" s="345"/>
      <c r="Q963" s="345"/>
    </row>
    <row r="964" spans="16:17" x14ac:dyDescent="0.2">
      <c r="P964" s="345"/>
      <c r="Q964" s="345"/>
    </row>
    <row r="965" spans="16:17" x14ac:dyDescent="0.2">
      <c r="P965" s="345"/>
      <c r="Q965" s="345"/>
    </row>
    <row r="966" spans="16:17" x14ac:dyDescent="0.2">
      <c r="P966" s="345"/>
      <c r="Q966" s="345"/>
    </row>
    <row r="967" spans="16:17" x14ac:dyDescent="0.2">
      <c r="P967" s="345"/>
      <c r="Q967" s="345"/>
    </row>
    <row r="968" spans="16:17" x14ac:dyDescent="0.2">
      <c r="P968" s="345"/>
      <c r="Q968" s="345"/>
    </row>
    <row r="969" spans="16:17" x14ac:dyDescent="0.2">
      <c r="P969" s="345"/>
      <c r="Q969" s="345"/>
    </row>
    <row r="970" spans="16:17" x14ac:dyDescent="0.2">
      <c r="P970" s="345"/>
      <c r="Q970" s="345"/>
    </row>
    <row r="971" spans="16:17" x14ac:dyDescent="0.2">
      <c r="P971" s="345"/>
      <c r="Q971" s="345"/>
    </row>
    <row r="972" spans="16:17" x14ac:dyDescent="0.2">
      <c r="P972" s="345"/>
      <c r="Q972" s="345"/>
    </row>
    <row r="973" spans="16:17" x14ac:dyDescent="0.2">
      <c r="P973" s="345"/>
      <c r="Q973" s="345"/>
    </row>
    <row r="974" spans="16:17" x14ac:dyDescent="0.2">
      <c r="P974" s="345"/>
      <c r="Q974" s="345"/>
    </row>
    <row r="975" spans="16:17" x14ac:dyDescent="0.2">
      <c r="P975" s="345"/>
      <c r="Q975" s="345"/>
    </row>
    <row r="976" spans="16:17" x14ac:dyDescent="0.2">
      <c r="P976" s="345"/>
      <c r="Q976" s="345"/>
    </row>
    <row r="977" spans="16:17" x14ac:dyDescent="0.2">
      <c r="P977" s="345"/>
      <c r="Q977" s="345"/>
    </row>
    <row r="978" spans="16:17" x14ac:dyDescent="0.2">
      <c r="P978" s="345"/>
      <c r="Q978" s="345"/>
    </row>
    <row r="979" spans="16:17" x14ac:dyDescent="0.2">
      <c r="P979" s="345"/>
      <c r="Q979" s="345"/>
    </row>
    <row r="980" spans="16:17" x14ac:dyDescent="0.2">
      <c r="P980" s="345"/>
      <c r="Q980" s="345"/>
    </row>
    <row r="981" spans="16:17" x14ac:dyDescent="0.2">
      <c r="P981" s="345"/>
      <c r="Q981" s="345"/>
    </row>
    <row r="982" spans="16:17" x14ac:dyDescent="0.2">
      <c r="P982" s="345"/>
      <c r="Q982" s="345"/>
    </row>
    <row r="983" spans="16:17" x14ac:dyDescent="0.2">
      <c r="P983" s="345"/>
      <c r="Q983" s="345"/>
    </row>
    <row r="984" spans="16:17" x14ac:dyDescent="0.2">
      <c r="P984" s="345"/>
      <c r="Q984" s="345"/>
    </row>
    <row r="985" spans="16:17" x14ac:dyDescent="0.2">
      <c r="P985" s="345"/>
      <c r="Q985" s="345"/>
    </row>
    <row r="986" spans="16:17" x14ac:dyDescent="0.2">
      <c r="P986" s="345"/>
      <c r="Q986" s="345"/>
    </row>
    <row r="987" spans="16:17" x14ac:dyDescent="0.2">
      <c r="P987" s="345"/>
      <c r="Q987" s="345"/>
    </row>
    <row r="988" spans="16:17" x14ac:dyDescent="0.2">
      <c r="P988" s="345"/>
      <c r="Q988" s="345"/>
    </row>
    <row r="989" spans="16:17" x14ac:dyDescent="0.2">
      <c r="P989" s="345"/>
      <c r="Q989" s="345"/>
    </row>
    <row r="990" spans="16:17" x14ac:dyDescent="0.2">
      <c r="P990" s="345"/>
      <c r="Q990" s="345"/>
    </row>
    <row r="991" spans="16:17" x14ac:dyDescent="0.2">
      <c r="P991" s="345"/>
      <c r="Q991" s="345"/>
    </row>
    <row r="992" spans="16:17" x14ac:dyDescent="0.2">
      <c r="P992" s="345"/>
      <c r="Q992" s="345"/>
    </row>
    <row r="993" spans="16:17" x14ac:dyDescent="0.2">
      <c r="P993" s="345"/>
      <c r="Q993" s="345"/>
    </row>
    <row r="994" spans="16:17" x14ac:dyDescent="0.2">
      <c r="P994" s="345"/>
      <c r="Q994" s="345"/>
    </row>
    <row r="995" spans="16:17" x14ac:dyDescent="0.2">
      <c r="P995" s="345"/>
      <c r="Q995" s="345"/>
    </row>
    <row r="996" spans="16:17" x14ac:dyDescent="0.2">
      <c r="P996" s="345"/>
      <c r="Q996" s="345"/>
    </row>
    <row r="997" spans="16:17" x14ac:dyDescent="0.2">
      <c r="P997" s="345"/>
      <c r="Q997" s="345"/>
    </row>
    <row r="998" spans="16:17" x14ac:dyDescent="0.2">
      <c r="P998" s="345"/>
      <c r="Q998" s="345"/>
    </row>
    <row r="999" spans="16:17" x14ac:dyDescent="0.2">
      <c r="P999" s="345"/>
      <c r="Q999" s="345"/>
    </row>
    <row r="1000" spans="16:17" x14ac:dyDescent="0.2">
      <c r="P1000" s="345"/>
      <c r="Q1000" s="345"/>
    </row>
    <row r="1001" spans="16:17" x14ac:dyDescent="0.2">
      <c r="P1001" s="345"/>
      <c r="Q1001" s="345"/>
    </row>
    <row r="1002" spans="16:17" x14ac:dyDescent="0.2">
      <c r="P1002" s="345"/>
      <c r="Q1002" s="345"/>
    </row>
    <row r="1003" spans="16:17" x14ac:dyDescent="0.2">
      <c r="P1003" s="345"/>
      <c r="Q1003" s="345"/>
    </row>
    <row r="1004" spans="16:17" x14ac:dyDescent="0.2">
      <c r="P1004" s="345"/>
      <c r="Q1004" s="345"/>
    </row>
    <row r="1005" spans="16:17" x14ac:dyDescent="0.2">
      <c r="P1005" s="345"/>
      <c r="Q1005" s="345"/>
    </row>
    <row r="1006" spans="16:17" x14ac:dyDescent="0.2">
      <c r="P1006" s="345"/>
      <c r="Q1006" s="345"/>
    </row>
    <row r="1007" spans="16:17" x14ac:dyDescent="0.2">
      <c r="P1007" s="345"/>
      <c r="Q1007" s="345"/>
    </row>
    <row r="1008" spans="16:17" x14ac:dyDescent="0.2">
      <c r="P1008" s="345"/>
      <c r="Q1008" s="345"/>
    </row>
    <row r="1009" spans="16:17" x14ac:dyDescent="0.2">
      <c r="P1009" s="345"/>
      <c r="Q1009" s="345"/>
    </row>
    <row r="1010" spans="16:17" x14ac:dyDescent="0.2">
      <c r="P1010" s="345"/>
      <c r="Q1010" s="345"/>
    </row>
    <row r="1011" spans="16:17" x14ac:dyDescent="0.2">
      <c r="P1011" s="345"/>
      <c r="Q1011" s="345"/>
    </row>
    <row r="1012" spans="16:17" x14ac:dyDescent="0.2">
      <c r="P1012" s="345"/>
      <c r="Q1012" s="345"/>
    </row>
    <row r="1013" spans="16:17" x14ac:dyDescent="0.2">
      <c r="P1013" s="345"/>
      <c r="Q1013" s="345"/>
    </row>
    <row r="1014" spans="16:17" x14ac:dyDescent="0.2">
      <c r="P1014" s="345"/>
      <c r="Q1014" s="345"/>
    </row>
    <row r="1015" spans="16:17" x14ac:dyDescent="0.2">
      <c r="P1015" s="345"/>
      <c r="Q1015" s="345"/>
    </row>
    <row r="1016" spans="16:17" x14ac:dyDescent="0.2">
      <c r="P1016" s="345"/>
      <c r="Q1016" s="345"/>
    </row>
    <row r="1017" spans="16:17" x14ac:dyDescent="0.2">
      <c r="P1017" s="345"/>
      <c r="Q1017" s="345"/>
    </row>
    <row r="1018" spans="16:17" x14ac:dyDescent="0.2">
      <c r="P1018" s="345"/>
      <c r="Q1018" s="345"/>
    </row>
    <row r="1019" spans="16:17" x14ac:dyDescent="0.2">
      <c r="P1019" s="345"/>
      <c r="Q1019" s="345"/>
    </row>
    <row r="1020" spans="16:17" x14ac:dyDescent="0.2">
      <c r="P1020" s="345"/>
      <c r="Q1020" s="345"/>
    </row>
    <row r="1021" spans="16:17" x14ac:dyDescent="0.2">
      <c r="P1021" s="345"/>
      <c r="Q1021" s="345"/>
    </row>
    <row r="1022" spans="16:17" x14ac:dyDescent="0.2">
      <c r="P1022" s="345"/>
      <c r="Q1022" s="345"/>
    </row>
    <row r="1023" spans="16:17" x14ac:dyDescent="0.2">
      <c r="P1023" s="345"/>
      <c r="Q1023" s="345"/>
    </row>
    <row r="1024" spans="16:17" x14ac:dyDescent="0.2">
      <c r="P1024" s="345"/>
      <c r="Q1024" s="345"/>
    </row>
    <row r="1025" spans="16:17" x14ac:dyDescent="0.2">
      <c r="P1025" s="345"/>
      <c r="Q1025" s="345"/>
    </row>
    <row r="1026" spans="16:17" x14ac:dyDescent="0.2">
      <c r="P1026" s="345"/>
      <c r="Q1026" s="345"/>
    </row>
    <row r="1027" spans="16:17" x14ac:dyDescent="0.2">
      <c r="P1027" s="345"/>
      <c r="Q1027" s="345"/>
    </row>
    <row r="1028" spans="16:17" x14ac:dyDescent="0.2">
      <c r="P1028" s="345"/>
      <c r="Q1028" s="345"/>
    </row>
    <row r="1029" spans="16:17" x14ac:dyDescent="0.2">
      <c r="P1029" s="345"/>
      <c r="Q1029" s="345"/>
    </row>
    <row r="1030" spans="16:17" x14ac:dyDescent="0.2">
      <c r="P1030" s="345"/>
      <c r="Q1030" s="345"/>
    </row>
    <row r="1031" spans="16:17" x14ac:dyDescent="0.2">
      <c r="P1031" s="345"/>
      <c r="Q1031" s="345"/>
    </row>
    <row r="1032" spans="16:17" x14ac:dyDescent="0.2">
      <c r="P1032" s="345"/>
      <c r="Q1032" s="345"/>
    </row>
    <row r="1033" spans="16:17" x14ac:dyDescent="0.2">
      <c r="P1033" s="345"/>
      <c r="Q1033" s="345"/>
    </row>
    <row r="1034" spans="16:17" x14ac:dyDescent="0.2">
      <c r="P1034" s="345"/>
      <c r="Q1034" s="345"/>
    </row>
    <row r="1035" spans="16:17" x14ac:dyDescent="0.2">
      <c r="P1035" s="345"/>
      <c r="Q1035" s="345"/>
    </row>
    <row r="1036" spans="16:17" x14ac:dyDescent="0.2">
      <c r="P1036" s="345"/>
      <c r="Q1036" s="345"/>
    </row>
    <row r="1037" spans="16:17" x14ac:dyDescent="0.2">
      <c r="P1037" s="345"/>
      <c r="Q1037" s="345"/>
    </row>
    <row r="1038" spans="16:17" x14ac:dyDescent="0.2">
      <c r="P1038" s="345"/>
      <c r="Q1038" s="345"/>
    </row>
    <row r="1039" spans="16:17" x14ac:dyDescent="0.2">
      <c r="P1039" s="345"/>
      <c r="Q1039" s="345"/>
    </row>
    <row r="1040" spans="16:17" x14ac:dyDescent="0.2">
      <c r="P1040" s="345"/>
      <c r="Q1040" s="345"/>
    </row>
    <row r="1041" spans="16:17" x14ac:dyDescent="0.2">
      <c r="P1041" s="345"/>
      <c r="Q1041" s="345"/>
    </row>
    <row r="1042" spans="16:17" x14ac:dyDescent="0.2">
      <c r="P1042" s="345"/>
      <c r="Q1042" s="345"/>
    </row>
    <row r="1043" spans="16:17" x14ac:dyDescent="0.2">
      <c r="P1043" s="345"/>
      <c r="Q1043" s="345"/>
    </row>
    <row r="1044" spans="16:17" x14ac:dyDescent="0.2">
      <c r="P1044" s="345"/>
      <c r="Q1044" s="345"/>
    </row>
    <row r="1045" spans="16:17" x14ac:dyDescent="0.2">
      <c r="P1045" s="345"/>
      <c r="Q1045" s="345"/>
    </row>
    <row r="1046" spans="16:17" x14ac:dyDescent="0.2">
      <c r="P1046" s="345"/>
      <c r="Q1046" s="345"/>
    </row>
    <row r="1047" spans="16:17" x14ac:dyDescent="0.2">
      <c r="P1047" s="345"/>
      <c r="Q1047" s="345"/>
    </row>
    <row r="1048" spans="16:17" x14ac:dyDescent="0.2">
      <c r="P1048" s="345"/>
      <c r="Q1048" s="345"/>
    </row>
    <row r="1049" spans="16:17" x14ac:dyDescent="0.2">
      <c r="P1049" s="345"/>
      <c r="Q1049" s="345"/>
    </row>
    <row r="1050" spans="16:17" x14ac:dyDescent="0.2">
      <c r="P1050" s="345"/>
      <c r="Q1050" s="345"/>
    </row>
    <row r="1051" spans="16:17" x14ac:dyDescent="0.2">
      <c r="P1051" s="345"/>
      <c r="Q1051" s="345"/>
    </row>
    <row r="1052" spans="16:17" x14ac:dyDescent="0.2">
      <c r="P1052" s="345"/>
      <c r="Q1052" s="345"/>
    </row>
    <row r="1053" spans="16:17" x14ac:dyDescent="0.2">
      <c r="P1053" s="345"/>
      <c r="Q1053" s="345"/>
    </row>
    <row r="1054" spans="16:17" x14ac:dyDescent="0.2">
      <c r="P1054" s="345"/>
      <c r="Q1054" s="345"/>
    </row>
    <row r="1055" spans="16:17" x14ac:dyDescent="0.2">
      <c r="P1055" s="345"/>
      <c r="Q1055" s="345"/>
    </row>
    <row r="1056" spans="16:17" x14ac:dyDescent="0.2">
      <c r="P1056" s="345"/>
      <c r="Q1056" s="345"/>
    </row>
    <row r="1057" spans="16:17" x14ac:dyDescent="0.2">
      <c r="P1057" s="345"/>
      <c r="Q1057" s="345"/>
    </row>
    <row r="1058" spans="16:17" x14ac:dyDescent="0.2">
      <c r="P1058" s="345"/>
      <c r="Q1058" s="345"/>
    </row>
    <row r="1059" spans="16:17" x14ac:dyDescent="0.2">
      <c r="P1059" s="345"/>
      <c r="Q1059" s="345"/>
    </row>
    <row r="1060" spans="16:17" x14ac:dyDescent="0.2">
      <c r="P1060" s="345"/>
      <c r="Q1060" s="345"/>
    </row>
    <row r="1061" spans="16:17" x14ac:dyDescent="0.2">
      <c r="P1061" s="345"/>
      <c r="Q1061" s="345"/>
    </row>
    <row r="1062" spans="16:17" x14ac:dyDescent="0.2">
      <c r="P1062" s="345"/>
      <c r="Q1062" s="345"/>
    </row>
    <row r="1063" spans="16:17" x14ac:dyDescent="0.2">
      <c r="P1063" s="345"/>
      <c r="Q1063" s="345"/>
    </row>
    <row r="1064" spans="16:17" x14ac:dyDescent="0.2">
      <c r="P1064" s="345"/>
      <c r="Q1064" s="345"/>
    </row>
    <row r="1065" spans="16:17" x14ac:dyDescent="0.2">
      <c r="P1065" s="345"/>
      <c r="Q1065" s="345"/>
    </row>
    <row r="1066" spans="16:17" x14ac:dyDescent="0.2">
      <c r="P1066" s="345"/>
      <c r="Q1066" s="345"/>
    </row>
    <row r="1067" spans="16:17" x14ac:dyDescent="0.2">
      <c r="P1067" s="345"/>
      <c r="Q1067" s="345"/>
    </row>
    <row r="1068" spans="16:17" x14ac:dyDescent="0.2">
      <c r="P1068" s="345"/>
      <c r="Q1068" s="345"/>
    </row>
    <row r="1069" spans="16:17" x14ac:dyDescent="0.2">
      <c r="P1069" s="345"/>
      <c r="Q1069" s="345"/>
    </row>
    <row r="1070" spans="16:17" x14ac:dyDescent="0.2">
      <c r="P1070" s="345"/>
      <c r="Q1070" s="345"/>
    </row>
    <row r="1071" spans="16:17" x14ac:dyDescent="0.2">
      <c r="P1071" s="345"/>
      <c r="Q1071" s="345"/>
    </row>
    <row r="1072" spans="16:17" x14ac:dyDescent="0.2">
      <c r="P1072" s="345"/>
      <c r="Q1072" s="345"/>
    </row>
    <row r="1073" spans="16:17" x14ac:dyDescent="0.2">
      <c r="P1073" s="345"/>
      <c r="Q1073" s="345"/>
    </row>
    <row r="1074" spans="16:17" x14ac:dyDescent="0.2">
      <c r="P1074" s="345"/>
      <c r="Q1074" s="345"/>
    </row>
    <row r="1075" spans="16:17" x14ac:dyDescent="0.2">
      <c r="P1075" s="345"/>
      <c r="Q1075" s="345"/>
    </row>
    <row r="1076" spans="16:17" x14ac:dyDescent="0.2">
      <c r="P1076" s="345"/>
      <c r="Q1076" s="345"/>
    </row>
    <row r="1077" spans="16:17" x14ac:dyDescent="0.2">
      <c r="P1077" s="345"/>
      <c r="Q1077" s="345"/>
    </row>
    <row r="1078" spans="16:17" x14ac:dyDescent="0.2">
      <c r="P1078" s="345"/>
      <c r="Q1078" s="345"/>
    </row>
    <row r="1079" spans="16:17" x14ac:dyDescent="0.2">
      <c r="P1079" s="345"/>
      <c r="Q1079" s="345"/>
    </row>
    <row r="1080" spans="16:17" x14ac:dyDescent="0.2">
      <c r="P1080" s="345"/>
      <c r="Q1080" s="345"/>
    </row>
    <row r="1081" spans="16:17" x14ac:dyDescent="0.2">
      <c r="P1081" s="345"/>
      <c r="Q1081" s="345"/>
    </row>
    <row r="1082" spans="16:17" x14ac:dyDescent="0.2">
      <c r="P1082" s="345"/>
      <c r="Q1082" s="345"/>
    </row>
    <row r="1083" spans="16:17" x14ac:dyDescent="0.2">
      <c r="P1083" s="345"/>
      <c r="Q1083" s="345"/>
    </row>
    <row r="1084" spans="16:17" x14ac:dyDescent="0.2">
      <c r="P1084" s="345"/>
      <c r="Q1084" s="345"/>
    </row>
    <row r="1085" spans="16:17" x14ac:dyDescent="0.2">
      <c r="P1085" s="345"/>
      <c r="Q1085" s="345"/>
    </row>
    <row r="1086" spans="16:17" x14ac:dyDescent="0.2">
      <c r="P1086" s="345"/>
      <c r="Q1086" s="345"/>
    </row>
    <row r="1087" spans="16:17" x14ac:dyDescent="0.2">
      <c r="P1087" s="345"/>
      <c r="Q1087" s="345"/>
    </row>
    <row r="1088" spans="16:17" x14ac:dyDescent="0.2">
      <c r="P1088" s="345"/>
      <c r="Q1088" s="345"/>
    </row>
    <row r="1089" spans="16:17" x14ac:dyDescent="0.2">
      <c r="P1089" s="345"/>
      <c r="Q1089" s="345"/>
    </row>
    <row r="1090" spans="16:17" x14ac:dyDescent="0.2">
      <c r="P1090" s="345"/>
      <c r="Q1090" s="345"/>
    </row>
    <row r="1091" spans="16:17" x14ac:dyDescent="0.2">
      <c r="P1091" s="345"/>
      <c r="Q1091" s="345"/>
    </row>
    <row r="1092" spans="16:17" x14ac:dyDescent="0.2">
      <c r="P1092" s="345"/>
      <c r="Q1092" s="345"/>
    </row>
    <row r="1093" spans="16:17" x14ac:dyDescent="0.2">
      <c r="P1093" s="345"/>
      <c r="Q1093" s="345"/>
    </row>
    <row r="1094" spans="16:17" x14ac:dyDescent="0.2">
      <c r="P1094" s="345"/>
      <c r="Q1094" s="345"/>
    </row>
    <row r="1095" spans="16:17" x14ac:dyDescent="0.2">
      <c r="P1095" s="345"/>
      <c r="Q1095" s="345"/>
    </row>
    <row r="1096" spans="16:17" x14ac:dyDescent="0.2">
      <c r="P1096" s="345"/>
      <c r="Q1096" s="345"/>
    </row>
    <row r="1097" spans="16:17" x14ac:dyDescent="0.2">
      <c r="P1097" s="345"/>
      <c r="Q1097" s="345"/>
    </row>
    <row r="1098" spans="16:17" x14ac:dyDescent="0.2">
      <c r="P1098" s="345"/>
      <c r="Q1098" s="345"/>
    </row>
    <row r="1099" spans="16:17" x14ac:dyDescent="0.2">
      <c r="P1099" s="345"/>
      <c r="Q1099" s="345"/>
    </row>
    <row r="1100" spans="16:17" x14ac:dyDescent="0.2">
      <c r="P1100" s="345"/>
      <c r="Q1100" s="345"/>
    </row>
    <row r="1101" spans="16:17" x14ac:dyDescent="0.2">
      <c r="P1101" s="345"/>
      <c r="Q1101" s="345"/>
    </row>
    <row r="1102" spans="16:17" x14ac:dyDescent="0.2">
      <c r="P1102" s="345"/>
      <c r="Q1102" s="345"/>
    </row>
    <row r="1103" spans="16:17" x14ac:dyDescent="0.2">
      <c r="P1103" s="345"/>
      <c r="Q1103" s="345"/>
    </row>
    <row r="1104" spans="16:17" x14ac:dyDescent="0.2">
      <c r="P1104" s="345"/>
      <c r="Q1104" s="345"/>
    </row>
    <row r="1105" spans="16:17" x14ac:dyDescent="0.2">
      <c r="P1105" s="345"/>
      <c r="Q1105" s="345"/>
    </row>
    <row r="1106" spans="16:17" x14ac:dyDescent="0.2">
      <c r="P1106" s="345"/>
      <c r="Q1106" s="345"/>
    </row>
    <row r="1107" spans="16:17" x14ac:dyDescent="0.2">
      <c r="P1107" s="345"/>
      <c r="Q1107" s="345"/>
    </row>
    <row r="1108" spans="16:17" x14ac:dyDescent="0.2">
      <c r="P1108" s="345"/>
      <c r="Q1108" s="345"/>
    </row>
    <row r="1109" spans="16:17" x14ac:dyDescent="0.2">
      <c r="P1109" s="345"/>
      <c r="Q1109" s="345"/>
    </row>
    <row r="1110" spans="16:17" x14ac:dyDescent="0.2">
      <c r="P1110" s="345"/>
      <c r="Q1110" s="345"/>
    </row>
    <row r="1111" spans="16:17" x14ac:dyDescent="0.2">
      <c r="P1111" s="345"/>
      <c r="Q1111" s="345"/>
    </row>
    <row r="1112" spans="16:17" x14ac:dyDescent="0.2">
      <c r="P1112" s="345"/>
      <c r="Q1112" s="345"/>
    </row>
    <row r="1113" spans="16:17" x14ac:dyDescent="0.2">
      <c r="P1113" s="345"/>
      <c r="Q1113" s="345"/>
    </row>
    <row r="1114" spans="16:17" x14ac:dyDescent="0.2">
      <c r="P1114" s="345"/>
      <c r="Q1114" s="345"/>
    </row>
    <row r="1115" spans="16:17" x14ac:dyDescent="0.2">
      <c r="P1115" s="345"/>
      <c r="Q1115" s="345"/>
    </row>
    <row r="1116" spans="16:17" x14ac:dyDescent="0.2">
      <c r="P1116" s="345"/>
      <c r="Q1116" s="345"/>
    </row>
    <row r="1117" spans="16:17" x14ac:dyDescent="0.2">
      <c r="P1117" s="345"/>
      <c r="Q1117" s="345"/>
    </row>
    <row r="1118" spans="16:17" x14ac:dyDescent="0.2">
      <c r="P1118" s="345"/>
      <c r="Q1118" s="345"/>
    </row>
    <row r="1119" spans="16:17" x14ac:dyDescent="0.2">
      <c r="P1119" s="345"/>
      <c r="Q1119" s="345"/>
    </row>
    <row r="1120" spans="16:17" x14ac:dyDescent="0.2">
      <c r="P1120" s="345"/>
      <c r="Q1120" s="345"/>
    </row>
    <row r="1121" spans="16:17" x14ac:dyDescent="0.2">
      <c r="P1121" s="345"/>
      <c r="Q1121" s="345"/>
    </row>
    <row r="1122" spans="16:17" x14ac:dyDescent="0.2">
      <c r="P1122" s="345"/>
      <c r="Q1122" s="345"/>
    </row>
    <row r="1123" spans="16:17" x14ac:dyDescent="0.2">
      <c r="P1123" s="345"/>
      <c r="Q1123" s="345"/>
    </row>
    <row r="1124" spans="16:17" x14ac:dyDescent="0.2">
      <c r="P1124" s="345"/>
      <c r="Q1124" s="345"/>
    </row>
    <row r="1125" spans="16:17" x14ac:dyDescent="0.2">
      <c r="P1125" s="345"/>
      <c r="Q1125" s="345"/>
    </row>
    <row r="1126" spans="16:17" x14ac:dyDescent="0.2">
      <c r="P1126" s="345"/>
      <c r="Q1126" s="345"/>
    </row>
    <row r="1127" spans="16:17" x14ac:dyDescent="0.2">
      <c r="P1127" s="345"/>
      <c r="Q1127" s="345"/>
    </row>
    <row r="1128" spans="16:17" x14ac:dyDescent="0.2">
      <c r="P1128" s="345"/>
      <c r="Q1128" s="345"/>
    </row>
    <row r="1129" spans="16:17" x14ac:dyDescent="0.2">
      <c r="P1129" s="345"/>
      <c r="Q1129" s="345"/>
    </row>
    <row r="1130" spans="16:17" x14ac:dyDescent="0.2">
      <c r="P1130" s="345"/>
      <c r="Q1130" s="345"/>
    </row>
    <row r="1131" spans="16:17" x14ac:dyDescent="0.2">
      <c r="P1131" s="345"/>
      <c r="Q1131" s="345"/>
    </row>
    <row r="1132" spans="16:17" x14ac:dyDescent="0.2">
      <c r="P1132" s="345"/>
      <c r="Q1132" s="345"/>
    </row>
    <row r="1133" spans="16:17" x14ac:dyDescent="0.2">
      <c r="P1133" s="345"/>
      <c r="Q1133" s="345"/>
    </row>
    <row r="1134" spans="16:17" x14ac:dyDescent="0.2">
      <c r="P1134" s="345"/>
      <c r="Q1134" s="345"/>
    </row>
    <row r="1135" spans="16:17" x14ac:dyDescent="0.2">
      <c r="P1135" s="345"/>
      <c r="Q1135" s="345"/>
    </row>
    <row r="1136" spans="16:17" x14ac:dyDescent="0.2">
      <c r="P1136" s="345"/>
      <c r="Q1136" s="345"/>
    </row>
    <row r="1137" spans="16:17" x14ac:dyDescent="0.2">
      <c r="P1137" s="345"/>
      <c r="Q1137" s="345"/>
    </row>
    <row r="1138" spans="16:17" x14ac:dyDescent="0.2">
      <c r="P1138" s="345"/>
      <c r="Q1138" s="345"/>
    </row>
    <row r="1139" spans="16:17" x14ac:dyDescent="0.2">
      <c r="P1139" s="345"/>
      <c r="Q1139" s="345"/>
    </row>
    <row r="1140" spans="16:17" x14ac:dyDescent="0.2">
      <c r="P1140" s="345"/>
      <c r="Q1140" s="345"/>
    </row>
    <row r="1141" spans="16:17" x14ac:dyDescent="0.2">
      <c r="P1141" s="345"/>
      <c r="Q1141" s="345"/>
    </row>
    <row r="1142" spans="16:17" x14ac:dyDescent="0.2">
      <c r="P1142" s="345"/>
      <c r="Q1142" s="345"/>
    </row>
    <row r="1143" spans="16:17" x14ac:dyDescent="0.2">
      <c r="P1143" s="345"/>
      <c r="Q1143" s="345"/>
    </row>
    <row r="1144" spans="16:17" x14ac:dyDescent="0.2">
      <c r="P1144" s="345"/>
      <c r="Q1144" s="345"/>
    </row>
    <row r="1145" spans="16:17" x14ac:dyDescent="0.2">
      <c r="P1145" s="345"/>
      <c r="Q1145" s="345"/>
    </row>
    <row r="1146" spans="16:17" x14ac:dyDescent="0.2">
      <c r="P1146" s="345"/>
      <c r="Q1146" s="345"/>
    </row>
    <row r="1147" spans="16:17" x14ac:dyDescent="0.2">
      <c r="P1147" s="345"/>
      <c r="Q1147" s="345"/>
    </row>
    <row r="1148" spans="16:17" x14ac:dyDescent="0.2">
      <c r="P1148" s="345"/>
      <c r="Q1148" s="345"/>
    </row>
    <row r="1149" spans="16:17" x14ac:dyDescent="0.2">
      <c r="P1149" s="345"/>
      <c r="Q1149" s="345"/>
    </row>
    <row r="1150" spans="16:17" x14ac:dyDescent="0.2">
      <c r="P1150" s="345"/>
      <c r="Q1150" s="345"/>
    </row>
    <row r="1151" spans="16:17" x14ac:dyDescent="0.2">
      <c r="P1151" s="345"/>
      <c r="Q1151" s="345"/>
    </row>
    <row r="1152" spans="16:17" x14ac:dyDescent="0.2">
      <c r="P1152" s="345"/>
      <c r="Q1152" s="345"/>
    </row>
    <row r="1153" spans="16:17" x14ac:dyDescent="0.2">
      <c r="P1153" s="345"/>
      <c r="Q1153" s="345"/>
    </row>
    <row r="1154" spans="16:17" x14ac:dyDescent="0.2">
      <c r="P1154" s="345"/>
      <c r="Q1154" s="345"/>
    </row>
    <row r="1155" spans="16:17" x14ac:dyDescent="0.2">
      <c r="P1155" s="345"/>
      <c r="Q1155" s="345"/>
    </row>
    <row r="1156" spans="16:17" x14ac:dyDescent="0.2">
      <c r="P1156" s="345"/>
      <c r="Q1156" s="345"/>
    </row>
    <row r="1157" spans="16:17" x14ac:dyDescent="0.2">
      <c r="P1157" s="345"/>
      <c r="Q1157" s="345"/>
    </row>
    <row r="1158" spans="16:17" x14ac:dyDescent="0.2">
      <c r="P1158" s="345"/>
      <c r="Q1158" s="345"/>
    </row>
    <row r="1159" spans="16:17" x14ac:dyDescent="0.2">
      <c r="P1159" s="345"/>
      <c r="Q1159" s="345"/>
    </row>
    <row r="1160" spans="16:17" x14ac:dyDescent="0.2">
      <c r="P1160" s="345"/>
      <c r="Q1160" s="345"/>
    </row>
    <row r="1161" spans="16:17" x14ac:dyDescent="0.2">
      <c r="P1161" s="345"/>
      <c r="Q1161" s="345"/>
    </row>
    <row r="1162" spans="16:17" x14ac:dyDescent="0.2">
      <c r="P1162" s="345"/>
      <c r="Q1162" s="345"/>
    </row>
    <row r="1163" spans="16:17" x14ac:dyDescent="0.2">
      <c r="P1163" s="345"/>
      <c r="Q1163" s="345"/>
    </row>
    <row r="1164" spans="16:17" x14ac:dyDescent="0.2">
      <c r="P1164" s="345"/>
      <c r="Q1164" s="345"/>
    </row>
    <row r="1165" spans="16:17" x14ac:dyDescent="0.2">
      <c r="P1165" s="345"/>
      <c r="Q1165" s="345"/>
    </row>
    <row r="1166" spans="16:17" x14ac:dyDescent="0.2">
      <c r="P1166" s="345"/>
      <c r="Q1166" s="345"/>
    </row>
    <row r="1167" spans="16:17" x14ac:dyDescent="0.2">
      <c r="P1167" s="345"/>
      <c r="Q1167" s="345"/>
    </row>
    <row r="1168" spans="16:17" x14ac:dyDescent="0.2">
      <c r="P1168" s="345"/>
      <c r="Q1168" s="345"/>
    </row>
    <row r="1169" spans="16:17" x14ac:dyDescent="0.2">
      <c r="P1169" s="345"/>
      <c r="Q1169" s="345"/>
    </row>
    <row r="1170" spans="16:17" x14ac:dyDescent="0.2">
      <c r="P1170" s="345"/>
      <c r="Q1170" s="345"/>
    </row>
    <row r="1171" spans="16:17" x14ac:dyDescent="0.2">
      <c r="P1171" s="345"/>
      <c r="Q1171" s="345"/>
    </row>
    <row r="1172" spans="16:17" x14ac:dyDescent="0.2">
      <c r="P1172" s="345"/>
      <c r="Q1172" s="345"/>
    </row>
    <row r="1173" spans="16:17" x14ac:dyDescent="0.2">
      <c r="P1173" s="345"/>
      <c r="Q1173" s="345"/>
    </row>
    <row r="1174" spans="16:17" x14ac:dyDescent="0.2">
      <c r="P1174" s="345"/>
      <c r="Q1174" s="345"/>
    </row>
    <row r="1175" spans="16:17" x14ac:dyDescent="0.2">
      <c r="P1175" s="345"/>
      <c r="Q1175" s="345"/>
    </row>
    <row r="1176" spans="16:17" x14ac:dyDescent="0.2">
      <c r="P1176" s="345"/>
      <c r="Q1176" s="345"/>
    </row>
    <row r="1177" spans="16:17" x14ac:dyDescent="0.2">
      <c r="P1177" s="345"/>
      <c r="Q1177" s="345"/>
    </row>
    <row r="1178" spans="16:17" x14ac:dyDescent="0.2">
      <c r="P1178" s="345"/>
      <c r="Q1178" s="345"/>
    </row>
    <row r="1179" spans="16:17" x14ac:dyDescent="0.2">
      <c r="P1179" s="345"/>
      <c r="Q1179" s="345"/>
    </row>
    <row r="1180" spans="16:17" x14ac:dyDescent="0.2">
      <c r="P1180" s="345"/>
      <c r="Q1180" s="345"/>
    </row>
    <row r="1181" spans="16:17" x14ac:dyDescent="0.2">
      <c r="P1181" s="345"/>
      <c r="Q1181" s="345"/>
    </row>
    <row r="1182" spans="16:17" x14ac:dyDescent="0.2">
      <c r="P1182" s="345"/>
      <c r="Q1182" s="345"/>
    </row>
    <row r="1183" spans="16:17" x14ac:dyDescent="0.2">
      <c r="P1183" s="345"/>
      <c r="Q1183" s="345"/>
    </row>
    <row r="1184" spans="16:17" x14ac:dyDescent="0.2">
      <c r="P1184" s="345"/>
      <c r="Q1184" s="345"/>
    </row>
    <row r="1185" spans="16:17" x14ac:dyDescent="0.2">
      <c r="P1185" s="345"/>
      <c r="Q1185" s="345"/>
    </row>
    <row r="1186" spans="16:17" x14ac:dyDescent="0.2">
      <c r="P1186" s="345"/>
      <c r="Q1186" s="345"/>
    </row>
    <row r="1187" spans="16:17" x14ac:dyDescent="0.2">
      <c r="P1187" s="345"/>
      <c r="Q1187" s="345"/>
    </row>
    <row r="1188" spans="16:17" x14ac:dyDescent="0.2">
      <c r="P1188" s="345"/>
      <c r="Q1188" s="345"/>
    </row>
    <row r="1189" spans="16:17" x14ac:dyDescent="0.2">
      <c r="P1189" s="345"/>
      <c r="Q1189" s="345"/>
    </row>
    <row r="1190" spans="16:17" x14ac:dyDescent="0.2">
      <c r="P1190" s="345"/>
      <c r="Q1190" s="345"/>
    </row>
    <row r="1191" spans="16:17" x14ac:dyDescent="0.2">
      <c r="P1191" s="345"/>
      <c r="Q1191" s="345"/>
    </row>
    <row r="1192" spans="16:17" x14ac:dyDescent="0.2">
      <c r="P1192" s="345"/>
      <c r="Q1192" s="345"/>
    </row>
    <row r="1193" spans="16:17" x14ac:dyDescent="0.2">
      <c r="P1193" s="345"/>
      <c r="Q1193" s="345"/>
    </row>
    <row r="1194" spans="16:17" x14ac:dyDescent="0.2">
      <c r="P1194" s="345"/>
      <c r="Q1194" s="345"/>
    </row>
    <row r="1195" spans="16:17" x14ac:dyDescent="0.2">
      <c r="P1195" s="345"/>
      <c r="Q1195" s="345"/>
    </row>
    <row r="1196" spans="16:17" x14ac:dyDescent="0.2">
      <c r="P1196" s="345"/>
      <c r="Q1196" s="345"/>
    </row>
    <row r="1197" spans="16:17" x14ac:dyDescent="0.2">
      <c r="P1197" s="345"/>
      <c r="Q1197" s="345"/>
    </row>
    <row r="1198" spans="16:17" x14ac:dyDescent="0.2">
      <c r="P1198" s="345"/>
      <c r="Q1198" s="345"/>
    </row>
    <row r="1199" spans="16:17" x14ac:dyDescent="0.2">
      <c r="P1199" s="345"/>
      <c r="Q1199" s="345"/>
    </row>
    <row r="1200" spans="16:17" x14ac:dyDescent="0.2">
      <c r="P1200" s="345"/>
      <c r="Q1200" s="345"/>
    </row>
    <row r="1201" spans="16:17" x14ac:dyDescent="0.2">
      <c r="P1201" s="345"/>
      <c r="Q1201" s="345"/>
    </row>
    <row r="1202" spans="16:17" x14ac:dyDescent="0.2">
      <c r="P1202" s="345"/>
      <c r="Q1202" s="345"/>
    </row>
    <row r="1203" spans="16:17" x14ac:dyDescent="0.2">
      <c r="P1203" s="345"/>
      <c r="Q1203" s="345"/>
    </row>
    <row r="1204" spans="16:17" x14ac:dyDescent="0.2">
      <c r="P1204" s="345"/>
      <c r="Q1204" s="345"/>
    </row>
    <row r="1205" spans="16:17" x14ac:dyDescent="0.2">
      <c r="P1205" s="345"/>
      <c r="Q1205" s="345"/>
    </row>
    <row r="1206" spans="16:17" x14ac:dyDescent="0.2">
      <c r="P1206" s="345"/>
      <c r="Q1206" s="345"/>
    </row>
    <row r="1207" spans="16:17" x14ac:dyDescent="0.2">
      <c r="P1207" s="345"/>
      <c r="Q1207" s="345"/>
    </row>
    <row r="1208" spans="16:17" x14ac:dyDescent="0.2">
      <c r="P1208" s="345"/>
      <c r="Q1208" s="345"/>
    </row>
    <row r="1209" spans="16:17" x14ac:dyDescent="0.2">
      <c r="P1209" s="345"/>
      <c r="Q1209" s="345"/>
    </row>
    <row r="1210" spans="16:17" x14ac:dyDescent="0.2">
      <c r="P1210" s="345"/>
      <c r="Q1210" s="345"/>
    </row>
    <row r="1211" spans="16:17" x14ac:dyDescent="0.2">
      <c r="P1211" s="345"/>
      <c r="Q1211" s="345"/>
    </row>
    <row r="1212" spans="16:17" x14ac:dyDescent="0.2">
      <c r="P1212" s="345"/>
      <c r="Q1212" s="345"/>
    </row>
    <row r="1213" spans="16:17" x14ac:dyDescent="0.2">
      <c r="P1213" s="345"/>
      <c r="Q1213" s="345"/>
    </row>
    <row r="1214" spans="16:17" x14ac:dyDescent="0.2">
      <c r="P1214" s="345"/>
      <c r="Q1214" s="345"/>
    </row>
    <row r="1215" spans="16:17" x14ac:dyDescent="0.2">
      <c r="P1215" s="345"/>
      <c r="Q1215" s="345"/>
    </row>
    <row r="1216" spans="16:17" x14ac:dyDescent="0.2">
      <c r="P1216" s="345"/>
      <c r="Q1216" s="345"/>
    </row>
    <row r="1217" spans="16:17" x14ac:dyDescent="0.2">
      <c r="P1217" s="345"/>
      <c r="Q1217" s="345"/>
    </row>
    <row r="1218" spans="16:17" x14ac:dyDescent="0.2">
      <c r="P1218" s="345"/>
      <c r="Q1218" s="345"/>
    </row>
    <row r="1219" spans="16:17" x14ac:dyDescent="0.2">
      <c r="P1219" s="345"/>
      <c r="Q1219" s="345"/>
    </row>
    <row r="1220" spans="16:17" x14ac:dyDescent="0.2">
      <c r="P1220" s="345"/>
      <c r="Q1220" s="345"/>
    </row>
    <row r="1221" spans="16:17" x14ac:dyDescent="0.2">
      <c r="P1221" s="345"/>
      <c r="Q1221" s="345"/>
    </row>
    <row r="1222" spans="16:17" x14ac:dyDescent="0.2">
      <c r="P1222" s="345"/>
      <c r="Q1222" s="345"/>
    </row>
    <row r="1223" spans="16:17" x14ac:dyDescent="0.2">
      <c r="P1223" s="345"/>
      <c r="Q1223" s="345"/>
    </row>
    <row r="1224" spans="16:17" x14ac:dyDescent="0.2">
      <c r="P1224" s="345"/>
      <c r="Q1224" s="345"/>
    </row>
    <row r="1225" spans="16:17" x14ac:dyDescent="0.2">
      <c r="P1225" s="345"/>
      <c r="Q1225" s="345"/>
    </row>
    <row r="1226" spans="16:17" x14ac:dyDescent="0.2">
      <c r="P1226" s="345"/>
      <c r="Q1226" s="345"/>
    </row>
    <row r="1227" spans="16:17" x14ac:dyDescent="0.2">
      <c r="P1227" s="345"/>
      <c r="Q1227" s="345"/>
    </row>
    <row r="1228" spans="16:17" x14ac:dyDescent="0.2">
      <c r="P1228" s="345"/>
      <c r="Q1228" s="345"/>
    </row>
    <row r="1229" spans="16:17" x14ac:dyDescent="0.2">
      <c r="P1229" s="345"/>
      <c r="Q1229" s="345"/>
    </row>
    <row r="1230" spans="16:17" x14ac:dyDescent="0.2">
      <c r="P1230" s="345"/>
      <c r="Q1230" s="345"/>
    </row>
    <row r="1231" spans="16:17" x14ac:dyDescent="0.2">
      <c r="P1231" s="345"/>
      <c r="Q1231" s="345"/>
    </row>
    <row r="1232" spans="16:17" x14ac:dyDescent="0.2">
      <c r="P1232" s="345"/>
      <c r="Q1232" s="345"/>
    </row>
    <row r="1233" spans="16:17" x14ac:dyDescent="0.2">
      <c r="P1233" s="345"/>
      <c r="Q1233" s="345"/>
    </row>
    <row r="1234" spans="16:17" x14ac:dyDescent="0.2">
      <c r="P1234" s="345"/>
      <c r="Q1234" s="345"/>
    </row>
    <row r="1235" spans="16:17" x14ac:dyDescent="0.2">
      <c r="P1235" s="345"/>
      <c r="Q1235" s="345"/>
    </row>
    <row r="1236" spans="16:17" x14ac:dyDescent="0.2">
      <c r="P1236" s="345"/>
      <c r="Q1236" s="345"/>
    </row>
    <row r="1237" spans="16:17" x14ac:dyDescent="0.2">
      <c r="P1237" s="345"/>
      <c r="Q1237" s="345"/>
    </row>
    <row r="1238" spans="16:17" x14ac:dyDescent="0.2">
      <c r="P1238" s="345"/>
      <c r="Q1238" s="345"/>
    </row>
    <row r="1239" spans="16:17" x14ac:dyDescent="0.2">
      <c r="P1239" s="345"/>
      <c r="Q1239" s="345"/>
    </row>
    <row r="1240" spans="16:17" x14ac:dyDescent="0.2">
      <c r="P1240" s="345"/>
      <c r="Q1240" s="345"/>
    </row>
    <row r="1241" spans="16:17" x14ac:dyDescent="0.2">
      <c r="P1241" s="345"/>
      <c r="Q1241" s="345"/>
    </row>
    <row r="1242" spans="16:17" x14ac:dyDescent="0.2">
      <c r="P1242" s="345"/>
      <c r="Q1242" s="345"/>
    </row>
    <row r="1243" spans="16:17" x14ac:dyDescent="0.2">
      <c r="P1243" s="345"/>
      <c r="Q1243" s="345"/>
    </row>
    <row r="1244" spans="16:17" x14ac:dyDescent="0.2">
      <c r="P1244" s="345"/>
      <c r="Q1244" s="345"/>
    </row>
    <row r="1245" spans="16:17" x14ac:dyDescent="0.2">
      <c r="P1245" s="345"/>
      <c r="Q1245" s="345"/>
    </row>
    <row r="1246" spans="16:17" x14ac:dyDescent="0.2">
      <c r="P1246" s="345"/>
      <c r="Q1246" s="345"/>
    </row>
    <row r="1247" spans="16:17" x14ac:dyDescent="0.2">
      <c r="P1247" s="345"/>
      <c r="Q1247" s="345"/>
    </row>
    <row r="1248" spans="16:17" x14ac:dyDescent="0.2">
      <c r="P1248" s="345"/>
      <c r="Q1248" s="345"/>
    </row>
    <row r="1249" spans="16:17" x14ac:dyDescent="0.2">
      <c r="P1249" s="345"/>
      <c r="Q1249" s="345"/>
    </row>
    <row r="1250" spans="16:17" x14ac:dyDescent="0.2">
      <c r="P1250" s="345"/>
      <c r="Q1250" s="345"/>
    </row>
    <row r="1251" spans="16:17" x14ac:dyDescent="0.2">
      <c r="P1251" s="345"/>
      <c r="Q1251" s="345"/>
    </row>
    <row r="1252" spans="16:17" x14ac:dyDescent="0.2">
      <c r="P1252" s="345"/>
      <c r="Q1252" s="345"/>
    </row>
    <row r="1253" spans="16:17" x14ac:dyDescent="0.2">
      <c r="P1253" s="345"/>
      <c r="Q1253" s="345"/>
    </row>
    <row r="1254" spans="16:17" x14ac:dyDescent="0.2">
      <c r="P1254" s="345"/>
      <c r="Q1254" s="345"/>
    </row>
    <row r="1255" spans="16:17" x14ac:dyDescent="0.2">
      <c r="P1255" s="345"/>
      <c r="Q1255" s="345"/>
    </row>
    <row r="1256" spans="16:17" x14ac:dyDescent="0.2">
      <c r="P1256" s="345"/>
      <c r="Q1256" s="345"/>
    </row>
    <row r="1257" spans="16:17" x14ac:dyDescent="0.2">
      <c r="P1257" s="345"/>
      <c r="Q1257" s="345"/>
    </row>
    <row r="1258" spans="16:17" x14ac:dyDescent="0.2">
      <c r="P1258" s="345"/>
      <c r="Q1258" s="345"/>
    </row>
    <row r="1259" spans="16:17" x14ac:dyDescent="0.2">
      <c r="P1259" s="345"/>
      <c r="Q1259" s="345"/>
    </row>
    <row r="1260" spans="16:17" x14ac:dyDescent="0.2">
      <c r="P1260" s="345"/>
      <c r="Q1260" s="345"/>
    </row>
    <row r="1261" spans="16:17" x14ac:dyDescent="0.2">
      <c r="P1261" s="345"/>
      <c r="Q1261" s="345"/>
    </row>
    <row r="1262" spans="16:17" x14ac:dyDescent="0.2">
      <c r="P1262" s="345"/>
      <c r="Q1262" s="345"/>
    </row>
    <row r="1263" spans="16:17" x14ac:dyDescent="0.2">
      <c r="P1263" s="345"/>
      <c r="Q1263" s="345"/>
    </row>
    <row r="1264" spans="16:17" x14ac:dyDescent="0.2">
      <c r="P1264" s="345"/>
      <c r="Q1264" s="345"/>
    </row>
    <row r="1265" spans="16:17" x14ac:dyDescent="0.2">
      <c r="P1265" s="345"/>
      <c r="Q1265" s="345"/>
    </row>
    <row r="1266" spans="16:17" x14ac:dyDescent="0.2">
      <c r="P1266" s="345"/>
      <c r="Q1266" s="345"/>
    </row>
    <row r="1267" spans="16:17" x14ac:dyDescent="0.2">
      <c r="P1267" s="345"/>
      <c r="Q1267" s="345"/>
    </row>
    <row r="1268" spans="16:17" x14ac:dyDescent="0.2">
      <c r="P1268" s="345"/>
      <c r="Q1268" s="345"/>
    </row>
    <row r="1269" spans="16:17" x14ac:dyDescent="0.2">
      <c r="P1269" s="345"/>
      <c r="Q1269" s="345"/>
    </row>
    <row r="1270" spans="16:17" x14ac:dyDescent="0.2">
      <c r="P1270" s="345"/>
      <c r="Q1270" s="345"/>
    </row>
    <row r="1271" spans="16:17" x14ac:dyDescent="0.2">
      <c r="P1271" s="345"/>
      <c r="Q1271" s="345"/>
    </row>
    <row r="1272" spans="16:17" x14ac:dyDescent="0.2">
      <c r="P1272" s="345"/>
      <c r="Q1272" s="345"/>
    </row>
    <row r="1273" spans="16:17" x14ac:dyDescent="0.2">
      <c r="P1273" s="345"/>
      <c r="Q1273" s="345"/>
    </row>
    <row r="1274" spans="16:17" x14ac:dyDescent="0.2">
      <c r="P1274" s="345"/>
      <c r="Q1274" s="345"/>
    </row>
    <row r="1275" spans="16:17" x14ac:dyDescent="0.2">
      <c r="P1275" s="345"/>
      <c r="Q1275" s="345"/>
    </row>
    <row r="1276" spans="16:17" x14ac:dyDescent="0.2">
      <c r="P1276" s="345"/>
      <c r="Q1276" s="345"/>
    </row>
    <row r="1277" spans="16:17" x14ac:dyDescent="0.2">
      <c r="P1277" s="345"/>
      <c r="Q1277" s="345"/>
    </row>
    <row r="1278" spans="16:17" x14ac:dyDescent="0.2">
      <c r="P1278" s="345"/>
      <c r="Q1278" s="345"/>
    </row>
    <row r="1279" spans="16:17" x14ac:dyDescent="0.2">
      <c r="P1279" s="345"/>
      <c r="Q1279" s="345"/>
    </row>
    <row r="1280" spans="16:17" x14ac:dyDescent="0.2">
      <c r="P1280" s="345"/>
      <c r="Q1280" s="345"/>
    </row>
    <row r="1281" spans="16:17" x14ac:dyDescent="0.2">
      <c r="P1281" s="345"/>
      <c r="Q1281" s="345"/>
    </row>
    <row r="1282" spans="16:17" x14ac:dyDescent="0.2">
      <c r="P1282" s="345"/>
      <c r="Q1282" s="345"/>
    </row>
    <row r="1283" spans="16:17" x14ac:dyDescent="0.2">
      <c r="P1283" s="345"/>
      <c r="Q1283" s="345"/>
    </row>
    <row r="1284" spans="16:17" x14ac:dyDescent="0.2">
      <c r="P1284" s="345"/>
      <c r="Q1284" s="345"/>
    </row>
    <row r="1285" spans="16:17" x14ac:dyDescent="0.2">
      <c r="P1285" s="345"/>
      <c r="Q1285" s="345"/>
    </row>
    <row r="1286" spans="16:17" x14ac:dyDescent="0.2">
      <c r="P1286" s="345"/>
      <c r="Q1286" s="345"/>
    </row>
    <row r="1287" spans="16:17" x14ac:dyDescent="0.2">
      <c r="P1287" s="345"/>
      <c r="Q1287" s="345"/>
    </row>
    <row r="1288" spans="16:17" x14ac:dyDescent="0.2">
      <c r="P1288" s="345"/>
      <c r="Q1288" s="345"/>
    </row>
    <row r="1289" spans="16:17" x14ac:dyDescent="0.2">
      <c r="P1289" s="345"/>
      <c r="Q1289" s="345"/>
    </row>
    <row r="1290" spans="16:17" x14ac:dyDescent="0.2">
      <c r="P1290" s="345"/>
      <c r="Q1290" s="345"/>
    </row>
    <row r="1291" spans="16:17" x14ac:dyDescent="0.2">
      <c r="P1291" s="345"/>
      <c r="Q1291" s="345"/>
    </row>
    <row r="1292" spans="16:17" x14ac:dyDescent="0.2">
      <c r="P1292" s="345"/>
      <c r="Q1292" s="345"/>
    </row>
    <row r="1293" spans="16:17" x14ac:dyDescent="0.2">
      <c r="P1293" s="345"/>
      <c r="Q1293" s="345"/>
    </row>
    <row r="1294" spans="16:17" x14ac:dyDescent="0.2">
      <c r="P1294" s="345"/>
      <c r="Q1294" s="345"/>
    </row>
    <row r="1295" spans="16:17" x14ac:dyDescent="0.2">
      <c r="P1295" s="345"/>
      <c r="Q1295" s="345"/>
    </row>
    <row r="1296" spans="16:17" x14ac:dyDescent="0.2">
      <c r="P1296" s="345"/>
      <c r="Q1296" s="345"/>
    </row>
    <row r="1297" spans="16:17" x14ac:dyDescent="0.2">
      <c r="P1297" s="345"/>
      <c r="Q1297" s="345"/>
    </row>
    <row r="1298" spans="16:17" x14ac:dyDescent="0.2">
      <c r="P1298" s="345"/>
      <c r="Q1298" s="345"/>
    </row>
    <row r="1299" spans="16:17" x14ac:dyDescent="0.2">
      <c r="P1299" s="345"/>
      <c r="Q1299" s="345"/>
    </row>
    <row r="1300" spans="16:17" x14ac:dyDescent="0.2">
      <c r="P1300" s="345"/>
      <c r="Q1300" s="345"/>
    </row>
    <row r="1301" spans="16:17" x14ac:dyDescent="0.2">
      <c r="P1301" s="345"/>
      <c r="Q1301" s="345"/>
    </row>
    <row r="1302" spans="16:17" x14ac:dyDescent="0.2">
      <c r="P1302" s="345"/>
      <c r="Q1302" s="345"/>
    </row>
    <row r="1303" spans="16:17" x14ac:dyDescent="0.2">
      <c r="P1303" s="345"/>
      <c r="Q1303" s="345"/>
    </row>
    <row r="1304" spans="16:17" x14ac:dyDescent="0.2">
      <c r="P1304" s="345"/>
      <c r="Q1304" s="345"/>
    </row>
    <row r="1305" spans="16:17" x14ac:dyDescent="0.2">
      <c r="P1305" s="345"/>
      <c r="Q1305" s="345"/>
    </row>
    <row r="1306" spans="16:17" x14ac:dyDescent="0.2">
      <c r="P1306" s="345"/>
      <c r="Q1306" s="345"/>
    </row>
    <row r="1307" spans="16:17" x14ac:dyDescent="0.2">
      <c r="P1307" s="345"/>
      <c r="Q1307" s="345"/>
    </row>
    <row r="1308" spans="16:17" x14ac:dyDescent="0.2">
      <c r="P1308" s="345"/>
      <c r="Q1308" s="345"/>
    </row>
    <row r="1309" spans="16:17" x14ac:dyDescent="0.2">
      <c r="P1309" s="345"/>
      <c r="Q1309" s="345"/>
    </row>
    <row r="1310" spans="16:17" x14ac:dyDescent="0.2">
      <c r="P1310" s="345"/>
      <c r="Q1310" s="345"/>
    </row>
    <row r="1311" spans="16:17" x14ac:dyDescent="0.2">
      <c r="P1311" s="345"/>
      <c r="Q1311" s="345"/>
    </row>
    <row r="1312" spans="16:17" x14ac:dyDescent="0.2">
      <c r="P1312" s="345"/>
      <c r="Q1312" s="345"/>
    </row>
    <row r="1313" spans="16:17" x14ac:dyDescent="0.2">
      <c r="P1313" s="345"/>
      <c r="Q1313" s="345"/>
    </row>
    <row r="1314" spans="16:17" x14ac:dyDescent="0.2">
      <c r="P1314" s="345"/>
      <c r="Q1314" s="345"/>
    </row>
    <row r="1315" spans="16:17" x14ac:dyDescent="0.2">
      <c r="P1315" s="345"/>
      <c r="Q1315" s="345"/>
    </row>
    <row r="1316" spans="16:17" x14ac:dyDescent="0.2">
      <c r="P1316" s="345"/>
      <c r="Q1316" s="345"/>
    </row>
    <row r="1317" spans="16:17" x14ac:dyDescent="0.2">
      <c r="P1317" s="345"/>
      <c r="Q1317" s="345"/>
    </row>
    <row r="1318" spans="16:17" x14ac:dyDescent="0.2">
      <c r="P1318" s="345"/>
      <c r="Q1318" s="345"/>
    </row>
    <row r="1319" spans="16:17" x14ac:dyDescent="0.2">
      <c r="P1319" s="345"/>
      <c r="Q1319" s="345"/>
    </row>
    <row r="1320" spans="16:17" x14ac:dyDescent="0.2">
      <c r="P1320" s="345"/>
      <c r="Q1320" s="345"/>
    </row>
    <row r="1321" spans="16:17" x14ac:dyDescent="0.2">
      <c r="P1321" s="345"/>
      <c r="Q1321" s="345"/>
    </row>
    <row r="1322" spans="16:17" x14ac:dyDescent="0.2">
      <c r="P1322" s="345"/>
      <c r="Q1322" s="345"/>
    </row>
    <row r="1323" spans="16:17" x14ac:dyDescent="0.2">
      <c r="P1323" s="345"/>
      <c r="Q1323" s="345"/>
    </row>
    <row r="1324" spans="16:17" x14ac:dyDescent="0.2">
      <c r="P1324" s="345"/>
      <c r="Q1324" s="345"/>
    </row>
    <row r="1325" spans="16:17" x14ac:dyDescent="0.2">
      <c r="P1325" s="345"/>
      <c r="Q1325" s="345"/>
    </row>
    <row r="1326" spans="16:17" x14ac:dyDescent="0.2">
      <c r="P1326" s="345"/>
      <c r="Q1326" s="345"/>
    </row>
    <row r="1327" spans="16:17" x14ac:dyDescent="0.2">
      <c r="P1327" s="345"/>
      <c r="Q1327" s="345"/>
    </row>
    <row r="1328" spans="16:17" x14ac:dyDescent="0.2">
      <c r="P1328" s="345"/>
      <c r="Q1328" s="345"/>
    </row>
    <row r="1329" spans="16:17" x14ac:dyDescent="0.2">
      <c r="P1329" s="345"/>
      <c r="Q1329" s="345"/>
    </row>
    <row r="1330" spans="16:17" x14ac:dyDescent="0.2">
      <c r="P1330" s="345"/>
      <c r="Q1330" s="345"/>
    </row>
    <row r="1331" spans="16:17" x14ac:dyDescent="0.2">
      <c r="P1331" s="345"/>
      <c r="Q1331" s="345"/>
    </row>
    <row r="1332" spans="16:17" x14ac:dyDescent="0.2">
      <c r="P1332" s="345"/>
      <c r="Q1332" s="345"/>
    </row>
    <row r="1333" spans="16:17" x14ac:dyDescent="0.2">
      <c r="P1333" s="345"/>
      <c r="Q1333" s="345"/>
    </row>
    <row r="1334" spans="16:17" x14ac:dyDescent="0.2">
      <c r="P1334" s="345"/>
      <c r="Q1334" s="345"/>
    </row>
    <row r="1335" spans="16:17" x14ac:dyDescent="0.2">
      <c r="P1335" s="345"/>
      <c r="Q1335" s="345"/>
    </row>
    <row r="1336" spans="16:17" x14ac:dyDescent="0.2">
      <c r="P1336" s="345"/>
      <c r="Q1336" s="345"/>
    </row>
    <row r="1337" spans="16:17" x14ac:dyDescent="0.2">
      <c r="P1337" s="345"/>
      <c r="Q1337" s="345"/>
    </row>
    <row r="1338" spans="16:17" x14ac:dyDescent="0.2">
      <c r="P1338" s="345"/>
      <c r="Q1338" s="345"/>
    </row>
    <row r="1339" spans="16:17" x14ac:dyDescent="0.2">
      <c r="P1339" s="345"/>
      <c r="Q1339" s="345"/>
    </row>
    <row r="1340" spans="16:17" x14ac:dyDescent="0.2">
      <c r="P1340" s="345"/>
      <c r="Q1340" s="345"/>
    </row>
    <row r="1341" spans="16:17" x14ac:dyDescent="0.2">
      <c r="P1341" s="345"/>
      <c r="Q1341" s="345"/>
    </row>
    <row r="1342" spans="16:17" x14ac:dyDescent="0.2">
      <c r="P1342" s="345"/>
      <c r="Q1342" s="345"/>
    </row>
    <row r="1343" spans="16:17" x14ac:dyDescent="0.2">
      <c r="P1343" s="345"/>
      <c r="Q1343" s="345"/>
    </row>
    <row r="1344" spans="16:17" x14ac:dyDescent="0.2">
      <c r="P1344" s="345"/>
      <c r="Q1344" s="345"/>
    </row>
    <row r="1345" spans="16:17" x14ac:dyDescent="0.2">
      <c r="P1345" s="345"/>
      <c r="Q1345" s="345"/>
    </row>
    <row r="1346" spans="16:17" x14ac:dyDescent="0.2">
      <c r="P1346" s="345"/>
      <c r="Q1346" s="345"/>
    </row>
    <row r="1347" spans="16:17" x14ac:dyDescent="0.2">
      <c r="P1347" s="345"/>
      <c r="Q1347" s="345"/>
    </row>
    <row r="1348" spans="16:17" x14ac:dyDescent="0.2">
      <c r="P1348" s="345"/>
      <c r="Q1348" s="345"/>
    </row>
    <row r="1349" spans="16:17" x14ac:dyDescent="0.2">
      <c r="P1349" s="345"/>
      <c r="Q1349" s="345"/>
    </row>
    <row r="1350" spans="16:17" x14ac:dyDescent="0.2">
      <c r="P1350" s="345"/>
      <c r="Q1350" s="345"/>
    </row>
    <row r="1351" spans="16:17" x14ac:dyDescent="0.2">
      <c r="P1351" s="345"/>
      <c r="Q1351" s="345"/>
    </row>
    <row r="1352" spans="16:17" x14ac:dyDescent="0.2">
      <c r="P1352" s="345"/>
      <c r="Q1352" s="345"/>
    </row>
    <row r="1353" spans="16:17" x14ac:dyDescent="0.2">
      <c r="P1353" s="345"/>
      <c r="Q1353" s="345"/>
    </row>
    <row r="1354" spans="16:17" x14ac:dyDescent="0.2">
      <c r="P1354" s="345"/>
      <c r="Q1354" s="345"/>
    </row>
    <row r="1355" spans="16:17" x14ac:dyDescent="0.2">
      <c r="P1355" s="345"/>
      <c r="Q1355" s="345"/>
    </row>
    <row r="1356" spans="16:17" x14ac:dyDescent="0.2">
      <c r="P1356" s="345"/>
      <c r="Q1356" s="345"/>
    </row>
    <row r="1357" spans="16:17" x14ac:dyDescent="0.2">
      <c r="P1357" s="345"/>
      <c r="Q1357" s="345"/>
    </row>
    <row r="1358" spans="16:17" x14ac:dyDescent="0.2">
      <c r="P1358" s="345"/>
      <c r="Q1358" s="345"/>
    </row>
    <row r="1359" spans="16:17" x14ac:dyDescent="0.2">
      <c r="P1359" s="345"/>
      <c r="Q1359" s="345"/>
    </row>
    <row r="1360" spans="16:17" x14ac:dyDescent="0.2">
      <c r="P1360" s="345"/>
      <c r="Q1360" s="345"/>
    </row>
    <row r="1361" spans="16:17" x14ac:dyDescent="0.2">
      <c r="P1361" s="345"/>
      <c r="Q1361" s="345"/>
    </row>
    <row r="1362" spans="16:17" x14ac:dyDescent="0.2">
      <c r="P1362" s="345"/>
      <c r="Q1362" s="345"/>
    </row>
    <row r="1363" spans="16:17" x14ac:dyDescent="0.2">
      <c r="P1363" s="345"/>
      <c r="Q1363" s="345"/>
    </row>
    <row r="1364" spans="16:17" x14ac:dyDescent="0.2">
      <c r="P1364" s="345"/>
      <c r="Q1364" s="345"/>
    </row>
    <row r="1365" spans="16:17" x14ac:dyDescent="0.2">
      <c r="P1365" s="345"/>
      <c r="Q1365" s="345"/>
    </row>
    <row r="1366" spans="16:17" x14ac:dyDescent="0.2">
      <c r="P1366" s="345"/>
      <c r="Q1366" s="345"/>
    </row>
    <row r="1367" spans="16:17" x14ac:dyDescent="0.2">
      <c r="P1367" s="345"/>
      <c r="Q1367" s="345"/>
    </row>
    <row r="1368" spans="16:17" x14ac:dyDescent="0.2">
      <c r="P1368" s="345"/>
      <c r="Q1368" s="345"/>
    </row>
    <row r="1369" spans="16:17" x14ac:dyDescent="0.2">
      <c r="P1369" s="345"/>
      <c r="Q1369" s="345"/>
    </row>
    <row r="1370" spans="16:17" x14ac:dyDescent="0.2">
      <c r="P1370" s="345"/>
      <c r="Q1370" s="345"/>
    </row>
    <row r="1371" spans="16:17" x14ac:dyDescent="0.2">
      <c r="P1371" s="345"/>
      <c r="Q1371" s="345"/>
    </row>
    <row r="1372" spans="16:17" x14ac:dyDescent="0.2">
      <c r="P1372" s="345"/>
      <c r="Q1372" s="345"/>
    </row>
    <row r="1373" spans="16:17" x14ac:dyDescent="0.2">
      <c r="P1373" s="345"/>
      <c r="Q1373" s="345"/>
    </row>
    <row r="1374" spans="16:17" x14ac:dyDescent="0.2">
      <c r="P1374" s="345"/>
      <c r="Q1374" s="345"/>
    </row>
    <row r="1375" spans="16:17" x14ac:dyDescent="0.2">
      <c r="P1375" s="345"/>
      <c r="Q1375" s="345"/>
    </row>
    <row r="1376" spans="16:17" x14ac:dyDescent="0.2">
      <c r="P1376" s="345"/>
      <c r="Q1376" s="345"/>
    </row>
    <row r="1377" spans="16:17" x14ac:dyDescent="0.2">
      <c r="P1377" s="345"/>
      <c r="Q1377" s="345"/>
    </row>
    <row r="1378" spans="16:17" x14ac:dyDescent="0.2">
      <c r="P1378" s="345"/>
      <c r="Q1378" s="345"/>
    </row>
    <row r="1379" spans="16:17" x14ac:dyDescent="0.2">
      <c r="P1379" s="345"/>
      <c r="Q1379" s="345"/>
    </row>
    <row r="1380" spans="16:17" x14ac:dyDescent="0.2">
      <c r="P1380" s="345"/>
      <c r="Q1380" s="345"/>
    </row>
    <row r="1381" spans="16:17" x14ac:dyDescent="0.2">
      <c r="P1381" s="345"/>
      <c r="Q1381" s="345"/>
    </row>
    <row r="1382" spans="16:17" x14ac:dyDescent="0.2">
      <c r="P1382" s="345"/>
      <c r="Q1382" s="345"/>
    </row>
    <row r="1383" spans="16:17" x14ac:dyDescent="0.2">
      <c r="P1383" s="345"/>
      <c r="Q1383" s="345"/>
    </row>
    <row r="1384" spans="16:17" x14ac:dyDescent="0.2">
      <c r="P1384" s="345"/>
      <c r="Q1384" s="345"/>
    </row>
    <row r="1385" spans="16:17" x14ac:dyDescent="0.2">
      <c r="P1385" s="345"/>
      <c r="Q1385" s="345"/>
    </row>
    <row r="1386" spans="16:17" x14ac:dyDescent="0.2">
      <c r="P1386" s="345"/>
      <c r="Q1386" s="345"/>
    </row>
    <row r="1387" spans="16:17" x14ac:dyDescent="0.2">
      <c r="P1387" s="345"/>
      <c r="Q1387" s="345"/>
    </row>
    <row r="1388" spans="16:17" x14ac:dyDescent="0.2">
      <c r="P1388" s="345"/>
      <c r="Q1388" s="345"/>
    </row>
    <row r="1389" spans="16:17" x14ac:dyDescent="0.2">
      <c r="P1389" s="345"/>
      <c r="Q1389" s="345"/>
    </row>
    <row r="1390" spans="16:17" x14ac:dyDescent="0.2">
      <c r="P1390" s="345"/>
      <c r="Q1390" s="345"/>
    </row>
    <row r="1391" spans="16:17" x14ac:dyDescent="0.2">
      <c r="P1391" s="345"/>
      <c r="Q1391" s="345"/>
    </row>
    <row r="1392" spans="16:17" x14ac:dyDescent="0.2">
      <c r="P1392" s="345"/>
      <c r="Q1392" s="345"/>
    </row>
    <row r="1393" spans="16:17" x14ac:dyDescent="0.2">
      <c r="P1393" s="345"/>
      <c r="Q1393" s="345"/>
    </row>
    <row r="1394" spans="16:17" x14ac:dyDescent="0.2">
      <c r="P1394" s="345"/>
      <c r="Q1394" s="345"/>
    </row>
    <row r="1395" spans="16:17" x14ac:dyDescent="0.2">
      <c r="P1395" s="345"/>
      <c r="Q1395" s="345"/>
    </row>
    <row r="1396" spans="16:17" x14ac:dyDescent="0.2">
      <c r="P1396" s="345"/>
      <c r="Q1396" s="345"/>
    </row>
    <row r="1397" spans="16:17" x14ac:dyDescent="0.2">
      <c r="P1397" s="345"/>
      <c r="Q1397" s="345"/>
    </row>
    <row r="1398" spans="16:17" x14ac:dyDescent="0.2">
      <c r="P1398" s="345"/>
      <c r="Q1398" s="345"/>
    </row>
    <row r="1399" spans="16:17" x14ac:dyDescent="0.2">
      <c r="P1399" s="345"/>
      <c r="Q1399" s="345"/>
    </row>
    <row r="1400" spans="16:17" x14ac:dyDescent="0.2">
      <c r="P1400" s="345"/>
      <c r="Q1400" s="345"/>
    </row>
    <row r="1401" spans="16:17" x14ac:dyDescent="0.2">
      <c r="P1401" s="345"/>
      <c r="Q1401" s="345"/>
    </row>
    <row r="1402" spans="16:17" x14ac:dyDescent="0.2">
      <c r="P1402" s="345"/>
      <c r="Q1402" s="345"/>
    </row>
    <row r="1403" spans="16:17" x14ac:dyDescent="0.2">
      <c r="P1403" s="345"/>
      <c r="Q1403" s="345"/>
    </row>
    <row r="1404" spans="16:17" x14ac:dyDescent="0.2">
      <c r="P1404" s="345"/>
      <c r="Q1404" s="345"/>
    </row>
    <row r="1405" spans="16:17" x14ac:dyDescent="0.2">
      <c r="P1405" s="345"/>
      <c r="Q1405" s="345"/>
    </row>
    <row r="1406" spans="16:17" x14ac:dyDescent="0.2">
      <c r="P1406" s="345"/>
      <c r="Q1406" s="345"/>
    </row>
    <row r="1407" spans="16:17" x14ac:dyDescent="0.2">
      <c r="P1407" s="345"/>
      <c r="Q1407" s="345"/>
    </row>
    <row r="1408" spans="16:17" x14ac:dyDescent="0.2">
      <c r="P1408" s="345"/>
      <c r="Q1408" s="345"/>
    </row>
    <row r="1409" spans="16:17" x14ac:dyDescent="0.2">
      <c r="P1409" s="345"/>
      <c r="Q1409" s="345"/>
    </row>
    <row r="1410" spans="16:17" x14ac:dyDescent="0.2">
      <c r="P1410" s="345"/>
      <c r="Q1410" s="345"/>
    </row>
    <row r="1411" spans="16:17" x14ac:dyDescent="0.2">
      <c r="P1411" s="345"/>
      <c r="Q1411" s="345"/>
    </row>
    <row r="1412" spans="16:17" x14ac:dyDescent="0.2">
      <c r="P1412" s="345"/>
      <c r="Q1412" s="345"/>
    </row>
    <row r="1413" spans="16:17" x14ac:dyDescent="0.2">
      <c r="P1413" s="345"/>
      <c r="Q1413" s="345"/>
    </row>
    <row r="1414" spans="16:17" x14ac:dyDescent="0.2">
      <c r="P1414" s="345"/>
      <c r="Q1414" s="345"/>
    </row>
    <row r="1415" spans="16:17" x14ac:dyDescent="0.2">
      <c r="P1415" s="345"/>
      <c r="Q1415" s="345"/>
    </row>
    <row r="1416" spans="16:17" x14ac:dyDescent="0.2">
      <c r="P1416" s="345"/>
      <c r="Q1416" s="345"/>
    </row>
    <row r="1417" spans="16:17" x14ac:dyDescent="0.2">
      <c r="P1417" s="345"/>
      <c r="Q1417" s="345"/>
    </row>
    <row r="1418" spans="16:17" x14ac:dyDescent="0.2">
      <c r="P1418" s="345"/>
      <c r="Q1418" s="345"/>
    </row>
    <row r="1419" spans="16:17" x14ac:dyDescent="0.2">
      <c r="P1419" s="345"/>
      <c r="Q1419" s="345"/>
    </row>
    <row r="1420" spans="16:17" x14ac:dyDescent="0.2">
      <c r="P1420" s="345"/>
      <c r="Q1420" s="345"/>
    </row>
    <row r="1421" spans="16:17" x14ac:dyDescent="0.2">
      <c r="P1421" s="345"/>
      <c r="Q1421" s="345"/>
    </row>
    <row r="1422" spans="16:17" x14ac:dyDescent="0.2">
      <c r="P1422" s="345"/>
      <c r="Q1422" s="345"/>
    </row>
    <row r="1423" spans="16:17" x14ac:dyDescent="0.2">
      <c r="P1423" s="345"/>
      <c r="Q1423" s="345"/>
    </row>
    <row r="1424" spans="16:17" x14ac:dyDescent="0.2">
      <c r="P1424" s="345"/>
      <c r="Q1424" s="345"/>
    </row>
    <row r="1425" spans="16:17" x14ac:dyDescent="0.2">
      <c r="P1425" s="345"/>
      <c r="Q1425" s="345"/>
    </row>
    <row r="1426" spans="16:17" x14ac:dyDescent="0.2">
      <c r="P1426" s="345"/>
      <c r="Q1426" s="345"/>
    </row>
    <row r="1427" spans="16:17" x14ac:dyDescent="0.2">
      <c r="P1427" s="345"/>
      <c r="Q1427" s="345"/>
    </row>
    <row r="1428" spans="16:17" x14ac:dyDescent="0.2">
      <c r="P1428" s="345"/>
      <c r="Q1428" s="345"/>
    </row>
    <row r="1429" spans="16:17" x14ac:dyDescent="0.2">
      <c r="P1429" s="345"/>
      <c r="Q1429" s="345"/>
    </row>
    <row r="1430" spans="16:17" x14ac:dyDescent="0.2">
      <c r="P1430" s="345"/>
      <c r="Q1430" s="345"/>
    </row>
    <row r="1431" spans="16:17" x14ac:dyDescent="0.2">
      <c r="P1431" s="345"/>
      <c r="Q1431" s="345"/>
    </row>
    <row r="1432" spans="16:17" x14ac:dyDescent="0.2">
      <c r="P1432" s="345"/>
      <c r="Q1432" s="345"/>
    </row>
    <row r="1433" spans="16:17" x14ac:dyDescent="0.2">
      <c r="P1433" s="345"/>
      <c r="Q1433" s="345"/>
    </row>
    <row r="1434" spans="16:17" x14ac:dyDescent="0.2">
      <c r="P1434" s="345"/>
      <c r="Q1434" s="345"/>
    </row>
    <row r="1435" spans="16:17" x14ac:dyDescent="0.2">
      <c r="P1435" s="345"/>
      <c r="Q1435" s="345"/>
    </row>
    <row r="1436" spans="16:17" x14ac:dyDescent="0.2">
      <c r="P1436" s="345"/>
      <c r="Q1436" s="345"/>
    </row>
    <row r="1437" spans="16:17" x14ac:dyDescent="0.2">
      <c r="P1437" s="345"/>
      <c r="Q1437" s="345"/>
    </row>
    <row r="1438" spans="16:17" x14ac:dyDescent="0.2">
      <c r="P1438" s="345"/>
      <c r="Q1438" s="345"/>
    </row>
    <row r="1439" spans="16:17" x14ac:dyDescent="0.2">
      <c r="P1439" s="345"/>
      <c r="Q1439" s="345"/>
    </row>
    <row r="1440" spans="16:17" x14ac:dyDescent="0.2">
      <c r="P1440" s="345"/>
      <c r="Q1440" s="345"/>
    </row>
    <row r="1441" spans="16:17" x14ac:dyDescent="0.2">
      <c r="P1441" s="345"/>
      <c r="Q1441" s="345"/>
    </row>
    <row r="1442" spans="16:17" x14ac:dyDescent="0.2">
      <c r="P1442" s="345"/>
      <c r="Q1442" s="345"/>
    </row>
    <row r="1443" spans="16:17" x14ac:dyDescent="0.2">
      <c r="P1443" s="345"/>
      <c r="Q1443" s="345"/>
    </row>
    <row r="1444" spans="16:17" x14ac:dyDescent="0.2">
      <c r="P1444" s="345"/>
      <c r="Q1444" s="345"/>
    </row>
    <row r="1445" spans="16:17" x14ac:dyDescent="0.2">
      <c r="P1445" s="345"/>
      <c r="Q1445" s="345"/>
    </row>
    <row r="1446" spans="16:17" x14ac:dyDescent="0.2">
      <c r="P1446" s="345"/>
      <c r="Q1446" s="345"/>
    </row>
    <row r="1447" spans="16:17" x14ac:dyDescent="0.2">
      <c r="P1447" s="345"/>
      <c r="Q1447" s="345"/>
    </row>
    <row r="1448" spans="16:17" x14ac:dyDescent="0.2">
      <c r="P1448" s="345"/>
      <c r="Q1448" s="345"/>
    </row>
    <row r="1449" spans="16:17" x14ac:dyDescent="0.2">
      <c r="P1449" s="345"/>
      <c r="Q1449" s="345"/>
    </row>
    <row r="1450" spans="16:17" x14ac:dyDescent="0.2">
      <c r="P1450" s="345"/>
      <c r="Q1450" s="345"/>
    </row>
    <row r="1451" spans="16:17" x14ac:dyDescent="0.2">
      <c r="P1451" s="345"/>
      <c r="Q1451" s="345"/>
    </row>
    <row r="1452" spans="16:17" x14ac:dyDescent="0.2">
      <c r="P1452" s="345"/>
      <c r="Q1452" s="345"/>
    </row>
    <row r="1453" spans="16:17" x14ac:dyDescent="0.2">
      <c r="P1453" s="345"/>
      <c r="Q1453" s="345"/>
    </row>
    <row r="1454" spans="16:17" x14ac:dyDescent="0.2">
      <c r="P1454" s="345"/>
      <c r="Q1454" s="345"/>
    </row>
    <row r="1455" spans="16:17" x14ac:dyDescent="0.2">
      <c r="P1455" s="345"/>
      <c r="Q1455" s="345"/>
    </row>
    <row r="1456" spans="16:17" x14ac:dyDescent="0.2">
      <c r="P1456" s="345"/>
      <c r="Q1456" s="345"/>
    </row>
    <row r="1457" spans="16:17" x14ac:dyDescent="0.2">
      <c r="P1457" s="345"/>
      <c r="Q1457" s="345"/>
    </row>
    <row r="1458" spans="16:17" x14ac:dyDescent="0.2">
      <c r="P1458" s="345"/>
      <c r="Q1458" s="345"/>
    </row>
    <row r="1459" spans="16:17" x14ac:dyDescent="0.2">
      <c r="P1459" s="345"/>
      <c r="Q1459" s="345"/>
    </row>
    <row r="1460" spans="16:17" x14ac:dyDescent="0.2">
      <c r="P1460" s="345"/>
      <c r="Q1460" s="345"/>
    </row>
    <row r="1461" spans="16:17" x14ac:dyDescent="0.2">
      <c r="P1461" s="345"/>
      <c r="Q1461" s="345"/>
    </row>
    <row r="1462" spans="16:17" x14ac:dyDescent="0.2">
      <c r="P1462" s="345"/>
      <c r="Q1462" s="345"/>
    </row>
    <row r="1463" spans="16:17" x14ac:dyDescent="0.2">
      <c r="P1463" s="345"/>
      <c r="Q1463" s="345"/>
    </row>
    <row r="1464" spans="16:17" x14ac:dyDescent="0.2">
      <c r="P1464" s="345"/>
      <c r="Q1464" s="345"/>
    </row>
    <row r="1465" spans="16:17" x14ac:dyDescent="0.2">
      <c r="P1465" s="345"/>
      <c r="Q1465" s="345"/>
    </row>
    <row r="1466" spans="16:17" x14ac:dyDescent="0.2">
      <c r="P1466" s="345"/>
      <c r="Q1466" s="345"/>
    </row>
    <row r="1467" spans="16:17" x14ac:dyDescent="0.2">
      <c r="P1467" s="345"/>
      <c r="Q1467" s="345"/>
    </row>
    <row r="1468" spans="16:17" x14ac:dyDescent="0.2">
      <c r="P1468" s="345"/>
      <c r="Q1468" s="345"/>
    </row>
    <row r="1469" spans="16:17" x14ac:dyDescent="0.2">
      <c r="P1469" s="345"/>
      <c r="Q1469" s="345"/>
    </row>
    <row r="1470" spans="16:17" x14ac:dyDescent="0.2">
      <c r="P1470" s="345"/>
      <c r="Q1470" s="345"/>
    </row>
    <row r="1471" spans="16:17" x14ac:dyDescent="0.2">
      <c r="P1471" s="345"/>
      <c r="Q1471" s="345"/>
    </row>
    <row r="1472" spans="16:17" x14ac:dyDescent="0.2">
      <c r="P1472" s="345"/>
      <c r="Q1472" s="345"/>
    </row>
    <row r="1473" spans="16:17" x14ac:dyDescent="0.2">
      <c r="P1473" s="345"/>
      <c r="Q1473" s="345"/>
    </row>
    <row r="1474" spans="16:17" x14ac:dyDescent="0.2">
      <c r="P1474" s="345"/>
      <c r="Q1474" s="345"/>
    </row>
    <row r="1475" spans="16:17" x14ac:dyDescent="0.2">
      <c r="P1475" s="345"/>
      <c r="Q1475" s="345"/>
    </row>
    <row r="1476" spans="16:17" x14ac:dyDescent="0.2">
      <c r="P1476" s="345"/>
      <c r="Q1476" s="345"/>
    </row>
    <row r="1477" spans="16:17" x14ac:dyDescent="0.2">
      <c r="P1477" s="345"/>
      <c r="Q1477" s="345"/>
    </row>
    <row r="1478" spans="16:17" x14ac:dyDescent="0.2">
      <c r="P1478" s="345"/>
      <c r="Q1478" s="345"/>
    </row>
    <row r="1479" spans="16:17" x14ac:dyDescent="0.2">
      <c r="P1479" s="345"/>
      <c r="Q1479" s="345"/>
    </row>
    <row r="1480" spans="16:17" x14ac:dyDescent="0.2">
      <c r="P1480" s="345"/>
      <c r="Q1480" s="345"/>
    </row>
    <row r="1481" spans="16:17" x14ac:dyDescent="0.2">
      <c r="P1481" s="345"/>
      <c r="Q1481" s="345"/>
    </row>
    <row r="1482" spans="16:17" x14ac:dyDescent="0.2">
      <c r="P1482" s="345"/>
      <c r="Q1482" s="345"/>
    </row>
    <row r="1483" spans="16:17" x14ac:dyDescent="0.2">
      <c r="P1483" s="345"/>
      <c r="Q1483" s="345"/>
    </row>
    <row r="1484" spans="16:17" x14ac:dyDescent="0.2">
      <c r="P1484" s="345"/>
      <c r="Q1484" s="345"/>
    </row>
    <row r="1485" spans="16:17" x14ac:dyDescent="0.2">
      <c r="P1485" s="345"/>
      <c r="Q1485" s="345"/>
    </row>
    <row r="1486" spans="16:17" x14ac:dyDescent="0.2">
      <c r="P1486" s="345"/>
      <c r="Q1486" s="345"/>
    </row>
    <row r="1487" spans="16:17" x14ac:dyDescent="0.2">
      <c r="P1487" s="345"/>
      <c r="Q1487" s="345"/>
    </row>
    <row r="1488" spans="16:17" x14ac:dyDescent="0.2">
      <c r="P1488" s="345"/>
      <c r="Q1488" s="345"/>
    </row>
    <row r="1489" spans="16:17" x14ac:dyDescent="0.2">
      <c r="P1489" s="345"/>
      <c r="Q1489" s="345"/>
    </row>
    <row r="1490" spans="16:17" x14ac:dyDescent="0.2">
      <c r="P1490" s="345"/>
      <c r="Q1490" s="345"/>
    </row>
    <row r="1491" spans="16:17" x14ac:dyDescent="0.2">
      <c r="P1491" s="345"/>
      <c r="Q1491" s="345"/>
    </row>
    <row r="1492" spans="16:17" x14ac:dyDescent="0.2">
      <c r="P1492" s="345"/>
      <c r="Q1492" s="345"/>
    </row>
    <row r="1493" spans="16:17" x14ac:dyDescent="0.2">
      <c r="P1493" s="345"/>
      <c r="Q1493" s="345"/>
    </row>
    <row r="1494" spans="16:17" x14ac:dyDescent="0.2">
      <c r="P1494" s="345"/>
      <c r="Q1494" s="345"/>
    </row>
    <row r="1495" spans="16:17" x14ac:dyDescent="0.2">
      <c r="P1495" s="345"/>
      <c r="Q1495" s="345"/>
    </row>
    <row r="1496" spans="16:17" x14ac:dyDescent="0.2">
      <c r="P1496" s="345"/>
      <c r="Q1496" s="345"/>
    </row>
    <row r="1497" spans="16:17" x14ac:dyDescent="0.2">
      <c r="P1497" s="345"/>
      <c r="Q1497" s="345"/>
    </row>
    <row r="1498" spans="16:17" x14ac:dyDescent="0.2">
      <c r="P1498" s="345"/>
      <c r="Q1498" s="345"/>
    </row>
    <row r="1499" spans="16:17" x14ac:dyDescent="0.2">
      <c r="P1499" s="345"/>
      <c r="Q1499" s="345"/>
    </row>
    <row r="1500" spans="16:17" x14ac:dyDescent="0.2">
      <c r="P1500" s="345"/>
      <c r="Q1500" s="345"/>
    </row>
    <row r="1501" spans="16:17" x14ac:dyDescent="0.2">
      <c r="P1501" s="345"/>
      <c r="Q1501" s="345"/>
    </row>
    <row r="1502" spans="16:17" x14ac:dyDescent="0.2">
      <c r="P1502" s="345"/>
      <c r="Q1502" s="345"/>
    </row>
    <row r="1503" spans="16:17" x14ac:dyDescent="0.2">
      <c r="P1503" s="345"/>
      <c r="Q1503" s="345"/>
    </row>
    <row r="1504" spans="16:17" x14ac:dyDescent="0.2">
      <c r="P1504" s="345"/>
      <c r="Q1504" s="345"/>
    </row>
    <row r="1505" spans="16:17" x14ac:dyDescent="0.2">
      <c r="P1505" s="345"/>
      <c r="Q1505" s="345"/>
    </row>
    <row r="1506" spans="16:17" x14ac:dyDescent="0.2">
      <c r="P1506" s="345"/>
      <c r="Q1506" s="345"/>
    </row>
    <row r="1507" spans="16:17" x14ac:dyDescent="0.2">
      <c r="P1507" s="345"/>
      <c r="Q1507" s="345"/>
    </row>
    <row r="1508" spans="16:17" x14ac:dyDescent="0.2">
      <c r="P1508" s="345"/>
      <c r="Q1508" s="345"/>
    </row>
    <row r="1509" spans="16:17" x14ac:dyDescent="0.2">
      <c r="P1509" s="345"/>
      <c r="Q1509" s="345"/>
    </row>
    <row r="1510" spans="16:17" x14ac:dyDescent="0.2">
      <c r="P1510" s="345"/>
      <c r="Q1510" s="345"/>
    </row>
    <row r="1511" spans="16:17" x14ac:dyDescent="0.2">
      <c r="P1511" s="345"/>
      <c r="Q1511" s="345"/>
    </row>
    <row r="1512" spans="16:17" x14ac:dyDescent="0.2">
      <c r="P1512" s="345"/>
      <c r="Q1512" s="345"/>
    </row>
    <row r="1513" spans="16:17" x14ac:dyDescent="0.2">
      <c r="P1513" s="345"/>
      <c r="Q1513" s="345"/>
    </row>
    <row r="1514" spans="16:17" x14ac:dyDescent="0.2">
      <c r="P1514" s="345"/>
      <c r="Q1514" s="345"/>
    </row>
    <row r="1515" spans="16:17" x14ac:dyDescent="0.2">
      <c r="P1515" s="345"/>
      <c r="Q1515" s="345"/>
    </row>
    <row r="1516" spans="16:17" x14ac:dyDescent="0.2">
      <c r="P1516" s="345"/>
      <c r="Q1516" s="345"/>
    </row>
    <row r="1517" spans="16:17" x14ac:dyDescent="0.2">
      <c r="P1517" s="345"/>
      <c r="Q1517" s="345"/>
    </row>
    <row r="1518" spans="16:17" x14ac:dyDescent="0.2">
      <c r="P1518" s="345"/>
      <c r="Q1518" s="345"/>
    </row>
    <row r="1519" spans="16:17" x14ac:dyDescent="0.2">
      <c r="P1519" s="345"/>
      <c r="Q1519" s="345"/>
    </row>
    <row r="1520" spans="16:17" x14ac:dyDescent="0.2">
      <c r="P1520" s="345"/>
      <c r="Q1520" s="345"/>
    </row>
    <row r="1521" spans="16:17" x14ac:dyDescent="0.2">
      <c r="P1521" s="345"/>
      <c r="Q1521" s="345"/>
    </row>
    <row r="1522" spans="16:17" x14ac:dyDescent="0.2">
      <c r="P1522" s="345"/>
      <c r="Q1522" s="345"/>
    </row>
    <row r="1523" spans="16:17" x14ac:dyDescent="0.2">
      <c r="P1523" s="345"/>
      <c r="Q1523" s="345"/>
    </row>
    <row r="1524" spans="16:17" x14ac:dyDescent="0.2">
      <c r="P1524" s="345"/>
      <c r="Q1524" s="345"/>
    </row>
    <row r="1525" spans="16:17" x14ac:dyDescent="0.2">
      <c r="P1525" s="345"/>
      <c r="Q1525" s="345"/>
    </row>
    <row r="1526" spans="16:17" x14ac:dyDescent="0.2">
      <c r="P1526" s="345"/>
      <c r="Q1526" s="345"/>
    </row>
    <row r="1527" spans="16:17" x14ac:dyDescent="0.2">
      <c r="P1527" s="345"/>
      <c r="Q1527" s="345"/>
    </row>
    <row r="1528" spans="16:17" x14ac:dyDescent="0.2">
      <c r="P1528" s="345"/>
      <c r="Q1528" s="345"/>
    </row>
    <row r="1529" spans="16:17" x14ac:dyDescent="0.2">
      <c r="P1529" s="345"/>
      <c r="Q1529" s="345"/>
    </row>
    <row r="1530" spans="16:17" x14ac:dyDescent="0.2">
      <c r="P1530" s="345"/>
      <c r="Q1530" s="345"/>
    </row>
    <row r="1531" spans="16:17" x14ac:dyDescent="0.2">
      <c r="P1531" s="345"/>
      <c r="Q1531" s="345"/>
    </row>
    <row r="1532" spans="16:17" x14ac:dyDescent="0.2">
      <c r="P1532" s="345"/>
      <c r="Q1532" s="345"/>
    </row>
    <row r="1533" spans="16:17" x14ac:dyDescent="0.2">
      <c r="P1533" s="345"/>
      <c r="Q1533" s="345"/>
    </row>
    <row r="1534" spans="16:17" x14ac:dyDescent="0.2">
      <c r="P1534" s="345"/>
      <c r="Q1534" s="345"/>
    </row>
    <row r="1535" spans="16:17" x14ac:dyDescent="0.2">
      <c r="P1535" s="345"/>
      <c r="Q1535" s="345"/>
    </row>
    <row r="1536" spans="16:17" x14ac:dyDescent="0.2">
      <c r="P1536" s="345"/>
      <c r="Q1536" s="345"/>
    </row>
    <row r="1537" spans="16:17" x14ac:dyDescent="0.2">
      <c r="P1537" s="345"/>
      <c r="Q1537" s="345"/>
    </row>
    <row r="1538" spans="16:17" x14ac:dyDescent="0.2">
      <c r="P1538" s="345"/>
      <c r="Q1538" s="345"/>
    </row>
    <row r="1539" spans="16:17" x14ac:dyDescent="0.2">
      <c r="P1539" s="345"/>
      <c r="Q1539" s="345"/>
    </row>
    <row r="1540" spans="16:17" x14ac:dyDescent="0.2">
      <c r="P1540" s="345"/>
      <c r="Q1540" s="345"/>
    </row>
    <row r="1541" spans="16:17" x14ac:dyDescent="0.2">
      <c r="P1541" s="345"/>
      <c r="Q1541" s="345"/>
    </row>
    <row r="1542" spans="16:17" x14ac:dyDescent="0.2">
      <c r="P1542" s="345"/>
      <c r="Q1542" s="345"/>
    </row>
    <row r="1543" spans="16:17" x14ac:dyDescent="0.2">
      <c r="P1543" s="345"/>
      <c r="Q1543" s="345"/>
    </row>
    <row r="1544" spans="16:17" x14ac:dyDescent="0.2">
      <c r="P1544" s="345"/>
      <c r="Q1544" s="345"/>
    </row>
    <row r="1545" spans="16:17" x14ac:dyDescent="0.2">
      <c r="P1545" s="345"/>
      <c r="Q1545" s="345"/>
    </row>
    <row r="1546" spans="16:17" x14ac:dyDescent="0.2">
      <c r="P1546" s="345"/>
      <c r="Q1546" s="345"/>
    </row>
    <row r="1547" spans="16:17" x14ac:dyDescent="0.2">
      <c r="P1547" s="345"/>
      <c r="Q1547" s="345"/>
    </row>
    <row r="1548" spans="16:17" x14ac:dyDescent="0.2">
      <c r="P1548" s="345"/>
      <c r="Q1548" s="345"/>
    </row>
    <row r="1549" spans="16:17" x14ac:dyDescent="0.2">
      <c r="P1549" s="345"/>
      <c r="Q1549" s="345"/>
    </row>
    <row r="1550" spans="16:17" x14ac:dyDescent="0.2">
      <c r="P1550" s="345"/>
      <c r="Q1550" s="345"/>
    </row>
    <row r="1551" spans="16:17" x14ac:dyDescent="0.2">
      <c r="P1551" s="345"/>
      <c r="Q1551" s="345"/>
    </row>
    <row r="1552" spans="16:17" x14ac:dyDescent="0.2">
      <c r="P1552" s="345"/>
      <c r="Q1552" s="345"/>
    </row>
    <row r="1553" spans="16:17" x14ac:dyDescent="0.2">
      <c r="P1553" s="345"/>
      <c r="Q1553" s="345"/>
    </row>
    <row r="1554" spans="16:17" x14ac:dyDescent="0.2">
      <c r="P1554" s="345"/>
      <c r="Q1554" s="345"/>
    </row>
    <row r="1555" spans="16:17" x14ac:dyDescent="0.2">
      <c r="P1555" s="345"/>
      <c r="Q1555" s="345"/>
    </row>
    <row r="1556" spans="16:17" x14ac:dyDescent="0.2">
      <c r="P1556" s="345"/>
      <c r="Q1556" s="345"/>
    </row>
    <row r="1557" spans="16:17" x14ac:dyDescent="0.2">
      <c r="P1557" s="345"/>
      <c r="Q1557" s="345"/>
    </row>
    <row r="1558" spans="16:17" x14ac:dyDescent="0.2">
      <c r="P1558" s="345"/>
      <c r="Q1558" s="345"/>
    </row>
    <row r="1559" spans="16:17" x14ac:dyDescent="0.2">
      <c r="P1559" s="345"/>
      <c r="Q1559" s="345"/>
    </row>
    <row r="1560" spans="16:17" x14ac:dyDescent="0.2">
      <c r="P1560" s="345"/>
      <c r="Q1560" s="345"/>
    </row>
    <row r="1561" spans="16:17" x14ac:dyDescent="0.2">
      <c r="P1561" s="345"/>
      <c r="Q1561" s="345"/>
    </row>
    <row r="1562" spans="16:17" x14ac:dyDescent="0.2">
      <c r="P1562" s="345"/>
      <c r="Q1562" s="345"/>
    </row>
    <row r="1563" spans="16:17" x14ac:dyDescent="0.2">
      <c r="P1563" s="345"/>
      <c r="Q1563" s="345"/>
    </row>
    <row r="1564" spans="16:17" x14ac:dyDescent="0.2">
      <c r="P1564" s="345"/>
      <c r="Q1564" s="345"/>
    </row>
    <row r="1565" spans="16:17" x14ac:dyDescent="0.2">
      <c r="P1565" s="345"/>
      <c r="Q1565" s="345"/>
    </row>
    <row r="1566" spans="16:17" x14ac:dyDescent="0.2">
      <c r="P1566" s="345"/>
      <c r="Q1566" s="345"/>
    </row>
    <row r="1567" spans="16:17" x14ac:dyDescent="0.2">
      <c r="P1567" s="345"/>
      <c r="Q1567" s="345"/>
    </row>
    <row r="1568" spans="16:17" x14ac:dyDescent="0.2">
      <c r="P1568" s="345"/>
      <c r="Q1568" s="345"/>
    </row>
    <row r="1569" spans="16:17" x14ac:dyDescent="0.2">
      <c r="P1569" s="345"/>
      <c r="Q1569" s="345"/>
    </row>
    <row r="1570" spans="16:17" x14ac:dyDescent="0.2">
      <c r="P1570" s="345"/>
      <c r="Q1570" s="345"/>
    </row>
    <row r="1571" spans="16:17" x14ac:dyDescent="0.2">
      <c r="P1571" s="345"/>
      <c r="Q1571" s="345"/>
    </row>
    <row r="1572" spans="16:17" x14ac:dyDescent="0.2">
      <c r="P1572" s="345"/>
      <c r="Q1572" s="345"/>
    </row>
    <row r="1573" spans="16:17" x14ac:dyDescent="0.2">
      <c r="P1573" s="345"/>
      <c r="Q1573" s="345"/>
    </row>
    <row r="1574" spans="16:17" x14ac:dyDescent="0.2">
      <c r="P1574" s="345"/>
      <c r="Q1574" s="345"/>
    </row>
    <row r="1575" spans="16:17" x14ac:dyDescent="0.2">
      <c r="P1575" s="345"/>
      <c r="Q1575" s="345"/>
    </row>
    <row r="1576" spans="16:17" x14ac:dyDescent="0.2">
      <c r="P1576" s="345"/>
      <c r="Q1576" s="345"/>
    </row>
    <row r="1577" spans="16:17" x14ac:dyDescent="0.2">
      <c r="P1577" s="345"/>
      <c r="Q1577" s="345"/>
    </row>
    <row r="1578" spans="16:17" x14ac:dyDescent="0.2">
      <c r="P1578" s="345"/>
      <c r="Q1578" s="345"/>
    </row>
    <row r="1579" spans="16:17" x14ac:dyDescent="0.2">
      <c r="P1579" s="345"/>
      <c r="Q1579" s="345"/>
    </row>
    <row r="1580" spans="16:17" x14ac:dyDescent="0.2">
      <c r="P1580" s="345"/>
      <c r="Q1580" s="345"/>
    </row>
    <row r="1581" spans="16:17" x14ac:dyDescent="0.2">
      <c r="P1581" s="345"/>
      <c r="Q1581" s="345"/>
    </row>
    <row r="1582" spans="16:17" x14ac:dyDescent="0.2">
      <c r="P1582" s="345"/>
      <c r="Q1582" s="345"/>
    </row>
    <row r="1583" spans="16:17" x14ac:dyDescent="0.2">
      <c r="P1583" s="345"/>
      <c r="Q1583" s="345"/>
    </row>
    <row r="1584" spans="16:17" x14ac:dyDescent="0.2">
      <c r="P1584" s="345"/>
      <c r="Q1584" s="345"/>
    </row>
    <row r="1585" spans="16:17" x14ac:dyDescent="0.2">
      <c r="P1585" s="345"/>
      <c r="Q1585" s="345"/>
    </row>
    <row r="1586" spans="16:17" x14ac:dyDescent="0.2">
      <c r="P1586" s="345"/>
      <c r="Q1586" s="345"/>
    </row>
    <row r="1587" spans="16:17" x14ac:dyDescent="0.2">
      <c r="P1587" s="345"/>
      <c r="Q1587" s="345"/>
    </row>
    <row r="1588" spans="16:17" x14ac:dyDescent="0.2">
      <c r="P1588" s="345"/>
      <c r="Q1588" s="345"/>
    </row>
    <row r="1589" spans="16:17" x14ac:dyDescent="0.2">
      <c r="P1589" s="345"/>
      <c r="Q1589" s="345"/>
    </row>
    <row r="1590" spans="16:17" x14ac:dyDescent="0.2">
      <c r="P1590" s="345"/>
      <c r="Q1590" s="345"/>
    </row>
    <row r="1591" spans="16:17" x14ac:dyDescent="0.2">
      <c r="P1591" s="345"/>
      <c r="Q1591" s="345"/>
    </row>
    <row r="1592" spans="16:17" x14ac:dyDescent="0.2">
      <c r="P1592" s="345"/>
      <c r="Q1592" s="345"/>
    </row>
    <row r="1593" spans="16:17" x14ac:dyDescent="0.2">
      <c r="P1593" s="345"/>
      <c r="Q1593" s="345"/>
    </row>
    <row r="1594" spans="16:17" x14ac:dyDescent="0.2">
      <c r="P1594" s="345"/>
      <c r="Q1594" s="345"/>
    </row>
    <row r="1595" spans="16:17" x14ac:dyDescent="0.2">
      <c r="P1595" s="345"/>
      <c r="Q1595" s="345"/>
    </row>
    <row r="1596" spans="16:17" x14ac:dyDescent="0.2">
      <c r="P1596" s="345"/>
      <c r="Q1596" s="345"/>
    </row>
    <row r="1597" spans="16:17" x14ac:dyDescent="0.2">
      <c r="P1597" s="345"/>
      <c r="Q1597" s="345"/>
    </row>
    <row r="1598" spans="16:17" x14ac:dyDescent="0.2">
      <c r="P1598" s="345"/>
      <c r="Q1598" s="345"/>
    </row>
    <row r="1599" spans="16:17" x14ac:dyDescent="0.2">
      <c r="P1599" s="345"/>
      <c r="Q1599" s="345"/>
    </row>
    <row r="1600" spans="16:17" x14ac:dyDescent="0.2">
      <c r="P1600" s="345"/>
      <c r="Q1600" s="345"/>
    </row>
    <row r="1601" spans="16:17" x14ac:dyDescent="0.2">
      <c r="P1601" s="345"/>
      <c r="Q1601" s="345"/>
    </row>
    <row r="1602" spans="16:17" x14ac:dyDescent="0.2">
      <c r="P1602" s="345"/>
      <c r="Q1602" s="345"/>
    </row>
    <row r="1603" spans="16:17" x14ac:dyDescent="0.2">
      <c r="P1603" s="345"/>
      <c r="Q1603" s="345"/>
    </row>
    <row r="1604" spans="16:17" x14ac:dyDescent="0.2">
      <c r="P1604" s="345"/>
      <c r="Q1604" s="345"/>
    </row>
    <row r="1605" spans="16:17" x14ac:dyDescent="0.2">
      <c r="P1605" s="345"/>
      <c r="Q1605" s="345"/>
    </row>
    <row r="1606" spans="16:17" x14ac:dyDescent="0.2">
      <c r="P1606" s="345"/>
      <c r="Q1606" s="345"/>
    </row>
    <row r="1607" spans="16:17" x14ac:dyDescent="0.2">
      <c r="P1607" s="345"/>
      <c r="Q1607" s="345"/>
    </row>
    <row r="1608" spans="16:17" x14ac:dyDescent="0.2">
      <c r="P1608" s="345"/>
      <c r="Q1608" s="345"/>
    </row>
    <row r="1609" spans="16:17" x14ac:dyDescent="0.2">
      <c r="P1609" s="345"/>
      <c r="Q1609" s="345"/>
    </row>
    <row r="1610" spans="16:17" x14ac:dyDescent="0.2">
      <c r="P1610" s="345"/>
      <c r="Q1610" s="345"/>
    </row>
    <row r="1611" spans="16:17" x14ac:dyDescent="0.2">
      <c r="P1611" s="345"/>
      <c r="Q1611" s="345"/>
    </row>
    <row r="1612" spans="16:17" x14ac:dyDescent="0.2">
      <c r="P1612" s="345"/>
      <c r="Q1612" s="345"/>
    </row>
    <row r="1613" spans="16:17" x14ac:dyDescent="0.2">
      <c r="P1613" s="345"/>
      <c r="Q1613" s="345"/>
    </row>
    <row r="1614" spans="16:17" x14ac:dyDescent="0.2">
      <c r="P1614" s="345"/>
      <c r="Q1614" s="345"/>
    </row>
    <row r="1615" spans="16:17" x14ac:dyDescent="0.2">
      <c r="P1615" s="345"/>
      <c r="Q1615" s="345"/>
    </row>
    <row r="1616" spans="16:17" x14ac:dyDescent="0.2">
      <c r="P1616" s="345"/>
      <c r="Q1616" s="345"/>
    </row>
    <row r="1617" spans="16:17" x14ac:dyDescent="0.2">
      <c r="P1617" s="345"/>
      <c r="Q1617" s="345"/>
    </row>
    <row r="1618" spans="16:17" x14ac:dyDescent="0.2">
      <c r="P1618" s="345"/>
      <c r="Q1618" s="345"/>
    </row>
    <row r="1619" spans="16:17" x14ac:dyDescent="0.2">
      <c r="P1619" s="345"/>
      <c r="Q1619" s="345"/>
    </row>
    <row r="1620" spans="16:17" x14ac:dyDescent="0.2">
      <c r="P1620" s="345"/>
      <c r="Q1620" s="345"/>
    </row>
    <row r="1621" spans="16:17" x14ac:dyDescent="0.2">
      <c r="P1621" s="345"/>
      <c r="Q1621" s="345"/>
    </row>
    <row r="1622" spans="16:17" x14ac:dyDescent="0.2">
      <c r="P1622" s="345"/>
      <c r="Q1622" s="345"/>
    </row>
    <row r="1623" spans="16:17" x14ac:dyDescent="0.2">
      <c r="P1623" s="345"/>
      <c r="Q1623" s="345"/>
    </row>
    <row r="1624" spans="16:17" x14ac:dyDescent="0.2">
      <c r="P1624" s="345"/>
      <c r="Q1624" s="345"/>
    </row>
    <row r="1625" spans="16:17" x14ac:dyDescent="0.2">
      <c r="P1625" s="345"/>
      <c r="Q1625" s="345"/>
    </row>
    <row r="1626" spans="16:17" x14ac:dyDescent="0.2">
      <c r="P1626" s="345"/>
      <c r="Q1626" s="345"/>
    </row>
    <row r="1627" spans="16:17" x14ac:dyDescent="0.2">
      <c r="P1627" s="345"/>
      <c r="Q1627" s="345"/>
    </row>
    <row r="1628" spans="16:17" x14ac:dyDescent="0.2">
      <c r="P1628" s="345"/>
      <c r="Q1628" s="345"/>
    </row>
    <row r="1629" spans="16:17" x14ac:dyDescent="0.2">
      <c r="P1629" s="345"/>
      <c r="Q1629" s="345"/>
    </row>
    <row r="1630" spans="16:17" x14ac:dyDescent="0.2">
      <c r="P1630" s="345"/>
      <c r="Q1630" s="345"/>
    </row>
    <row r="1631" spans="16:17" x14ac:dyDescent="0.2">
      <c r="P1631" s="345"/>
      <c r="Q1631" s="345"/>
    </row>
    <row r="1632" spans="16:17" x14ac:dyDescent="0.2">
      <c r="P1632" s="345"/>
      <c r="Q1632" s="345"/>
    </row>
    <row r="1633" spans="16:17" x14ac:dyDescent="0.2">
      <c r="P1633" s="345"/>
      <c r="Q1633" s="345"/>
    </row>
    <row r="1634" spans="16:17" x14ac:dyDescent="0.2">
      <c r="P1634" s="345"/>
      <c r="Q1634" s="345"/>
    </row>
    <row r="1635" spans="16:17" x14ac:dyDescent="0.2">
      <c r="P1635" s="345"/>
      <c r="Q1635" s="345"/>
    </row>
    <row r="1636" spans="16:17" x14ac:dyDescent="0.2">
      <c r="P1636" s="345"/>
      <c r="Q1636" s="345"/>
    </row>
    <row r="1637" spans="16:17" x14ac:dyDescent="0.2">
      <c r="P1637" s="345"/>
      <c r="Q1637" s="345"/>
    </row>
    <row r="1638" spans="16:17" x14ac:dyDescent="0.2">
      <c r="P1638" s="345"/>
      <c r="Q1638" s="345"/>
    </row>
    <row r="1639" spans="16:17" x14ac:dyDescent="0.2">
      <c r="P1639" s="345"/>
      <c r="Q1639" s="345"/>
    </row>
    <row r="1640" spans="16:17" x14ac:dyDescent="0.2">
      <c r="P1640" s="345"/>
      <c r="Q1640" s="345"/>
    </row>
    <row r="1641" spans="16:17" x14ac:dyDescent="0.2">
      <c r="P1641" s="345"/>
      <c r="Q1641" s="345"/>
    </row>
    <row r="1642" spans="16:17" x14ac:dyDescent="0.2">
      <c r="P1642" s="345"/>
      <c r="Q1642" s="345"/>
    </row>
    <row r="1643" spans="16:17" x14ac:dyDescent="0.2">
      <c r="P1643" s="345"/>
      <c r="Q1643" s="345"/>
    </row>
    <row r="1644" spans="16:17" x14ac:dyDescent="0.2">
      <c r="P1644" s="345"/>
      <c r="Q1644" s="345"/>
    </row>
    <row r="1645" spans="16:17" x14ac:dyDescent="0.2">
      <c r="P1645" s="345"/>
      <c r="Q1645" s="345"/>
    </row>
    <row r="1646" spans="16:17" x14ac:dyDescent="0.2">
      <c r="P1646" s="345"/>
      <c r="Q1646" s="345"/>
    </row>
    <row r="1647" spans="16:17" x14ac:dyDescent="0.2">
      <c r="P1647" s="345"/>
      <c r="Q1647" s="345"/>
    </row>
    <row r="1648" spans="16:17" x14ac:dyDescent="0.2">
      <c r="P1648" s="345"/>
      <c r="Q1648" s="345"/>
    </row>
    <row r="1649" spans="16:17" x14ac:dyDescent="0.2">
      <c r="P1649" s="345"/>
      <c r="Q1649" s="345"/>
    </row>
    <row r="1650" spans="16:17" x14ac:dyDescent="0.2">
      <c r="P1650" s="345"/>
      <c r="Q1650" s="345"/>
    </row>
    <row r="1651" spans="16:17" x14ac:dyDescent="0.2">
      <c r="P1651" s="345"/>
      <c r="Q1651" s="345"/>
    </row>
    <row r="1652" spans="16:17" x14ac:dyDescent="0.2">
      <c r="P1652" s="345"/>
      <c r="Q1652" s="345"/>
    </row>
    <row r="1653" spans="16:17" x14ac:dyDescent="0.2">
      <c r="P1653" s="345"/>
      <c r="Q1653" s="345"/>
    </row>
    <row r="1654" spans="16:17" x14ac:dyDescent="0.2">
      <c r="P1654" s="345"/>
      <c r="Q1654" s="345"/>
    </row>
    <row r="1655" spans="16:17" x14ac:dyDescent="0.2">
      <c r="P1655" s="345"/>
      <c r="Q1655" s="345"/>
    </row>
    <row r="1656" spans="16:17" x14ac:dyDescent="0.2">
      <c r="P1656" s="345"/>
      <c r="Q1656" s="345"/>
    </row>
    <row r="1657" spans="16:17" x14ac:dyDescent="0.2">
      <c r="P1657" s="345"/>
      <c r="Q1657" s="345"/>
    </row>
    <row r="1658" spans="16:17" x14ac:dyDescent="0.2">
      <c r="P1658" s="345"/>
      <c r="Q1658" s="345"/>
    </row>
    <row r="1659" spans="16:17" x14ac:dyDescent="0.2">
      <c r="P1659" s="345"/>
      <c r="Q1659" s="345"/>
    </row>
    <row r="1660" spans="16:17" x14ac:dyDescent="0.2">
      <c r="P1660" s="345"/>
      <c r="Q1660" s="345"/>
    </row>
    <row r="1661" spans="16:17" x14ac:dyDescent="0.2">
      <c r="P1661" s="345"/>
      <c r="Q1661" s="345"/>
    </row>
    <row r="1662" spans="16:17" x14ac:dyDescent="0.2">
      <c r="P1662" s="345"/>
      <c r="Q1662" s="345"/>
    </row>
    <row r="1663" spans="16:17" x14ac:dyDescent="0.2">
      <c r="P1663" s="345"/>
      <c r="Q1663" s="345"/>
    </row>
    <row r="1664" spans="16:17" x14ac:dyDescent="0.2">
      <c r="P1664" s="345"/>
      <c r="Q1664" s="345"/>
    </row>
    <row r="1665" spans="16:17" x14ac:dyDescent="0.2">
      <c r="P1665" s="345"/>
      <c r="Q1665" s="345"/>
    </row>
    <row r="1666" spans="16:17" x14ac:dyDescent="0.2">
      <c r="P1666" s="345"/>
      <c r="Q1666" s="345"/>
    </row>
    <row r="1667" spans="16:17" x14ac:dyDescent="0.2">
      <c r="P1667" s="345"/>
      <c r="Q1667" s="345"/>
    </row>
    <row r="1668" spans="16:17" x14ac:dyDescent="0.2">
      <c r="P1668" s="345"/>
      <c r="Q1668" s="345"/>
    </row>
    <row r="1669" spans="16:17" x14ac:dyDescent="0.2">
      <c r="P1669" s="345"/>
      <c r="Q1669" s="345"/>
    </row>
    <row r="1670" spans="16:17" x14ac:dyDescent="0.2">
      <c r="P1670" s="345"/>
      <c r="Q1670" s="345"/>
    </row>
    <row r="1671" spans="16:17" x14ac:dyDescent="0.2">
      <c r="P1671" s="345"/>
      <c r="Q1671" s="345"/>
    </row>
    <row r="1672" spans="16:17" x14ac:dyDescent="0.2">
      <c r="P1672" s="345"/>
      <c r="Q1672" s="345"/>
    </row>
    <row r="1673" spans="16:17" x14ac:dyDescent="0.2">
      <c r="P1673" s="345"/>
      <c r="Q1673" s="345"/>
    </row>
    <row r="1674" spans="16:17" x14ac:dyDescent="0.2">
      <c r="P1674" s="345"/>
      <c r="Q1674" s="345"/>
    </row>
    <row r="1675" spans="16:17" x14ac:dyDescent="0.2">
      <c r="P1675" s="345"/>
      <c r="Q1675" s="345"/>
    </row>
    <row r="1676" spans="16:17" x14ac:dyDescent="0.2">
      <c r="P1676" s="345"/>
      <c r="Q1676" s="345"/>
    </row>
    <row r="1677" spans="16:17" x14ac:dyDescent="0.2">
      <c r="P1677" s="345"/>
      <c r="Q1677" s="345"/>
    </row>
    <row r="1678" spans="16:17" x14ac:dyDescent="0.2">
      <c r="P1678" s="345"/>
      <c r="Q1678" s="345"/>
    </row>
    <row r="1679" spans="16:17" x14ac:dyDescent="0.2">
      <c r="P1679" s="345"/>
      <c r="Q1679" s="345"/>
    </row>
    <row r="1680" spans="16:17" x14ac:dyDescent="0.2">
      <c r="P1680" s="345"/>
      <c r="Q1680" s="345"/>
    </row>
    <row r="1681" spans="16:17" x14ac:dyDescent="0.2">
      <c r="P1681" s="345"/>
      <c r="Q1681" s="345"/>
    </row>
    <row r="1682" spans="16:17" x14ac:dyDescent="0.2">
      <c r="P1682" s="345"/>
      <c r="Q1682" s="345"/>
    </row>
    <row r="1683" spans="16:17" x14ac:dyDescent="0.2">
      <c r="P1683" s="345"/>
      <c r="Q1683" s="345"/>
    </row>
    <row r="1684" spans="16:17" x14ac:dyDescent="0.2">
      <c r="P1684" s="345"/>
      <c r="Q1684" s="345"/>
    </row>
    <row r="1685" spans="16:17" x14ac:dyDescent="0.2">
      <c r="P1685" s="345"/>
      <c r="Q1685" s="345"/>
    </row>
    <row r="1686" spans="16:17" x14ac:dyDescent="0.2">
      <c r="P1686" s="345"/>
      <c r="Q1686" s="345"/>
    </row>
    <row r="1687" spans="16:17" x14ac:dyDescent="0.2">
      <c r="P1687" s="345"/>
      <c r="Q1687" s="345"/>
    </row>
    <row r="1688" spans="16:17" x14ac:dyDescent="0.2">
      <c r="P1688" s="345"/>
      <c r="Q1688" s="345"/>
    </row>
    <row r="1689" spans="16:17" x14ac:dyDescent="0.2">
      <c r="P1689" s="345"/>
      <c r="Q1689" s="345"/>
    </row>
    <row r="1690" spans="16:17" x14ac:dyDescent="0.2">
      <c r="P1690" s="345"/>
      <c r="Q1690" s="345"/>
    </row>
    <row r="1691" spans="16:17" x14ac:dyDescent="0.2">
      <c r="P1691" s="345"/>
      <c r="Q1691" s="345"/>
    </row>
    <row r="1692" spans="16:17" x14ac:dyDescent="0.2">
      <c r="P1692" s="345"/>
      <c r="Q1692" s="345"/>
    </row>
    <row r="1693" spans="16:17" x14ac:dyDescent="0.2">
      <c r="P1693" s="345"/>
      <c r="Q1693" s="345"/>
    </row>
    <row r="1694" spans="16:17" x14ac:dyDescent="0.2">
      <c r="P1694" s="345"/>
      <c r="Q1694" s="345"/>
    </row>
    <row r="1695" spans="16:17" x14ac:dyDescent="0.2">
      <c r="P1695" s="345"/>
      <c r="Q1695" s="345"/>
    </row>
    <row r="1696" spans="16:17" x14ac:dyDescent="0.2">
      <c r="P1696" s="345"/>
      <c r="Q1696" s="345"/>
    </row>
    <row r="1697" spans="16:17" x14ac:dyDescent="0.2">
      <c r="P1697" s="345"/>
      <c r="Q1697" s="345"/>
    </row>
    <row r="1698" spans="16:17" x14ac:dyDescent="0.2">
      <c r="P1698" s="345"/>
      <c r="Q1698" s="345"/>
    </row>
    <row r="1699" spans="16:17" x14ac:dyDescent="0.2">
      <c r="P1699" s="345"/>
      <c r="Q1699" s="345"/>
    </row>
    <row r="1700" spans="16:17" x14ac:dyDescent="0.2">
      <c r="P1700" s="345"/>
      <c r="Q1700" s="345"/>
    </row>
    <row r="1701" spans="16:17" x14ac:dyDescent="0.2">
      <c r="P1701" s="345"/>
      <c r="Q1701" s="345"/>
    </row>
    <row r="1702" spans="16:17" x14ac:dyDescent="0.2">
      <c r="P1702" s="345"/>
      <c r="Q1702" s="345"/>
    </row>
    <row r="1703" spans="16:17" x14ac:dyDescent="0.2">
      <c r="P1703" s="345"/>
      <c r="Q1703" s="345"/>
    </row>
    <row r="1704" spans="16:17" x14ac:dyDescent="0.2">
      <c r="P1704" s="345"/>
      <c r="Q1704" s="345"/>
    </row>
    <row r="1705" spans="16:17" x14ac:dyDescent="0.2">
      <c r="P1705" s="345"/>
      <c r="Q1705" s="345"/>
    </row>
    <row r="1706" spans="16:17" x14ac:dyDescent="0.2">
      <c r="P1706" s="345"/>
      <c r="Q1706" s="345"/>
    </row>
    <row r="1707" spans="16:17" x14ac:dyDescent="0.2">
      <c r="P1707" s="345"/>
      <c r="Q1707" s="345"/>
    </row>
    <row r="1708" spans="16:17" x14ac:dyDescent="0.2">
      <c r="P1708" s="345"/>
      <c r="Q1708" s="345"/>
    </row>
    <row r="1709" spans="16:17" x14ac:dyDescent="0.2">
      <c r="P1709" s="345"/>
      <c r="Q1709" s="345"/>
    </row>
    <row r="1710" spans="16:17" x14ac:dyDescent="0.2">
      <c r="P1710" s="345"/>
      <c r="Q1710" s="345"/>
    </row>
    <row r="1711" spans="16:17" x14ac:dyDescent="0.2">
      <c r="P1711" s="345"/>
      <c r="Q1711" s="345"/>
    </row>
    <row r="1712" spans="16:17" x14ac:dyDescent="0.2">
      <c r="P1712" s="345"/>
      <c r="Q1712" s="345"/>
    </row>
    <row r="1713" spans="16:17" x14ac:dyDescent="0.2">
      <c r="P1713" s="345"/>
      <c r="Q1713" s="345"/>
    </row>
    <row r="1714" spans="16:17" x14ac:dyDescent="0.2">
      <c r="P1714" s="345"/>
      <c r="Q1714" s="345"/>
    </row>
    <row r="1715" spans="16:17" x14ac:dyDescent="0.2">
      <c r="P1715" s="345"/>
      <c r="Q1715" s="345"/>
    </row>
    <row r="1716" spans="16:17" x14ac:dyDescent="0.2">
      <c r="P1716" s="345"/>
      <c r="Q1716" s="345"/>
    </row>
    <row r="1717" spans="16:17" x14ac:dyDescent="0.2">
      <c r="P1717" s="345"/>
      <c r="Q1717" s="345"/>
    </row>
    <row r="1718" spans="16:17" x14ac:dyDescent="0.2">
      <c r="P1718" s="345"/>
      <c r="Q1718" s="345"/>
    </row>
    <row r="1719" spans="16:17" x14ac:dyDescent="0.2">
      <c r="P1719" s="345"/>
      <c r="Q1719" s="345"/>
    </row>
    <row r="1720" spans="16:17" x14ac:dyDescent="0.2">
      <c r="P1720" s="345"/>
      <c r="Q1720" s="345"/>
    </row>
    <row r="1721" spans="16:17" x14ac:dyDescent="0.2">
      <c r="P1721" s="345"/>
      <c r="Q1721" s="345"/>
    </row>
    <row r="1722" spans="16:17" x14ac:dyDescent="0.2">
      <c r="P1722" s="345"/>
      <c r="Q1722" s="345"/>
    </row>
    <row r="1723" spans="16:17" x14ac:dyDescent="0.2">
      <c r="P1723" s="345"/>
      <c r="Q1723" s="345"/>
    </row>
    <row r="1724" spans="16:17" x14ac:dyDescent="0.2">
      <c r="P1724" s="345"/>
      <c r="Q1724" s="345"/>
    </row>
    <row r="1725" spans="16:17" x14ac:dyDescent="0.2">
      <c r="P1725" s="345"/>
      <c r="Q1725" s="345"/>
    </row>
    <row r="1726" spans="16:17" x14ac:dyDescent="0.2">
      <c r="P1726" s="345"/>
      <c r="Q1726" s="345"/>
    </row>
    <row r="1727" spans="16:17" x14ac:dyDescent="0.2">
      <c r="P1727" s="345"/>
      <c r="Q1727" s="345"/>
    </row>
    <row r="1728" spans="16:17" x14ac:dyDescent="0.2">
      <c r="P1728" s="345"/>
      <c r="Q1728" s="345"/>
    </row>
    <row r="1729" spans="16:17" x14ac:dyDescent="0.2">
      <c r="P1729" s="345"/>
      <c r="Q1729" s="345"/>
    </row>
    <row r="1730" spans="16:17" x14ac:dyDescent="0.2">
      <c r="P1730" s="345"/>
      <c r="Q1730" s="345"/>
    </row>
    <row r="1731" spans="16:17" x14ac:dyDescent="0.2">
      <c r="P1731" s="345"/>
      <c r="Q1731" s="345"/>
    </row>
    <row r="1732" spans="16:17" x14ac:dyDescent="0.2">
      <c r="P1732" s="345"/>
      <c r="Q1732" s="345"/>
    </row>
    <row r="1733" spans="16:17" x14ac:dyDescent="0.2">
      <c r="P1733" s="345"/>
      <c r="Q1733" s="345"/>
    </row>
    <row r="1734" spans="16:17" x14ac:dyDescent="0.2">
      <c r="P1734" s="345"/>
      <c r="Q1734" s="345"/>
    </row>
    <row r="1735" spans="16:17" x14ac:dyDescent="0.2">
      <c r="P1735" s="345"/>
      <c r="Q1735" s="345"/>
    </row>
    <row r="1736" spans="16:17" x14ac:dyDescent="0.2">
      <c r="P1736" s="345"/>
      <c r="Q1736" s="345"/>
    </row>
    <row r="1737" spans="16:17" x14ac:dyDescent="0.2">
      <c r="P1737" s="345"/>
      <c r="Q1737" s="345"/>
    </row>
    <row r="1738" spans="16:17" x14ac:dyDescent="0.2">
      <c r="P1738" s="345"/>
      <c r="Q1738" s="345"/>
    </row>
    <row r="1739" spans="16:17" x14ac:dyDescent="0.2">
      <c r="P1739" s="345"/>
      <c r="Q1739" s="345"/>
    </row>
    <row r="1740" spans="16:17" x14ac:dyDescent="0.2">
      <c r="P1740" s="345"/>
      <c r="Q1740" s="345"/>
    </row>
    <row r="1741" spans="16:17" x14ac:dyDescent="0.2">
      <c r="P1741" s="345"/>
      <c r="Q1741" s="345"/>
    </row>
    <row r="1742" spans="16:17" x14ac:dyDescent="0.2">
      <c r="P1742" s="345"/>
      <c r="Q1742" s="345"/>
    </row>
    <row r="1743" spans="16:17" x14ac:dyDescent="0.2">
      <c r="P1743" s="345"/>
      <c r="Q1743" s="345"/>
    </row>
    <row r="1744" spans="16:17" x14ac:dyDescent="0.2">
      <c r="P1744" s="345"/>
      <c r="Q1744" s="345"/>
    </row>
    <row r="1745" spans="16:17" x14ac:dyDescent="0.2">
      <c r="P1745" s="345"/>
      <c r="Q1745" s="345"/>
    </row>
    <row r="1746" spans="16:17" x14ac:dyDescent="0.2">
      <c r="P1746" s="345"/>
      <c r="Q1746" s="345"/>
    </row>
    <row r="1747" spans="16:17" x14ac:dyDescent="0.2">
      <c r="P1747" s="345"/>
      <c r="Q1747" s="345"/>
    </row>
    <row r="1748" spans="16:17" x14ac:dyDescent="0.2">
      <c r="P1748" s="345"/>
      <c r="Q1748" s="345"/>
    </row>
    <row r="1749" spans="16:17" x14ac:dyDescent="0.2">
      <c r="P1749" s="345"/>
      <c r="Q1749" s="345"/>
    </row>
    <row r="1750" spans="16:17" x14ac:dyDescent="0.2">
      <c r="P1750" s="345"/>
      <c r="Q1750" s="345"/>
    </row>
    <row r="1751" spans="16:17" x14ac:dyDescent="0.2">
      <c r="P1751" s="345"/>
      <c r="Q1751" s="345"/>
    </row>
    <row r="1752" spans="16:17" x14ac:dyDescent="0.2">
      <c r="P1752" s="345"/>
      <c r="Q1752" s="345"/>
    </row>
    <row r="1753" spans="16:17" x14ac:dyDescent="0.2">
      <c r="P1753" s="345"/>
      <c r="Q1753" s="345"/>
    </row>
    <row r="1754" spans="16:17" x14ac:dyDescent="0.2">
      <c r="P1754" s="345"/>
      <c r="Q1754" s="345"/>
    </row>
    <row r="1755" spans="16:17" x14ac:dyDescent="0.2">
      <c r="P1755" s="345"/>
      <c r="Q1755" s="345"/>
    </row>
    <row r="1756" spans="16:17" x14ac:dyDescent="0.2">
      <c r="P1756" s="345"/>
      <c r="Q1756" s="345"/>
    </row>
    <row r="1757" spans="16:17" x14ac:dyDescent="0.2">
      <c r="P1757" s="345"/>
      <c r="Q1757" s="345"/>
    </row>
    <row r="1758" spans="16:17" x14ac:dyDescent="0.2">
      <c r="P1758" s="345"/>
      <c r="Q1758" s="345"/>
    </row>
    <row r="1759" spans="16:17" x14ac:dyDescent="0.2">
      <c r="P1759" s="345"/>
      <c r="Q1759" s="345"/>
    </row>
    <row r="1760" spans="16:17" x14ac:dyDescent="0.2">
      <c r="P1760" s="345"/>
      <c r="Q1760" s="345"/>
    </row>
    <row r="1761" spans="16:17" x14ac:dyDescent="0.2">
      <c r="P1761" s="345"/>
      <c r="Q1761" s="345"/>
    </row>
    <row r="1762" spans="16:17" x14ac:dyDescent="0.2">
      <c r="P1762" s="345"/>
      <c r="Q1762" s="345"/>
    </row>
    <row r="1763" spans="16:17" x14ac:dyDescent="0.2">
      <c r="P1763" s="345"/>
      <c r="Q1763" s="345"/>
    </row>
    <row r="1764" spans="16:17" x14ac:dyDescent="0.2">
      <c r="P1764" s="345"/>
      <c r="Q1764" s="345"/>
    </row>
    <row r="1765" spans="16:17" x14ac:dyDescent="0.2">
      <c r="P1765" s="345"/>
      <c r="Q1765" s="345"/>
    </row>
    <row r="1766" spans="16:17" x14ac:dyDescent="0.2">
      <c r="P1766" s="345"/>
      <c r="Q1766" s="345"/>
    </row>
    <row r="1767" spans="16:17" x14ac:dyDescent="0.2">
      <c r="P1767" s="345"/>
      <c r="Q1767" s="345"/>
    </row>
    <row r="1768" spans="16:17" x14ac:dyDescent="0.2">
      <c r="P1768" s="345"/>
      <c r="Q1768" s="345"/>
    </row>
    <row r="1769" spans="16:17" x14ac:dyDescent="0.2">
      <c r="P1769" s="345"/>
      <c r="Q1769" s="345"/>
    </row>
    <row r="1770" spans="16:17" x14ac:dyDescent="0.2">
      <c r="P1770" s="345"/>
      <c r="Q1770" s="345"/>
    </row>
    <row r="1771" spans="16:17" x14ac:dyDescent="0.2">
      <c r="P1771" s="345"/>
      <c r="Q1771" s="345"/>
    </row>
    <row r="1772" spans="16:17" x14ac:dyDescent="0.2">
      <c r="P1772" s="345"/>
      <c r="Q1772" s="345"/>
    </row>
    <row r="1773" spans="16:17" x14ac:dyDescent="0.2">
      <c r="P1773" s="345"/>
      <c r="Q1773" s="345"/>
    </row>
    <row r="1774" spans="16:17" x14ac:dyDescent="0.2">
      <c r="P1774" s="345"/>
      <c r="Q1774" s="345"/>
    </row>
    <row r="1775" spans="16:17" x14ac:dyDescent="0.2">
      <c r="P1775" s="345"/>
      <c r="Q1775" s="345"/>
    </row>
    <row r="1776" spans="16:17" x14ac:dyDescent="0.2">
      <c r="P1776" s="345"/>
      <c r="Q1776" s="345"/>
    </row>
    <row r="1777" spans="16:17" x14ac:dyDescent="0.2">
      <c r="P1777" s="345"/>
      <c r="Q1777" s="345"/>
    </row>
    <row r="1778" spans="16:17" x14ac:dyDescent="0.2">
      <c r="P1778" s="345"/>
      <c r="Q1778" s="345"/>
    </row>
    <row r="1779" spans="16:17" x14ac:dyDescent="0.2">
      <c r="P1779" s="345"/>
      <c r="Q1779" s="345"/>
    </row>
    <row r="1780" spans="16:17" x14ac:dyDescent="0.2">
      <c r="P1780" s="345"/>
      <c r="Q1780" s="345"/>
    </row>
    <row r="1781" spans="16:17" x14ac:dyDescent="0.2">
      <c r="P1781" s="345"/>
      <c r="Q1781" s="345"/>
    </row>
    <row r="1782" spans="16:17" x14ac:dyDescent="0.2">
      <c r="P1782" s="345"/>
      <c r="Q1782" s="345"/>
    </row>
    <row r="1783" spans="16:17" x14ac:dyDescent="0.2">
      <c r="P1783" s="345"/>
      <c r="Q1783" s="345"/>
    </row>
    <row r="1784" spans="16:17" x14ac:dyDescent="0.2">
      <c r="P1784" s="345"/>
      <c r="Q1784" s="345"/>
    </row>
    <row r="1785" spans="16:17" x14ac:dyDescent="0.2">
      <c r="P1785" s="345"/>
      <c r="Q1785" s="345"/>
    </row>
    <row r="1786" spans="16:17" x14ac:dyDescent="0.2">
      <c r="P1786" s="345"/>
      <c r="Q1786" s="345"/>
    </row>
    <row r="1787" spans="16:17" x14ac:dyDescent="0.2">
      <c r="P1787" s="345"/>
      <c r="Q1787" s="345"/>
    </row>
    <row r="1788" spans="16:17" x14ac:dyDescent="0.2">
      <c r="P1788" s="345"/>
      <c r="Q1788" s="345"/>
    </row>
    <row r="1789" spans="16:17" x14ac:dyDescent="0.2">
      <c r="P1789" s="345"/>
      <c r="Q1789" s="345"/>
    </row>
    <row r="1790" spans="16:17" x14ac:dyDescent="0.2">
      <c r="P1790" s="345"/>
      <c r="Q1790" s="345"/>
    </row>
    <row r="1791" spans="16:17" x14ac:dyDescent="0.2">
      <c r="P1791" s="345"/>
      <c r="Q1791" s="345"/>
    </row>
    <row r="1792" spans="16:17" x14ac:dyDescent="0.2">
      <c r="P1792" s="345"/>
      <c r="Q1792" s="345"/>
    </row>
    <row r="1793" spans="16:17" x14ac:dyDescent="0.2">
      <c r="P1793" s="345"/>
      <c r="Q1793" s="345"/>
    </row>
    <row r="1794" spans="16:17" x14ac:dyDescent="0.2">
      <c r="P1794" s="345"/>
      <c r="Q1794" s="345"/>
    </row>
    <row r="1795" spans="16:17" x14ac:dyDescent="0.2">
      <c r="P1795" s="345"/>
      <c r="Q1795" s="345"/>
    </row>
    <row r="1796" spans="16:17" x14ac:dyDescent="0.2">
      <c r="P1796" s="345"/>
      <c r="Q1796" s="345"/>
    </row>
    <row r="1797" spans="16:17" x14ac:dyDescent="0.2">
      <c r="P1797" s="345"/>
      <c r="Q1797" s="345"/>
    </row>
    <row r="1798" spans="16:17" x14ac:dyDescent="0.2">
      <c r="P1798" s="345"/>
      <c r="Q1798" s="345"/>
    </row>
    <row r="1799" spans="16:17" x14ac:dyDescent="0.2">
      <c r="P1799" s="345"/>
      <c r="Q1799" s="345"/>
    </row>
    <row r="1800" spans="16:17" x14ac:dyDescent="0.2">
      <c r="P1800" s="345"/>
      <c r="Q1800" s="345"/>
    </row>
    <row r="1801" spans="16:17" x14ac:dyDescent="0.2">
      <c r="P1801" s="345"/>
      <c r="Q1801" s="345"/>
    </row>
    <row r="1802" spans="16:17" x14ac:dyDescent="0.2">
      <c r="P1802" s="345"/>
      <c r="Q1802" s="345"/>
    </row>
    <row r="1803" spans="16:17" x14ac:dyDescent="0.2">
      <c r="P1803" s="345"/>
      <c r="Q1803" s="345"/>
    </row>
    <row r="1804" spans="16:17" x14ac:dyDescent="0.2">
      <c r="P1804" s="345"/>
      <c r="Q1804" s="345"/>
    </row>
    <row r="1805" spans="16:17" x14ac:dyDescent="0.2">
      <c r="P1805" s="345"/>
      <c r="Q1805" s="345"/>
    </row>
    <row r="1806" spans="16:17" x14ac:dyDescent="0.2">
      <c r="P1806" s="345"/>
      <c r="Q1806" s="345"/>
    </row>
    <row r="1807" spans="16:17" x14ac:dyDescent="0.2">
      <c r="P1807" s="345"/>
      <c r="Q1807" s="345"/>
    </row>
    <row r="1808" spans="16:17" x14ac:dyDescent="0.2">
      <c r="P1808" s="345"/>
      <c r="Q1808" s="345"/>
    </row>
    <row r="1809" spans="16:17" x14ac:dyDescent="0.2">
      <c r="P1809" s="345"/>
      <c r="Q1809" s="345"/>
    </row>
    <row r="1810" spans="16:17" x14ac:dyDescent="0.2">
      <c r="P1810" s="345"/>
      <c r="Q1810" s="345"/>
    </row>
    <row r="1811" spans="16:17" x14ac:dyDescent="0.2">
      <c r="P1811" s="345"/>
      <c r="Q1811" s="345"/>
    </row>
    <row r="1812" spans="16:17" x14ac:dyDescent="0.2">
      <c r="P1812" s="345"/>
      <c r="Q1812" s="345"/>
    </row>
    <row r="1813" spans="16:17" x14ac:dyDescent="0.2">
      <c r="P1813" s="345"/>
      <c r="Q1813" s="345"/>
    </row>
    <row r="1814" spans="16:17" x14ac:dyDescent="0.2">
      <c r="P1814" s="345"/>
      <c r="Q1814" s="345"/>
    </row>
    <row r="1815" spans="16:17" x14ac:dyDescent="0.2">
      <c r="P1815" s="345"/>
      <c r="Q1815" s="345"/>
    </row>
    <row r="1816" spans="16:17" x14ac:dyDescent="0.2">
      <c r="P1816" s="345"/>
      <c r="Q1816" s="345"/>
    </row>
    <row r="1817" spans="16:17" x14ac:dyDescent="0.2">
      <c r="P1817" s="345"/>
      <c r="Q1817" s="345"/>
    </row>
    <row r="1818" spans="16:17" x14ac:dyDescent="0.2">
      <c r="P1818" s="345"/>
      <c r="Q1818" s="345"/>
    </row>
    <row r="1819" spans="16:17" x14ac:dyDescent="0.2">
      <c r="P1819" s="345"/>
      <c r="Q1819" s="345"/>
    </row>
    <row r="1820" spans="16:17" x14ac:dyDescent="0.2">
      <c r="P1820" s="345"/>
      <c r="Q1820" s="345"/>
    </row>
    <row r="1821" spans="16:17" x14ac:dyDescent="0.2">
      <c r="P1821" s="345"/>
      <c r="Q1821" s="345"/>
    </row>
    <row r="1822" spans="16:17" x14ac:dyDescent="0.2">
      <c r="P1822" s="345"/>
      <c r="Q1822" s="345"/>
    </row>
    <row r="1823" spans="16:17" x14ac:dyDescent="0.2">
      <c r="P1823" s="345"/>
      <c r="Q1823" s="345"/>
    </row>
    <row r="1824" spans="16:17" x14ac:dyDescent="0.2">
      <c r="P1824" s="345"/>
      <c r="Q1824" s="345"/>
    </row>
    <row r="1825" spans="16:17" x14ac:dyDescent="0.2">
      <c r="P1825" s="345"/>
      <c r="Q1825" s="345"/>
    </row>
    <row r="1826" spans="16:17" x14ac:dyDescent="0.2">
      <c r="P1826" s="345"/>
      <c r="Q1826" s="345"/>
    </row>
    <row r="1827" spans="16:17" x14ac:dyDescent="0.2">
      <c r="P1827" s="345"/>
      <c r="Q1827" s="345"/>
    </row>
    <row r="1828" spans="16:17" x14ac:dyDescent="0.2">
      <c r="P1828" s="345"/>
      <c r="Q1828" s="345"/>
    </row>
    <row r="1829" spans="16:17" x14ac:dyDescent="0.2">
      <c r="P1829" s="345"/>
      <c r="Q1829" s="345"/>
    </row>
    <row r="1830" spans="16:17" x14ac:dyDescent="0.2">
      <c r="P1830" s="345"/>
      <c r="Q1830" s="345"/>
    </row>
    <row r="1831" spans="16:17" x14ac:dyDescent="0.2">
      <c r="P1831" s="345"/>
      <c r="Q1831" s="345"/>
    </row>
    <row r="1832" spans="16:17" x14ac:dyDescent="0.2">
      <c r="P1832" s="345"/>
      <c r="Q1832" s="345"/>
    </row>
    <row r="1833" spans="16:17" x14ac:dyDescent="0.2">
      <c r="P1833" s="345"/>
      <c r="Q1833" s="345"/>
    </row>
    <row r="1834" spans="16:17" x14ac:dyDescent="0.2">
      <c r="P1834" s="345"/>
      <c r="Q1834" s="345"/>
    </row>
    <row r="1835" spans="16:17" x14ac:dyDescent="0.2">
      <c r="P1835" s="345"/>
      <c r="Q1835" s="345"/>
    </row>
    <row r="1836" spans="16:17" x14ac:dyDescent="0.2">
      <c r="P1836" s="345"/>
      <c r="Q1836" s="345"/>
    </row>
    <row r="1837" spans="16:17" x14ac:dyDescent="0.2">
      <c r="P1837" s="345"/>
      <c r="Q1837" s="345"/>
    </row>
    <row r="1838" spans="16:17" x14ac:dyDescent="0.2">
      <c r="P1838" s="345"/>
      <c r="Q1838" s="345"/>
    </row>
    <row r="1839" spans="16:17" x14ac:dyDescent="0.2">
      <c r="P1839" s="345"/>
      <c r="Q1839" s="345"/>
    </row>
    <row r="1840" spans="16:17" x14ac:dyDescent="0.2">
      <c r="P1840" s="345"/>
      <c r="Q1840" s="345"/>
    </row>
    <row r="1841" spans="16:17" x14ac:dyDescent="0.2">
      <c r="P1841" s="345"/>
      <c r="Q1841" s="345"/>
    </row>
    <row r="1842" spans="16:17" x14ac:dyDescent="0.2">
      <c r="P1842" s="345"/>
      <c r="Q1842" s="345"/>
    </row>
    <row r="1843" spans="16:17" x14ac:dyDescent="0.2">
      <c r="P1843" s="345"/>
      <c r="Q1843" s="345"/>
    </row>
    <row r="1844" spans="16:17" x14ac:dyDescent="0.2">
      <c r="P1844" s="345"/>
      <c r="Q1844" s="345"/>
    </row>
    <row r="1845" spans="16:17" x14ac:dyDescent="0.2">
      <c r="P1845" s="345"/>
      <c r="Q1845" s="345"/>
    </row>
    <row r="1846" spans="16:17" x14ac:dyDescent="0.2">
      <c r="P1846" s="345"/>
      <c r="Q1846" s="345"/>
    </row>
    <row r="1847" spans="16:17" x14ac:dyDescent="0.2">
      <c r="P1847" s="345"/>
      <c r="Q1847" s="345"/>
    </row>
    <row r="1848" spans="16:17" x14ac:dyDescent="0.2">
      <c r="P1848" s="345"/>
      <c r="Q1848" s="345"/>
    </row>
    <row r="1849" spans="16:17" x14ac:dyDescent="0.2">
      <c r="P1849" s="345"/>
      <c r="Q1849" s="345"/>
    </row>
    <row r="1850" spans="16:17" x14ac:dyDescent="0.2">
      <c r="P1850" s="345"/>
      <c r="Q1850" s="345"/>
    </row>
    <row r="1851" spans="16:17" x14ac:dyDescent="0.2">
      <c r="P1851" s="345"/>
      <c r="Q1851" s="345"/>
    </row>
    <row r="1852" spans="16:17" x14ac:dyDescent="0.2">
      <c r="P1852" s="345"/>
      <c r="Q1852" s="345"/>
    </row>
    <row r="1853" spans="16:17" x14ac:dyDescent="0.2">
      <c r="P1853" s="345"/>
      <c r="Q1853" s="345"/>
    </row>
    <row r="1854" spans="16:17" x14ac:dyDescent="0.2">
      <c r="P1854" s="345"/>
      <c r="Q1854" s="345"/>
    </row>
    <row r="1855" spans="16:17" x14ac:dyDescent="0.2">
      <c r="P1855" s="345"/>
      <c r="Q1855" s="345"/>
    </row>
    <row r="1856" spans="16:17" x14ac:dyDescent="0.2">
      <c r="P1856" s="345"/>
      <c r="Q1856" s="345"/>
    </row>
    <row r="1857" spans="16:17" x14ac:dyDescent="0.2">
      <c r="P1857" s="345"/>
      <c r="Q1857" s="345"/>
    </row>
    <row r="1858" spans="16:17" x14ac:dyDescent="0.2">
      <c r="P1858" s="345"/>
      <c r="Q1858" s="345"/>
    </row>
    <row r="1859" spans="16:17" x14ac:dyDescent="0.2">
      <c r="P1859" s="345"/>
      <c r="Q1859" s="345"/>
    </row>
    <row r="1860" spans="16:17" x14ac:dyDescent="0.2">
      <c r="P1860" s="345"/>
      <c r="Q1860" s="345"/>
    </row>
    <row r="1861" spans="16:17" x14ac:dyDescent="0.2">
      <c r="P1861" s="345"/>
      <c r="Q1861" s="345"/>
    </row>
    <row r="1862" spans="16:17" x14ac:dyDescent="0.2">
      <c r="P1862" s="345"/>
      <c r="Q1862" s="345"/>
    </row>
    <row r="1863" spans="16:17" x14ac:dyDescent="0.2">
      <c r="P1863" s="345"/>
      <c r="Q1863" s="345"/>
    </row>
    <row r="1864" spans="16:17" x14ac:dyDescent="0.2">
      <c r="P1864" s="345"/>
      <c r="Q1864" s="345"/>
    </row>
    <row r="1865" spans="16:17" x14ac:dyDescent="0.2">
      <c r="P1865" s="345"/>
      <c r="Q1865" s="345"/>
    </row>
    <row r="1866" spans="16:17" x14ac:dyDescent="0.2">
      <c r="P1866" s="345"/>
      <c r="Q1866" s="345"/>
    </row>
    <row r="1867" spans="16:17" x14ac:dyDescent="0.2">
      <c r="P1867" s="345"/>
      <c r="Q1867" s="345"/>
    </row>
    <row r="1868" spans="16:17" x14ac:dyDescent="0.2">
      <c r="P1868" s="345"/>
      <c r="Q1868" s="345"/>
    </row>
    <row r="1869" spans="16:17" x14ac:dyDescent="0.2">
      <c r="P1869" s="345"/>
      <c r="Q1869" s="345"/>
    </row>
    <row r="1870" spans="16:17" x14ac:dyDescent="0.2">
      <c r="P1870" s="345"/>
      <c r="Q1870" s="345"/>
    </row>
    <row r="1871" spans="16:17" x14ac:dyDescent="0.2">
      <c r="P1871" s="345"/>
      <c r="Q1871" s="345"/>
    </row>
    <row r="1872" spans="16:17" x14ac:dyDescent="0.2">
      <c r="P1872" s="345"/>
      <c r="Q1872" s="345"/>
    </row>
    <row r="1873" spans="16:17" x14ac:dyDescent="0.2">
      <c r="P1873" s="345"/>
      <c r="Q1873" s="345"/>
    </row>
    <row r="1874" spans="16:17" x14ac:dyDescent="0.2">
      <c r="P1874" s="345"/>
      <c r="Q1874" s="345"/>
    </row>
    <row r="1875" spans="16:17" x14ac:dyDescent="0.2">
      <c r="P1875" s="345"/>
      <c r="Q1875" s="345"/>
    </row>
    <row r="1876" spans="16:17" x14ac:dyDescent="0.2">
      <c r="P1876" s="345"/>
      <c r="Q1876" s="345"/>
    </row>
    <row r="1877" spans="16:17" x14ac:dyDescent="0.2">
      <c r="P1877" s="345"/>
      <c r="Q1877" s="345"/>
    </row>
    <row r="1878" spans="16:17" x14ac:dyDescent="0.2">
      <c r="P1878" s="345"/>
      <c r="Q1878" s="345"/>
    </row>
    <row r="1879" spans="16:17" x14ac:dyDescent="0.2">
      <c r="P1879" s="345"/>
      <c r="Q1879" s="345"/>
    </row>
    <row r="1880" spans="16:17" x14ac:dyDescent="0.2">
      <c r="P1880" s="345"/>
      <c r="Q1880" s="345"/>
    </row>
    <row r="1881" spans="16:17" x14ac:dyDescent="0.2">
      <c r="P1881" s="345"/>
      <c r="Q1881" s="345"/>
    </row>
    <row r="1882" spans="16:17" x14ac:dyDescent="0.2">
      <c r="P1882" s="345"/>
      <c r="Q1882" s="345"/>
    </row>
    <row r="1883" spans="16:17" x14ac:dyDescent="0.2">
      <c r="P1883" s="345"/>
      <c r="Q1883" s="345"/>
    </row>
    <row r="1884" spans="16:17" x14ac:dyDescent="0.2">
      <c r="P1884" s="345"/>
      <c r="Q1884" s="345"/>
    </row>
    <row r="1885" spans="16:17" x14ac:dyDescent="0.2">
      <c r="P1885" s="345"/>
      <c r="Q1885" s="345"/>
    </row>
    <row r="1886" spans="16:17" x14ac:dyDescent="0.2">
      <c r="P1886" s="345"/>
      <c r="Q1886" s="345"/>
    </row>
    <row r="1887" spans="16:17" x14ac:dyDescent="0.2">
      <c r="P1887" s="345"/>
      <c r="Q1887" s="345"/>
    </row>
    <row r="1888" spans="16:17" x14ac:dyDescent="0.2">
      <c r="P1888" s="345"/>
      <c r="Q1888" s="345"/>
    </row>
    <row r="1889" spans="16:17" x14ac:dyDescent="0.2">
      <c r="P1889" s="345"/>
      <c r="Q1889" s="345"/>
    </row>
    <row r="1890" spans="16:17" x14ac:dyDescent="0.2">
      <c r="P1890" s="345"/>
      <c r="Q1890" s="345"/>
    </row>
    <row r="1891" spans="16:17" x14ac:dyDescent="0.2">
      <c r="P1891" s="345"/>
      <c r="Q1891" s="345"/>
    </row>
    <row r="1892" spans="16:17" x14ac:dyDescent="0.2">
      <c r="P1892" s="345"/>
      <c r="Q1892" s="345"/>
    </row>
    <row r="1893" spans="16:17" x14ac:dyDescent="0.2">
      <c r="P1893" s="345"/>
      <c r="Q1893" s="345"/>
    </row>
    <row r="1894" spans="16:17" x14ac:dyDescent="0.2">
      <c r="P1894" s="345"/>
      <c r="Q1894" s="345"/>
    </row>
    <row r="1895" spans="16:17" x14ac:dyDescent="0.2">
      <c r="P1895" s="345"/>
      <c r="Q1895" s="345"/>
    </row>
    <row r="1896" spans="16:17" x14ac:dyDescent="0.2">
      <c r="P1896" s="345"/>
      <c r="Q1896" s="345"/>
    </row>
    <row r="1897" spans="16:17" x14ac:dyDescent="0.2">
      <c r="P1897" s="345"/>
      <c r="Q1897" s="345"/>
    </row>
    <row r="1898" spans="16:17" x14ac:dyDescent="0.2">
      <c r="P1898" s="345"/>
      <c r="Q1898" s="345"/>
    </row>
    <row r="1899" spans="16:17" x14ac:dyDescent="0.2">
      <c r="P1899" s="345"/>
      <c r="Q1899" s="345"/>
    </row>
    <row r="1900" spans="16:17" x14ac:dyDescent="0.2">
      <c r="P1900" s="345"/>
      <c r="Q1900" s="345"/>
    </row>
    <row r="1901" spans="16:17" x14ac:dyDescent="0.2">
      <c r="P1901" s="345"/>
      <c r="Q1901" s="345"/>
    </row>
    <row r="1902" spans="16:17" x14ac:dyDescent="0.2">
      <c r="P1902" s="345"/>
      <c r="Q1902" s="345"/>
    </row>
    <row r="1903" spans="16:17" x14ac:dyDescent="0.2">
      <c r="P1903" s="345"/>
      <c r="Q1903" s="345"/>
    </row>
    <row r="1904" spans="16:17" x14ac:dyDescent="0.2">
      <c r="P1904" s="345"/>
      <c r="Q1904" s="345"/>
    </row>
    <row r="1905" spans="16:17" x14ac:dyDescent="0.2">
      <c r="P1905" s="345"/>
      <c r="Q1905" s="345"/>
    </row>
    <row r="1906" spans="16:17" x14ac:dyDescent="0.2">
      <c r="P1906" s="345"/>
      <c r="Q1906" s="345"/>
    </row>
    <row r="1907" spans="16:17" x14ac:dyDescent="0.2">
      <c r="P1907" s="345"/>
      <c r="Q1907" s="345"/>
    </row>
    <row r="1908" spans="16:17" x14ac:dyDescent="0.2">
      <c r="P1908" s="345"/>
      <c r="Q1908" s="345"/>
    </row>
    <row r="1909" spans="16:17" x14ac:dyDescent="0.2">
      <c r="P1909" s="345"/>
      <c r="Q1909" s="345"/>
    </row>
    <row r="1910" spans="16:17" x14ac:dyDescent="0.2">
      <c r="P1910" s="345"/>
      <c r="Q1910" s="345"/>
    </row>
    <row r="1911" spans="16:17" x14ac:dyDescent="0.2">
      <c r="P1911" s="345"/>
      <c r="Q1911" s="345"/>
    </row>
    <row r="1912" spans="16:17" x14ac:dyDescent="0.2">
      <c r="P1912" s="345"/>
      <c r="Q1912" s="345"/>
    </row>
    <row r="1913" spans="16:17" x14ac:dyDescent="0.2">
      <c r="P1913" s="345"/>
      <c r="Q1913" s="345"/>
    </row>
    <row r="1914" spans="16:17" x14ac:dyDescent="0.2">
      <c r="P1914" s="345"/>
      <c r="Q1914" s="345"/>
    </row>
    <row r="1915" spans="16:17" x14ac:dyDescent="0.2">
      <c r="P1915" s="345"/>
      <c r="Q1915" s="345"/>
    </row>
    <row r="1916" spans="16:17" x14ac:dyDescent="0.2">
      <c r="P1916" s="345"/>
      <c r="Q1916" s="345"/>
    </row>
    <row r="1917" spans="16:17" x14ac:dyDescent="0.2">
      <c r="P1917" s="345"/>
      <c r="Q1917" s="345"/>
    </row>
    <row r="1918" spans="16:17" x14ac:dyDescent="0.2">
      <c r="P1918" s="345"/>
      <c r="Q1918" s="345"/>
    </row>
    <row r="1919" spans="16:17" x14ac:dyDescent="0.2">
      <c r="P1919" s="345"/>
      <c r="Q1919" s="345"/>
    </row>
    <row r="1920" spans="16:17" x14ac:dyDescent="0.2">
      <c r="P1920" s="345"/>
      <c r="Q1920" s="345"/>
    </row>
    <row r="1921" spans="16:17" x14ac:dyDescent="0.2">
      <c r="P1921" s="345"/>
      <c r="Q1921" s="345"/>
    </row>
    <row r="1922" spans="16:17" x14ac:dyDescent="0.2">
      <c r="P1922" s="345"/>
      <c r="Q1922" s="345"/>
    </row>
    <row r="1923" spans="16:17" x14ac:dyDescent="0.2">
      <c r="P1923" s="345"/>
      <c r="Q1923" s="345"/>
    </row>
    <row r="1924" spans="16:17" x14ac:dyDescent="0.2">
      <c r="P1924" s="345"/>
      <c r="Q1924" s="345"/>
    </row>
    <row r="1925" spans="16:17" x14ac:dyDescent="0.2">
      <c r="P1925" s="345"/>
      <c r="Q1925" s="345"/>
    </row>
    <row r="1926" spans="16:17" x14ac:dyDescent="0.2">
      <c r="P1926" s="345"/>
      <c r="Q1926" s="345"/>
    </row>
    <row r="1927" spans="16:17" x14ac:dyDescent="0.2">
      <c r="P1927" s="345"/>
      <c r="Q1927" s="345"/>
    </row>
    <row r="1928" spans="16:17" x14ac:dyDescent="0.2">
      <c r="P1928" s="345"/>
      <c r="Q1928" s="345"/>
    </row>
    <row r="1929" spans="16:17" x14ac:dyDescent="0.2">
      <c r="P1929" s="345"/>
      <c r="Q1929" s="345"/>
    </row>
    <row r="1930" spans="16:17" x14ac:dyDescent="0.2">
      <c r="P1930" s="345"/>
      <c r="Q1930" s="345"/>
    </row>
    <row r="1931" spans="16:17" x14ac:dyDescent="0.2">
      <c r="P1931" s="345"/>
      <c r="Q1931" s="345"/>
    </row>
    <row r="1932" spans="16:17" x14ac:dyDescent="0.2">
      <c r="P1932" s="345"/>
      <c r="Q1932" s="345"/>
    </row>
    <row r="1933" spans="16:17" x14ac:dyDescent="0.2">
      <c r="P1933" s="345"/>
      <c r="Q1933" s="345"/>
    </row>
    <row r="1934" spans="16:17" x14ac:dyDescent="0.2">
      <c r="P1934" s="345"/>
      <c r="Q1934" s="345"/>
    </row>
    <row r="1935" spans="16:17" x14ac:dyDescent="0.2">
      <c r="P1935" s="345"/>
      <c r="Q1935" s="345"/>
    </row>
    <row r="1936" spans="16:17" x14ac:dyDescent="0.2">
      <c r="P1936" s="345"/>
      <c r="Q1936" s="345"/>
    </row>
    <row r="1937" spans="16:17" x14ac:dyDescent="0.2">
      <c r="P1937" s="345"/>
      <c r="Q1937" s="345"/>
    </row>
    <row r="1938" spans="16:17" x14ac:dyDescent="0.2">
      <c r="P1938" s="345"/>
      <c r="Q1938" s="345"/>
    </row>
    <row r="1939" spans="16:17" x14ac:dyDescent="0.2">
      <c r="P1939" s="345"/>
      <c r="Q1939" s="345"/>
    </row>
    <row r="1940" spans="16:17" x14ac:dyDescent="0.2">
      <c r="P1940" s="345"/>
      <c r="Q1940" s="345"/>
    </row>
    <row r="1941" spans="16:17" x14ac:dyDescent="0.2">
      <c r="P1941" s="345"/>
      <c r="Q1941" s="345"/>
    </row>
    <row r="1942" spans="16:17" x14ac:dyDescent="0.2">
      <c r="P1942" s="345"/>
      <c r="Q1942" s="345"/>
    </row>
    <row r="1943" spans="16:17" x14ac:dyDescent="0.2">
      <c r="P1943" s="345"/>
      <c r="Q1943" s="345"/>
    </row>
    <row r="1944" spans="16:17" x14ac:dyDescent="0.2">
      <c r="P1944" s="345"/>
      <c r="Q1944" s="345"/>
    </row>
    <row r="1945" spans="16:17" x14ac:dyDescent="0.2">
      <c r="P1945" s="345"/>
      <c r="Q1945" s="345"/>
    </row>
    <row r="1946" spans="16:17" x14ac:dyDescent="0.2">
      <c r="P1946" s="345"/>
      <c r="Q1946" s="345"/>
    </row>
    <row r="1947" spans="16:17" x14ac:dyDescent="0.2">
      <c r="P1947" s="345"/>
      <c r="Q1947" s="345"/>
    </row>
    <row r="1948" spans="16:17" x14ac:dyDescent="0.2">
      <c r="P1948" s="345"/>
      <c r="Q1948" s="345"/>
    </row>
    <row r="1949" spans="16:17" x14ac:dyDescent="0.2">
      <c r="P1949" s="345"/>
      <c r="Q1949" s="345"/>
    </row>
    <row r="1950" spans="16:17" x14ac:dyDescent="0.2">
      <c r="P1950" s="345"/>
      <c r="Q1950" s="345"/>
    </row>
    <row r="1951" spans="16:17" x14ac:dyDescent="0.2">
      <c r="P1951" s="345"/>
      <c r="Q1951" s="345"/>
    </row>
    <row r="1952" spans="16:17" x14ac:dyDescent="0.2">
      <c r="P1952" s="345"/>
      <c r="Q1952" s="345"/>
    </row>
    <row r="1953" spans="16:17" x14ac:dyDescent="0.2">
      <c r="P1953" s="345"/>
      <c r="Q1953" s="345"/>
    </row>
    <row r="1954" spans="16:17" x14ac:dyDescent="0.2">
      <c r="P1954" s="345"/>
      <c r="Q1954" s="345"/>
    </row>
    <row r="1955" spans="16:17" x14ac:dyDescent="0.2">
      <c r="P1955" s="345"/>
      <c r="Q1955" s="345"/>
    </row>
    <row r="1956" spans="16:17" x14ac:dyDescent="0.2">
      <c r="P1956" s="345"/>
      <c r="Q1956" s="345"/>
    </row>
    <row r="1957" spans="16:17" x14ac:dyDescent="0.2">
      <c r="P1957" s="345"/>
      <c r="Q1957" s="345"/>
    </row>
    <row r="1958" spans="16:17" x14ac:dyDescent="0.2">
      <c r="P1958" s="345"/>
      <c r="Q1958" s="345"/>
    </row>
    <row r="1959" spans="16:17" x14ac:dyDescent="0.2">
      <c r="P1959" s="345"/>
      <c r="Q1959" s="345"/>
    </row>
    <row r="1960" spans="16:17" x14ac:dyDescent="0.2">
      <c r="P1960" s="345"/>
      <c r="Q1960" s="345"/>
    </row>
    <row r="1961" spans="16:17" x14ac:dyDescent="0.2">
      <c r="P1961" s="345"/>
      <c r="Q1961" s="345"/>
    </row>
    <row r="1962" spans="16:17" x14ac:dyDescent="0.2">
      <c r="P1962" s="345"/>
      <c r="Q1962" s="345"/>
    </row>
    <row r="1963" spans="16:17" x14ac:dyDescent="0.2">
      <c r="P1963" s="345"/>
      <c r="Q1963" s="345"/>
    </row>
    <row r="1964" spans="16:17" x14ac:dyDescent="0.2">
      <c r="P1964" s="345"/>
      <c r="Q1964" s="345"/>
    </row>
    <row r="1965" spans="16:17" x14ac:dyDescent="0.2">
      <c r="P1965" s="345"/>
      <c r="Q1965" s="345"/>
    </row>
    <row r="1966" spans="16:17" x14ac:dyDescent="0.2">
      <c r="P1966" s="345"/>
      <c r="Q1966" s="345"/>
    </row>
    <row r="1967" spans="16:17" x14ac:dyDescent="0.2">
      <c r="P1967" s="345"/>
      <c r="Q1967" s="345"/>
    </row>
    <row r="1968" spans="16:17" x14ac:dyDescent="0.2">
      <c r="P1968" s="345"/>
      <c r="Q1968" s="345"/>
    </row>
    <row r="1969" spans="16:17" x14ac:dyDescent="0.2">
      <c r="P1969" s="345"/>
      <c r="Q1969" s="345"/>
    </row>
    <row r="1970" spans="16:17" x14ac:dyDescent="0.2">
      <c r="P1970" s="345"/>
      <c r="Q1970" s="345"/>
    </row>
    <row r="1971" spans="16:17" x14ac:dyDescent="0.2">
      <c r="P1971" s="345"/>
      <c r="Q1971" s="345"/>
    </row>
    <row r="1972" spans="16:17" x14ac:dyDescent="0.2">
      <c r="P1972" s="345"/>
      <c r="Q1972" s="345"/>
    </row>
    <row r="1973" spans="16:17" x14ac:dyDescent="0.2">
      <c r="P1973" s="345"/>
      <c r="Q1973" s="345"/>
    </row>
    <row r="1974" spans="16:17" x14ac:dyDescent="0.2">
      <c r="P1974" s="345"/>
      <c r="Q1974" s="345"/>
    </row>
    <row r="1975" spans="16:17" x14ac:dyDescent="0.2">
      <c r="P1975" s="345"/>
      <c r="Q1975" s="345"/>
    </row>
    <row r="1976" spans="16:17" x14ac:dyDescent="0.2">
      <c r="P1976" s="345"/>
      <c r="Q1976" s="345"/>
    </row>
    <row r="1977" spans="16:17" x14ac:dyDescent="0.2">
      <c r="P1977" s="345"/>
      <c r="Q1977" s="345"/>
    </row>
    <row r="1978" spans="16:17" x14ac:dyDescent="0.2">
      <c r="P1978" s="345"/>
      <c r="Q1978" s="345"/>
    </row>
    <row r="1979" spans="16:17" x14ac:dyDescent="0.2">
      <c r="P1979" s="345"/>
      <c r="Q1979" s="345"/>
    </row>
    <row r="1980" spans="16:17" x14ac:dyDescent="0.2">
      <c r="P1980" s="345"/>
      <c r="Q1980" s="345"/>
    </row>
    <row r="1981" spans="16:17" x14ac:dyDescent="0.2">
      <c r="P1981" s="345"/>
      <c r="Q1981" s="345"/>
    </row>
    <row r="1982" spans="16:17" x14ac:dyDescent="0.2">
      <c r="P1982" s="345"/>
      <c r="Q1982" s="345"/>
    </row>
    <row r="1983" spans="16:17" x14ac:dyDescent="0.2">
      <c r="P1983" s="345"/>
      <c r="Q1983" s="345"/>
    </row>
    <row r="1984" spans="16:17" x14ac:dyDescent="0.2">
      <c r="P1984" s="345"/>
      <c r="Q1984" s="345"/>
    </row>
    <row r="1985" spans="16:17" x14ac:dyDescent="0.2">
      <c r="P1985" s="345"/>
      <c r="Q1985" s="345"/>
    </row>
    <row r="1986" spans="16:17" x14ac:dyDescent="0.2">
      <c r="P1986" s="345"/>
      <c r="Q1986" s="345"/>
    </row>
    <row r="1987" spans="16:17" x14ac:dyDescent="0.2">
      <c r="P1987" s="345"/>
      <c r="Q1987" s="345"/>
    </row>
    <row r="1988" spans="16:17" x14ac:dyDescent="0.2">
      <c r="P1988" s="345"/>
      <c r="Q1988" s="345"/>
    </row>
    <row r="1989" spans="16:17" x14ac:dyDescent="0.2">
      <c r="P1989" s="345"/>
      <c r="Q1989" s="345"/>
    </row>
    <row r="1990" spans="16:17" x14ac:dyDescent="0.2">
      <c r="P1990" s="345"/>
      <c r="Q1990" s="345"/>
    </row>
    <row r="1991" spans="16:17" x14ac:dyDescent="0.2">
      <c r="P1991" s="345"/>
      <c r="Q1991" s="345"/>
    </row>
    <row r="1992" spans="16:17" x14ac:dyDescent="0.2">
      <c r="P1992" s="345"/>
      <c r="Q1992" s="345"/>
    </row>
    <row r="1993" spans="16:17" x14ac:dyDescent="0.2">
      <c r="P1993" s="345"/>
      <c r="Q1993" s="345"/>
    </row>
    <row r="1994" spans="16:17" x14ac:dyDescent="0.2">
      <c r="P1994" s="345"/>
      <c r="Q1994" s="345"/>
    </row>
    <row r="1995" spans="16:17" x14ac:dyDescent="0.2">
      <c r="P1995" s="345"/>
      <c r="Q1995" s="345"/>
    </row>
    <row r="1996" spans="16:17" x14ac:dyDescent="0.2">
      <c r="P1996" s="345"/>
      <c r="Q1996" s="345"/>
    </row>
    <row r="1997" spans="16:17" x14ac:dyDescent="0.2">
      <c r="P1997" s="345"/>
      <c r="Q1997" s="345"/>
    </row>
    <row r="1998" spans="16:17" x14ac:dyDescent="0.2">
      <c r="P1998" s="345"/>
      <c r="Q1998" s="345"/>
    </row>
    <row r="1999" spans="16:17" x14ac:dyDescent="0.2">
      <c r="P1999" s="345"/>
      <c r="Q1999" s="345"/>
    </row>
    <row r="2000" spans="16:17" x14ac:dyDescent="0.2">
      <c r="P2000" s="345"/>
      <c r="Q2000" s="345"/>
    </row>
    <row r="2001" spans="16:17" x14ac:dyDescent="0.2">
      <c r="P2001" s="345"/>
      <c r="Q2001" s="345"/>
    </row>
    <row r="2002" spans="16:17" x14ac:dyDescent="0.2">
      <c r="P2002" s="345"/>
      <c r="Q2002" s="345"/>
    </row>
    <row r="2003" spans="16:17" x14ac:dyDescent="0.2">
      <c r="P2003" s="345"/>
      <c r="Q2003" s="345"/>
    </row>
    <row r="2004" spans="16:17" x14ac:dyDescent="0.2">
      <c r="P2004" s="345"/>
      <c r="Q2004" s="345"/>
    </row>
    <row r="2005" spans="16:17" x14ac:dyDescent="0.2">
      <c r="P2005" s="345"/>
      <c r="Q2005" s="345"/>
    </row>
    <row r="2006" spans="16:17" x14ac:dyDescent="0.2">
      <c r="P2006" s="345"/>
      <c r="Q2006" s="345"/>
    </row>
    <row r="2007" spans="16:17" x14ac:dyDescent="0.2">
      <c r="P2007" s="345"/>
      <c r="Q2007" s="345"/>
    </row>
    <row r="2008" spans="16:17" x14ac:dyDescent="0.2">
      <c r="P2008" s="345"/>
      <c r="Q2008" s="345"/>
    </row>
    <row r="2009" spans="16:17" x14ac:dyDescent="0.2">
      <c r="P2009" s="345"/>
      <c r="Q2009" s="345"/>
    </row>
    <row r="2010" spans="16:17" x14ac:dyDescent="0.2">
      <c r="P2010" s="345"/>
      <c r="Q2010" s="345"/>
    </row>
    <row r="2011" spans="16:17" x14ac:dyDescent="0.2">
      <c r="P2011" s="345"/>
      <c r="Q2011" s="345"/>
    </row>
    <row r="2012" spans="16:17" x14ac:dyDescent="0.2">
      <c r="P2012" s="345"/>
      <c r="Q2012" s="345"/>
    </row>
    <row r="2013" spans="16:17" x14ac:dyDescent="0.2">
      <c r="P2013" s="345"/>
      <c r="Q2013" s="345"/>
    </row>
    <row r="2014" spans="16:17" x14ac:dyDescent="0.2">
      <c r="P2014" s="345"/>
      <c r="Q2014" s="345"/>
    </row>
    <row r="2015" spans="16:17" x14ac:dyDescent="0.2">
      <c r="P2015" s="345"/>
      <c r="Q2015" s="345"/>
    </row>
    <row r="2016" spans="16:17" x14ac:dyDescent="0.2">
      <c r="P2016" s="345"/>
      <c r="Q2016" s="345"/>
    </row>
    <row r="2017" spans="16:17" x14ac:dyDescent="0.2">
      <c r="P2017" s="345"/>
      <c r="Q2017" s="345"/>
    </row>
    <row r="2018" spans="16:17" x14ac:dyDescent="0.2">
      <c r="P2018" s="345"/>
      <c r="Q2018" s="345"/>
    </row>
    <row r="2019" spans="16:17" x14ac:dyDescent="0.2">
      <c r="P2019" s="345"/>
      <c r="Q2019" s="345"/>
    </row>
    <row r="2020" spans="16:17" x14ac:dyDescent="0.2">
      <c r="P2020" s="345"/>
      <c r="Q2020" s="345"/>
    </row>
    <row r="2021" spans="16:17" x14ac:dyDescent="0.2">
      <c r="P2021" s="345"/>
      <c r="Q2021" s="345"/>
    </row>
    <row r="2022" spans="16:17" x14ac:dyDescent="0.2">
      <c r="P2022" s="345"/>
      <c r="Q2022" s="345"/>
    </row>
    <row r="2023" spans="16:17" x14ac:dyDescent="0.2">
      <c r="P2023" s="345"/>
      <c r="Q2023" s="345"/>
    </row>
    <row r="2024" spans="16:17" x14ac:dyDescent="0.2">
      <c r="P2024" s="345"/>
      <c r="Q2024" s="345"/>
    </row>
    <row r="2025" spans="16:17" x14ac:dyDescent="0.2">
      <c r="P2025" s="345"/>
      <c r="Q2025" s="345"/>
    </row>
    <row r="2026" spans="16:17" x14ac:dyDescent="0.2">
      <c r="P2026" s="345"/>
      <c r="Q2026" s="345"/>
    </row>
    <row r="2027" spans="16:17" x14ac:dyDescent="0.2">
      <c r="P2027" s="345"/>
      <c r="Q2027" s="345"/>
    </row>
    <row r="2028" spans="16:17" x14ac:dyDescent="0.2">
      <c r="P2028" s="345"/>
      <c r="Q2028" s="345"/>
    </row>
    <row r="2029" spans="16:17" x14ac:dyDescent="0.2">
      <c r="P2029" s="345"/>
      <c r="Q2029" s="345"/>
    </row>
    <row r="2030" spans="16:17" x14ac:dyDescent="0.2">
      <c r="P2030" s="345"/>
      <c r="Q2030" s="345"/>
    </row>
    <row r="2031" spans="16:17" x14ac:dyDescent="0.2">
      <c r="P2031" s="345"/>
      <c r="Q2031" s="345"/>
    </row>
    <row r="2032" spans="16:17" x14ac:dyDescent="0.2">
      <c r="P2032" s="345"/>
      <c r="Q2032" s="345"/>
    </row>
    <row r="2033" spans="16:17" x14ac:dyDescent="0.2">
      <c r="P2033" s="345"/>
      <c r="Q2033" s="345"/>
    </row>
    <row r="2034" spans="16:17" x14ac:dyDescent="0.2">
      <c r="P2034" s="345"/>
      <c r="Q2034" s="345"/>
    </row>
    <row r="2035" spans="16:17" x14ac:dyDescent="0.2">
      <c r="P2035" s="345"/>
      <c r="Q2035" s="345"/>
    </row>
    <row r="2036" spans="16:17" x14ac:dyDescent="0.2">
      <c r="P2036" s="345"/>
      <c r="Q2036" s="345"/>
    </row>
    <row r="2037" spans="16:17" x14ac:dyDescent="0.2">
      <c r="P2037" s="345"/>
      <c r="Q2037" s="345"/>
    </row>
    <row r="2038" spans="16:17" x14ac:dyDescent="0.2">
      <c r="P2038" s="345"/>
      <c r="Q2038" s="345"/>
    </row>
    <row r="2039" spans="16:17" x14ac:dyDescent="0.2">
      <c r="P2039" s="345"/>
      <c r="Q2039" s="345"/>
    </row>
    <row r="2040" spans="16:17" x14ac:dyDescent="0.2">
      <c r="P2040" s="345"/>
      <c r="Q2040" s="345"/>
    </row>
    <row r="2041" spans="16:17" x14ac:dyDescent="0.2">
      <c r="P2041" s="345"/>
      <c r="Q2041" s="345"/>
    </row>
    <row r="2042" spans="16:17" x14ac:dyDescent="0.2">
      <c r="P2042" s="345"/>
      <c r="Q2042" s="345"/>
    </row>
    <row r="2043" spans="16:17" x14ac:dyDescent="0.2">
      <c r="P2043" s="345"/>
      <c r="Q2043" s="345"/>
    </row>
    <row r="2044" spans="16:17" x14ac:dyDescent="0.2">
      <c r="P2044" s="345"/>
      <c r="Q2044" s="345"/>
    </row>
    <row r="2045" spans="16:17" x14ac:dyDescent="0.2">
      <c r="P2045" s="345"/>
      <c r="Q2045" s="345"/>
    </row>
    <row r="2046" spans="16:17" x14ac:dyDescent="0.2">
      <c r="P2046" s="345"/>
      <c r="Q2046" s="345"/>
    </row>
    <row r="2047" spans="16:17" x14ac:dyDescent="0.2">
      <c r="P2047" s="345"/>
      <c r="Q2047" s="345"/>
    </row>
    <row r="2048" spans="16:17" x14ac:dyDescent="0.2">
      <c r="P2048" s="345"/>
      <c r="Q2048" s="345"/>
    </row>
    <row r="2049" spans="16:17" x14ac:dyDescent="0.2">
      <c r="P2049" s="345"/>
      <c r="Q2049" s="345"/>
    </row>
    <row r="2050" spans="16:17" x14ac:dyDescent="0.2">
      <c r="P2050" s="345"/>
      <c r="Q2050" s="345"/>
    </row>
    <row r="2051" spans="16:17" x14ac:dyDescent="0.2">
      <c r="P2051" s="345"/>
      <c r="Q2051" s="345"/>
    </row>
    <row r="2052" spans="16:17" x14ac:dyDescent="0.2">
      <c r="P2052" s="345"/>
      <c r="Q2052" s="345"/>
    </row>
    <row r="2053" spans="16:17" x14ac:dyDescent="0.2">
      <c r="P2053" s="345"/>
      <c r="Q2053" s="345"/>
    </row>
    <row r="2054" spans="16:17" x14ac:dyDescent="0.2">
      <c r="P2054" s="345"/>
      <c r="Q2054" s="345"/>
    </row>
    <row r="2055" spans="16:17" x14ac:dyDescent="0.2">
      <c r="P2055" s="345"/>
      <c r="Q2055" s="345"/>
    </row>
    <row r="2056" spans="16:17" x14ac:dyDescent="0.2">
      <c r="P2056" s="345"/>
      <c r="Q2056" s="345"/>
    </row>
    <row r="2057" spans="16:17" x14ac:dyDescent="0.2">
      <c r="P2057" s="345"/>
      <c r="Q2057" s="345"/>
    </row>
    <row r="2058" spans="16:17" x14ac:dyDescent="0.2">
      <c r="P2058" s="345"/>
      <c r="Q2058" s="345"/>
    </row>
    <row r="2059" spans="16:17" x14ac:dyDescent="0.2">
      <c r="P2059" s="345"/>
      <c r="Q2059" s="345"/>
    </row>
    <row r="2060" spans="16:17" x14ac:dyDescent="0.2">
      <c r="P2060" s="345"/>
      <c r="Q2060" s="345"/>
    </row>
    <row r="2061" spans="16:17" x14ac:dyDescent="0.2">
      <c r="P2061" s="345"/>
      <c r="Q2061" s="345"/>
    </row>
    <row r="2062" spans="16:17" x14ac:dyDescent="0.2">
      <c r="P2062" s="345"/>
      <c r="Q2062" s="345"/>
    </row>
    <row r="2063" spans="16:17" x14ac:dyDescent="0.2">
      <c r="P2063" s="345"/>
      <c r="Q2063" s="345"/>
    </row>
    <row r="2064" spans="16:17" x14ac:dyDescent="0.2">
      <c r="P2064" s="345"/>
      <c r="Q2064" s="345"/>
    </row>
    <row r="2065" spans="16:17" x14ac:dyDescent="0.2">
      <c r="P2065" s="345"/>
      <c r="Q2065" s="345"/>
    </row>
    <row r="2066" spans="16:17" x14ac:dyDescent="0.2">
      <c r="P2066" s="345"/>
      <c r="Q2066" s="345"/>
    </row>
    <row r="2067" spans="16:17" x14ac:dyDescent="0.2">
      <c r="P2067" s="345"/>
      <c r="Q2067" s="345"/>
    </row>
    <row r="2068" spans="16:17" x14ac:dyDescent="0.2">
      <c r="P2068" s="345"/>
      <c r="Q2068" s="345"/>
    </row>
    <row r="2069" spans="16:17" x14ac:dyDescent="0.2">
      <c r="P2069" s="345"/>
      <c r="Q2069" s="345"/>
    </row>
    <row r="2070" spans="16:17" x14ac:dyDescent="0.2">
      <c r="P2070" s="345"/>
      <c r="Q2070" s="345"/>
    </row>
    <row r="2071" spans="16:17" x14ac:dyDescent="0.2">
      <c r="P2071" s="345"/>
      <c r="Q2071" s="345"/>
    </row>
    <row r="2072" spans="16:17" x14ac:dyDescent="0.2">
      <c r="P2072" s="345"/>
      <c r="Q2072" s="345"/>
    </row>
    <row r="2073" spans="16:17" x14ac:dyDescent="0.2">
      <c r="P2073" s="345"/>
      <c r="Q2073" s="345"/>
    </row>
    <row r="2074" spans="16:17" x14ac:dyDescent="0.2">
      <c r="P2074" s="345"/>
      <c r="Q2074" s="345"/>
    </row>
    <row r="2075" spans="16:17" x14ac:dyDescent="0.2">
      <c r="P2075" s="345"/>
      <c r="Q2075" s="345"/>
    </row>
    <row r="2076" spans="16:17" x14ac:dyDescent="0.2">
      <c r="P2076" s="345"/>
      <c r="Q2076" s="345"/>
    </row>
    <row r="2077" spans="16:17" x14ac:dyDescent="0.2">
      <c r="P2077" s="345"/>
      <c r="Q2077" s="345"/>
    </row>
    <row r="2078" spans="16:17" x14ac:dyDescent="0.2">
      <c r="P2078" s="345"/>
      <c r="Q2078" s="345"/>
    </row>
    <row r="2079" spans="16:17" x14ac:dyDescent="0.2">
      <c r="P2079" s="345"/>
      <c r="Q2079" s="345"/>
    </row>
    <row r="2080" spans="16:17" x14ac:dyDescent="0.2">
      <c r="P2080" s="345"/>
      <c r="Q2080" s="345"/>
    </row>
    <row r="2081" spans="16:17" x14ac:dyDescent="0.2">
      <c r="P2081" s="345"/>
      <c r="Q2081" s="345"/>
    </row>
    <row r="2082" spans="16:17" x14ac:dyDescent="0.2">
      <c r="P2082" s="345"/>
      <c r="Q2082" s="345"/>
    </row>
    <row r="2083" spans="16:17" x14ac:dyDescent="0.2">
      <c r="P2083" s="345"/>
      <c r="Q2083" s="345"/>
    </row>
    <row r="2084" spans="16:17" x14ac:dyDescent="0.2">
      <c r="P2084" s="345"/>
      <c r="Q2084" s="345"/>
    </row>
    <row r="2085" spans="16:17" x14ac:dyDescent="0.2">
      <c r="P2085" s="345"/>
      <c r="Q2085" s="345"/>
    </row>
    <row r="2086" spans="16:17" x14ac:dyDescent="0.2">
      <c r="P2086" s="345"/>
      <c r="Q2086" s="345"/>
    </row>
    <row r="2087" spans="16:17" x14ac:dyDescent="0.2">
      <c r="P2087" s="345"/>
      <c r="Q2087" s="345"/>
    </row>
    <row r="2088" spans="16:17" x14ac:dyDescent="0.2">
      <c r="P2088" s="345"/>
      <c r="Q2088" s="345"/>
    </row>
    <row r="2089" spans="16:17" x14ac:dyDescent="0.2">
      <c r="P2089" s="345"/>
      <c r="Q2089" s="345"/>
    </row>
    <row r="2090" spans="16:17" x14ac:dyDescent="0.2">
      <c r="P2090" s="345"/>
      <c r="Q2090" s="345"/>
    </row>
    <row r="2091" spans="16:17" x14ac:dyDescent="0.2">
      <c r="P2091" s="345"/>
      <c r="Q2091" s="345"/>
    </row>
    <row r="2092" spans="16:17" x14ac:dyDescent="0.2">
      <c r="P2092" s="345"/>
      <c r="Q2092" s="345"/>
    </row>
    <row r="2093" spans="16:17" x14ac:dyDescent="0.2">
      <c r="P2093" s="345"/>
      <c r="Q2093" s="345"/>
    </row>
    <row r="2094" spans="16:17" x14ac:dyDescent="0.2">
      <c r="P2094" s="345"/>
      <c r="Q2094" s="345"/>
    </row>
    <row r="2095" spans="16:17" x14ac:dyDescent="0.2">
      <c r="P2095" s="345"/>
      <c r="Q2095" s="345"/>
    </row>
    <row r="2096" spans="16:17" x14ac:dyDescent="0.2">
      <c r="P2096" s="345"/>
      <c r="Q2096" s="345"/>
    </row>
    <row r="2097" spans="16:17" x14ac:dyDescent="0.2">
      <c r="P2097" s="345"/>
      <c r="Q2097" s="345"/>
    </row>
    <row r="2098" spans="16:17" x14ac:dyDescent="0.2">
      <c r="P2098" s="345"/>
      <c r="Q2098" s="345"/>
    </row>
    <row r="2099" spans="16:17" x14ac:dyDescent="0.2">
      <c r="P2099" s="345"/>
      <c r="Q2099" s="345"/>
    </row>
    <row r="2100" spans="16:17" x14ac:dyDescent="0.2">
      <c r="P2100" s="345"/>
      <c r="Q2100" s="345"/>
    </row>
    <row r="2101" spans="16:17" x14ac:dyDescent="0.2">
      <c r="P2101" s="345"/>
      <c r="Q2101" s="345"/>
    </row>
    <row r="2102" spans="16:17" x14ac:dyDescent="0.2">
      <c r="P2102" s="345"/>
      <c r="Q2102" s="345"/>
    </row>
    <row r="2103" spans="16:17" x14ac:dyDescent="0.2">
      <c r="P2103" s="345"/>
      <c r="Q2103" s="345"/>
    </row>
    <row r="2104" spans="16:17" x14ac:dyDescent="0.2">
      <c r="P2104" s="345"/>
      <c r="Q2104" s="345"/>
    </row>
    <row r="2105" spans="16:17" x14ac:dyDescent="0.2">
      <c r="P2105" s="345"/>
      <c r="Q2105" s="345"/>
    </row>
    <row r="2106" spans="16:17" x14ac:dyDescent="0.2">
      <c r="P2106" s="345"/>
      <c r="Q2106" s="345"/>
    </row>
    <row r="2107" spans="16:17" x14ac:dyDescent="0.2">
      <c r="P2107" s="345"/>
      <c r="Q2107" s="345"/>
    </row>
    <row r="2108" spans="16:17" x14ac:dyDescent="0.2">
      <c r="P2108" s="345"/>
      <c r="Q2108" s="345"/>
    </row>
    <row r="2109" spans="16:17" x14ac:dyDescent="0.2">
      <c r="P2109" s="345"/>
      <c r="Q2109" s="345"/>
    </row>
    <row r="2110" spans="16:17" x14ac:dyDescent="0.2">
      <c r="P2110" s="345"/>
      <c r="Q2110" s="345"/>
    </row>
    <row r="2111" spans="16:17" x14ac:dyDescent="0.2">
      <c r="P2111" s="345"/>
      <c r="Q2111" s="345"/>
    </row>
    <row r="2112" spans="16:17" x14ac:dyDescent="0.2">
      <c r="P2112" s="345"/>
      <c r="Q2112" s="345"/>
    </row>
    <row r="2113" spans="16:17" x14ac:dyDescent="0.2">
      <c r="P2113" s="345"/>
      <c r="Q2113" s="345"/>
    </row>
    <row r="2114" spans="16:17" x14ac:dyDescent="0.2">
      <c r="P2114" s="345"/>
      <c r="Q2114" s="345"/>
    </row>
    <row r="2115" spans="16:17" x14ac:dyDescent="0.2">
      <c r="P2115" s="345"/>
      <c r="Q2115" s="345"/>
    </row>
    <row r="2116" spans="16:17" x14ac:dyDescent="0.2">
      <c r="P2116" s="345"/>
      <c r="Q2116" s="345"/>
    </row>
    <row r="2117" spans="16:17" x14ac:dyDescent="0.2">
      <c r="P2117" s="345"/>
      <c r="Q2117" s="345"/>
    </row>
    <row r="2118" spans="16:17" x14ac:dyDescent="0.2">
      <c r="P2118" s="345"/>
      <c r="Q2118" s="345"/>
    </row>
    <row r="2119" spans="16:17" x14ac:dyDescent="0.2">
      <c r="P2119" s="345"/>
      <c r="Q2119" s="345"/>
    </row>
    <row r="2120" spans="16:17" x14ac:dyDescent="0.2">
      <c r="P2120" s="345"/>
      <c r="Q2120" s="345"/>
    </row>
    <row r="2121" spans="16:17" x14ac:dyDescent="0.2">
      <c r="P2121" s="345"/>
      <c r="Q2121" s="345"/>
    </row>
    <row r="2122" spans="16:17" x14ac:dyDescent="0.2">
      <c r="P2122" s="345"/>
      <c r="Q2122" s="345"/>
    </row>
    <row r="2123" spans="16:17" x14ac:dyDescent="0.2">
      <c r="P2123" s="345"/>
      <c r="Q2123" s="345"/>
    </row>
    <row r="2124" spans="16:17" x14ac:dyDescent="0.2">
      <c r="P2124" s="345"/>
      <c r="Q2124" s="345"/>
    </row>
    <row r="2125" spans="16:17" x14ac:dyDescent="0.2">
      <c r="P2125" s="345"/>
      <c r="Q2125" s="345"/>
    </row>
    <row r="2126" spans="16:17" x14ac:dyDescent="0.2">
      <c r="P2126" s="345"/>
      <c r="Q2126" s="345"/>
    </row>
    <row r="2127" spans="16:17" x14ac:dyDescent="0.2">
      <c r="P2127" s="345"/>
      <c r="Q2127" s="345"/>
    </row>
    <row r="2128" spans="16:17" x14ac:dyDescent="0.2">
      <c r="P2128" s="345"/>
      <c r="Q2128" s="345"/>
    </row>
    <row r="2129" spans="16:17" x14ac:dyDescent="0.2">
      <c r="P2129" s="345"/>
      <c r="Q2129" s="345"/>
    </row>
    <row r="2130" spans="16:17" x14ac:dyDescent="0.2">
      <c r="P2130" s="345"/>
      <c r="Q2130" s="345"/>
    </row>
    <row r="2131" spans="16:17" x14ac:dyDescent="0.2">
      <c r="P2131" s="345"/>
      <c r="Q2131" s="345"/>
    </row>
    <row r="2132" spans="16:17" x14ac:dyDescent="0.2">
      <c r="P2132" s="345"/>
      <c r="Q2132" s="345"/>
    </row>
    <row r="2133" spans="16:17" x14ac:dyDescent="0.2">
      <c r="P2133" s="345"/>
      <c r="Q2133" s="345"/>
    </row>
    <row r="2134" spans="16:17" x14ac:dyDescent="0.2">
      <c r="P2134" s="345"/>
      <c r="Q2134" s="345"/>
    </row>
    <row r="2135" spans="16:17" x14ac:dyDescent="0.2">
      <c r="P2135" s="345"/>
      <c r="Q2135" s="345"/>
    </row>
    <row r="2136" spans="16:17" x14ac:dyDescent="0.2">
      <c r="P2136" s="345"/>
      <c r="Q2136" s="345"/>
    </row>
    <row r="2137" spans="16:17" x14ac:dyDescent="0.2">
      <c r="P2137" s="345"/>
      <c r="Q2137" s="345"/>
    </row>
    <row r="2138" spans="16:17" x14ac:dyDescent="0.2">
      <c r="P2138" s="345"/>
      <c r="Q2138" s="345"/>
    </row>
    <row r="2139" spans="16:17" x14ac:dyDescent="0.2">
      <c r="P2139" s="345"/>
      <c r="Q2139" s="345"/>
    </row>
    <row r="2140" spans="16:17" x14ac:dyDescent="0.2">
      <c r="P2140" s="345"/>
      <c r="Q2140" s="345"/>
    </row>
    <row r="2141" spans="16:17" x14ac:dyDescent="0.2">
      <c r="P2141" s="345"/>
      <c r="Q2141" s="345"/>
    </row>
    <row r="2142" spans="16:17" x14ac:dyDescent="0.2">
      <c r="P2142" s="345"/>
      <c r="Q2142" s="345"/>
    </row>
    <row r="2143" spans="16:17" x14ac:dyDescent="0.2">
      <c r="P2143" s="345"/>
      <c r="Q2143" s="345"/>
    </row>
    <row r="2144" spans="16:17" x14ac:dyDescent="0.2">
      <c r="P2144" s="345"/>
      <c r="Q2144" s="345"/>
    </row>
    <row r="2145" spans="16:17" x14ac:dyDescent="0.2">
      <c r="P2145" s="345"/>
      <c r="Q2145" s="345"/>
    </row>
    <row r="2146" spans="16:17" x14ac:dyDescent="0.2">
      <c r="P2146" s="345"/>
      <c r="Q2146" s="345"/>
    </row>
    <row r="2147" spans="16:17" x14ac:dyDescent="0.2">
      <c r="P2147" s="345"/>
      <c r="Q2147" s="345"/>
    </row>
    <row r="2148" spans="16:17" x14ac:dyDescent="0.2">
      <c r="P2148" s="345"/>
      <c r="Q2148" s="345"/>
    </row>
    <row r="2149" spans="16:17" x14ac:dyDescent="0.2">
      <c r="P2149" s="345"/>
      <c r="Q2149" s="345"/>
    </row>
    <row r="2150" spans="16:17" x14ac:dyDescent="0.2">
      <c r="P2150" s="345"/>
      <c r="Q2150" s="345"/>
    </row>
    <row r="2151" spans="16:17" x14ac:dyDescent="0.2">
      <c r="P2151" s="345"/>
      <c r="Q2151" s="345"/>
    </row>
    <row r="2152" spans="16:17" x14ac:dyDescent="0.2">
      <c r="P2152" s="345"/>
      <c r="Q2152" s="345"/>
    </row>
    <row r="2153" spans="16:17" x14ac:dyDescent="0.2">
      <c r="P2153" s="345"/>
      <c r="Q2153" s="345"/>
    </row>
    <row r="2154" spans="16:17" x14ac:dyDescent="0.2">
      <c r="P2154" s="345"/>
      <c r="Q2154" s="345"/>
    </row>
    <row r="2155" spans="16:17" x14ac:dyDescent="0.2">
      <c r="P2155" s="345"/>
      <c r="Q2155" s="345"/>
    </row>
    <row r="2156" spans="16:17" x14ac:dyDescent="0.2">
      <c r="P2156" s="345"/>
      <c r="Q2156" s="345"/>
    </row>
    <row r="2157" spans="16:17" x14ac:dyDescent="0.2">
      <c r="P2157" s="345"/>
      <c r="Q2157" s="345"/>
    </row>
    <row r="2158" spans="16:17" x14ac:dyDescent="0.2">
      <c r="P2158" s="345"/>
      <c r="Q2158" s="345"/>
    </row>
    <row r="2159" spans="16:17" x14ac:dyDescent="0.2">
      <c r="P2159" s="345"/>
      <c r="Q2159" s="345"/>
    </row>
    <row r="2160" spans="16:17" x14ac:dyDescent="0.2">
      <c r="P2160" s="345"/>
      <c r="Q2160" s="345"/>
    </row>
    <row r="2161" spans="16:17" x14ac:dyDescent="0.2">
      <c r="P2161" s="345"/>
      <c r="Q2161" s="345"/>
    </row>
    <row r="2162" spans="16:17" x14ac:dyDescent="0.2">
      <c r="P2162" s="345"/>
      <c r="Q2162" s="345"/>
    </row>
    <row r="2163" spans="16:17" x14ac:dyDescent="0.2">
      <c r="P2163" s="345"/>
      <c r="Q2163" s="345"/>
    </row>
    <row r="2164" spans="16:17" x14ac:dyDescent="0.2">
      <c r="P2164" s="345"/>
      <c r="Q2164" s="345"/>
    </row>
    <row r="2165" spans="16:17" x14ac:dyDescent="0.2">
      <c r="P2165" s="345"/>
      <c r="Q2165" s="345"/>
    </row>
    <row r="2166" spans="16:17" x14ac:dyDescent="0.2">
      <c r="P2166" s="345"/>
      <c r="Q2166" s="345"/>
    </row>
    <row r="2167" spans="16:17" x14ac:dyDescent="0.2">
      <c r="P2167" s="345"/>
      <c r="Q2167" s="345"/>
    </row>
    <row r="2168" spans="16:17" x14ac:dyDescent="0.2">
      <c r="P2168" s="345"/>
      <c r="Q2168" s="345"/>
    </row>
    <row r="2169" spans="16:17" x14ac:dyDescent="0.2">
      <c r="P2169" s="345"/>
      <c r="Q2169" s="345"/>
    </row>
    <row r="2170" spans="16:17" x14ac:dyDescent="0.2">
      <c r="P2170" s="345"/>
      <c r="Q2170" s="345"/>
    </row>
    <row r="2171" spans="16:17" x14ac:dyDescent="0.2">
      <c r="P2171" s="345"/>
      <c r="Q2171" s="345"/>
    </row>
    <row r="2172" spans="16:17" x14ac:dyDescent="0.2">
      <c r="P2172" s="345"/>
      <c r="Q2172" s="345"/>
    </row>
    <row r="2173" spans="16:17" x14ac:dyDescent="0.2">
      <c r="P2173" s="345"/>
      <c r="Q2173" s="345"/>
    </row>
    <row r="2174" spans="16:17" x14ac:dyDescent="0.2">
      <c r="P2174" s="345"/>
      <c r="Q2174" s="345"/>
    </row>
    <row r="2175" spans="16:17" x14ac:dyDescent="0.2">
      <c r="P2175" s="345"/>
      <c r="Q2175" s="345"/>
    </row>
    <row r="2176" spans="16:17" x14ac:dyDescent="0.2">
      <c r="P2176" s="345"/>
      <c r="Q2176" s="345"/>
    </row>
    <row r="2177" spans="16:17" x14ac:dyDescent="0.2">
      <c r="P2177" s="345"/>
      <c r="Q2177" s="345"/>
    </row>
    <row r="2178" spans="16:17" x14ac:dyDescent="0.2">
      <c r="P2178" s="345"/>
      <c r="Q2178" s="345"/>
    </row>
    <row r="2179" spans="16:17" x14ac:dyDescent="0.2">
      <c r="P2179" s="345"/>
      <c r="Q2179" s="345"/>
    </row>
    <row r="2180" spans="16:17" x14ac:dyDescent="0.2">
      <c r="P2180" s="345"/>
      <c r="Q2180" s="345"/>
    </row>
    <row r="2181" spans="16:17" x14ac:dyDescent="0.2">
      <c r="P2181" s="345"/>
      <c r="Q2181" s="345"/>
    </row>
    <row r="2182" spans="16:17" x14ac:dyDescent="0.2">
      <c r="P2182" s="345"/>
      <c r="Q2182" s="345"/>
    </row>
    <row r="2183" spans="16:17" x14ac:dyDescent="0.2">
      <c r="P2183" s="345"/>
      <c r="Q2183" s="345"/>
    </row>
    <row r="2184" spans="16:17" x14ac:dyDescent="0.2">
      <c r="P2184" s="345"/>
      <c r="Q2184" s="345"/>
    </row>
    <row r="2185" spans="16:17" x14ac:dyDescent="0.2">
      <c r="P2185" s="345"/>
      <c r="Q2185" s="345"/>
    </row>
    <row r="2186" spans="16:17" x14ac:dyDescent="0.2">
      <c r="P2186" s="345"/>
      <c r="Q2186" s="345"/>
    </row>
    <row r="2187" spans="16:17" x14ac:dyDescent="0.2">
      <c r="P2187" s="345"/>
      <c r="Q2187" s="345"/>
    </row>
    <row r="2188" spans="16:17" x14ac:dyDescent="0.2">
      <c r="P2188" s="345"/>
      <c r="Q2188" s="345"/>
    </row>
    <row r="2189" spans="16:17" x14ac:dyDescent="0.2">
      <c r="P2189" s="345"/>
      <c r="Q2189" s="345"/>
    </row>
    <row r="2190" spans="16:17" x14ac:dyDescent="0.2">
      <c r="P2190" s="345"/>
      <c r="Q2190" s="345"/>
    </row>
    <row r="2191" spans="16:17" x14ac:dyDescent="0.2">
      <c r="P2191" s="345"/>
      <c r="Q2191" s="345"/>
    </row>
    <row r="2192" spans="16:17" x14ac:dyDescent="0.2">
      <c r="P2192" s="345"/>
      <c r="Q2192" s="345"/>
    </row>
    <row r="2193" spans="16:17" x14ac:dyDescent="0.2">
      <c r="P2193" s="345"/>
      <c r="Q2193" s="345"/>
    </row>
    <row r="2194" spans="16:17" x14ac:dyDescent="0.2">
      <c r="P2194" s="345"/>
      <c r="Q2194" s="345"/>
    </row>
    <row r="2195" spans="16:17" x14ac:dyDescent="0.2">
      <c r="P2195" s="345"/>
      <c r="Q2195" s="345"/>
    </row>
    <row r="2196" spans="16:17" x14ac:dyDescent="0.2">
      <c r="P2196" s="345"/>
      <c r="Q2196" s="345"/>
    </row>
    <row r="2197" spans="16:17" x14ac:dyDescent="0.2">
      <c r="P2197" s="345"/>
      <c r="Q2197" s="345"/>
    </row>
    <row r="2198" spans="16:17" x14ac:dyDescent="0.2">
      <c r="P2198" s="345"/>
      <c r="Q2198" s="345"/>
    </row>
    <row r="2199" spans="16:17" x14ac:dyDescent="0.2">
      <c r="P2199" s="345"/>
      <c r="Q2199" s="345"/>
    </row>
    <row r="2200" spans="16:17" x14ac:dyDescent="0.2">
      <c r="P2200" s="345"/>
      <c r="Q2200" s="345"/>
    </row>
    <row r="2201" spans="16:17" x14ac:dyDescent="0.2">
      <c r="P2201" s="345"/>
      <c r="Q2201" s="345"/>
    </row>
    <row r="2202" spans="16:17" x14ac:dyDescent="0.2">
      <c r="P2202" s="345"/>
      <c r="Q2202" s="345"/>
    </row>
    <row r="2203" spans="16:17" x14ac:dyDescent="0.2">
      <c r="P2203" s="345"/>
      <c r="Q2203" s="345"/>
    </row>
    <row r="2204" spans="16:17" x14ac:dyDescent="0.2">
      <c r="P2204" s="345"/>
      <c r="Q2204" s="345"/>
    </row>
    <row r="2205" spans="16:17" x14ac:dyDescent="0.2">
      <c r="P2205" s="345"/>
      <c r="Q2205" s="345"/>
    </row>
    <row r="2206" spans="16:17" x14ac:dyDescent="0.2">
      <c r="P2206" s="345"/>
      <c r="Q2206" s="345"/>
    </row>
    <row r="2207" spans="16:17" x14ac:dyDescent="0.2">
      <c r="P2207" s="345"/>
      <c r="Q2207" s="345"/>
    </row>
    <row r="2208" spans="16:17" x14ac:dyDescent="0.2">
      <c r="P2208" s="345"/>
      <c r="Q2208" s="345"/>
    </row>
    <row r="2209" spans="16:17" x14ac:dyDescent="0.2">
      <c r="P2209" s="345"/>
      <c r="Q2209" s="345"/>
    </row>
    <row r="2210" spans="16:17" x14ac:dyDescent="0.2">
      <c r="P2210" s="345"/>
      <c r="Q2210" s="345"/>
    </row>
    <row r="2211" spans="16:17" x14ac:dyDescent="0.2">
      <c r="P2211" s="345"/>
      <c r="Q2211" s="345"/>
    </row>
    <row r="2212" spans="16:17" x14ac:dyDescent="0.2">
      <c r="P2212" s="345"/>
      <c r="Q2212" s="345"/>
    </row>
    <row r="2213" spans="16:17" x14ac:dyDescent="0.2">
      <c r="P2213" s="345"/>
      <c r="Q2213" s="345"/>
    </row>
    <row r="2214" spans="16:17" x14ac:dyDescent="0.2">
      <c r="P2214" s="345"/>
      <c r="Q2214" s="345"/>
    </row>
    <row r="2215" spans="16:17" x14ac:dyDescent="0.2">
      <c r="P2215" s="345"/>
      <c r="Q2215" s="345"/>
    </row>
    <row r="2216" spans="16:17" x14ac:dyDescent="0.2">
      <c r="P2216" s="345"/>
      <c r="Q2216" s="345"/>
    </row>
    <row r="2217" spans="16:17" x14ac:dyDescent="0.2">
      <c r="P2217" s="345"/>
      <c r="Q2217" s="345"/>
    </row>
    <row r="2218" spans="16:17" x14ac:dyDescent="0.2">
      <c r="P2218" s="345"/>
      <c r="Q2218" s="345"/>
    </row>
    <row r="2219" spans="16:17" x14ac:dyDescent="0.2">
      <c r="P2219" s="345"/>
      <c r="Q2219" s="345"/>
    </row>
    <row r="2220" spans="16:17" x14ac:dyDescent="0.2">
      <c r="P2220" s="345"/>
      <c r="Q2220" s="345"/>
    </row>
    <row r="2221" spans="16:17" x14ac:dyDescent="0.2">
      <c r="P2221" s="345"/>
      <c r="Q2221" s="345"/>
    </row>
    <row r="2222" spans="16:17" x14ac:dyDescent="0.2">
      <c r="P2222" s="345"/>
      <c r="Q2222" s="345"/>
    </row>
    <row r="2223" spans="16:17" x14ac:dyDescent="0.2">
      <c r="P2223" s="345"/>
      <c r="Q2223" s="345"/>
    </row>
    <row r="2224" spans="16:17" x14ac:dyDescent="0.2">
      <c r="P2224" s="345"/>
      <c r="Q2224" s="345"/>
    </row>
    <row r="2225" spans="16:17" x14ac:dyDescent="0.2">
      <c r="P2225" s="345"/>
      <c r="Q2225" s="345"/>
    </row>
    <row r="2226" spans="16:17" x14ac:dyDescent="0.2">
      <c r="P2226" s="345"/>
      <c r="Q2226" s="345"/>
    </row>
    <row r="2227" spans="16:17" x14ac:dyDescent="0.2">
      <c r="P2227" s="345"/>
      <c r="Q2227" s="345"/>
    </row>
    <row r="2228" spans="16:17" x14ac:dyDescent="0.2">
      <c r="P2228" s="345"/>
      <c r="Q2228" s="345"/>
    </row>
    <row r="2229" spans="16:17" x14ac:dyDescent="0.2">
      <c r="P2229" s="345"/>
      <c r="Q2229" s="345"/>
    </row>
    <row r="2230" spans="16:17" x14ac:dyDescent="0.2">
      <c r="P2230" s="345"/>
      <c r="Q2230" s="345"/>
    </row>
    <row r="2231" spans="16:17" x14ac:dyDescent="0.2">
      <c r="P2231" s="345"/>
      <c r="Q2231" s="345"/>
    </row>
    <row r="2232" spans="16:17" x14ac:dyDescent="0.2">
      <c r="P2232" s="345"/>
      <c r="Q2232" s="345"/>
    </row>
    <row r="2233" spans="16:17" x14ac:dyDescent="0.2">
      <c r="P2233" s="345"/>
      <c r="Q2233" s="345"/>
    </row>
    <row r="2234" spans="16:17" x14ac:dyDescent="0.2">
      <c r="P2234" s="345"/>
      <c r="Q2234" s="345"/>
    </row>
    <row r="2235" spans="16:17" x14ac:dyDescent="0.2">
      <c r="P2235" s="345"/>
      <c r="Q2235" s="345"/>
    </row>
    <row r="2236" spans="16:17" x14ac:dyDescent="0.2">
      <c r="P2236" s="345"/>
      <c r="Q2236" s="345"/>
    </row>
    <row r="2237" spans="16:17" x14ac:dyDescent="0.2">
      <c r="P2237" s="345"/>
      <c r="Q2237" s="345"/>
    </row>
    <row r="2238" spans="16:17" x14ac:dyDescent="0.2">
      <c r="P2238" s="345"/>
      <c r="Q2238" s="345"/>
    </row>
    <row r="2239" spans="16:17" x14ac:dyDescent="0.2">
      <c r="P2239" s="345"/>
      <c r="Q2239" s="345"/>
    </row>
    <row r="2240" spans="16:17" x14ac:dyDescent="0.2">
      <c r="P2240" s="345"/>
      <c r="Q2240" s="345"/>
    </row>
    <row r="2241" spans="16:17" x14ac:dyDescent="0.2">
      <c r="P2241" s="345"/>
      <c r="Q2241" s="345"/>
    </row>
    <row r="2242" spans="16:17" x14ac:dyDescent="0.2">
      <c r="P2242" s="345"/>
      <c r="Q2242" s="345"/>
    </row>
    <row r="2243" spans="16:17" x14ac:dyDescent="0.2">
      <c r="P2243" s="345"/>
      <c r="Q2243" s="345"/>
    </row>
    <row r="2244" spans="16:17" x14ac:dyDescent="0.2">
      <c r="P2244" s="345"/>
      <c r="Q2244" s="345"/>
    </row>
    <row r="2245" spans="16:17" x14ac:dyDescent="0.2">
      <c r="P2245" s="345"/>
      <c r="Q2245" s="345"/>
    </row>
    <row r="2246" spans="16:17" x14ac:dyDescent="0.2">
      <c r="P2246" s="345"/>
      <c r="Q2246" s="345"/>
    </row>
    <row r="2247" spans="16:17" x14ac:dyDescent="0.2">
      <c r="P2247" s="345"/>
      <c r="Q2247" s="345"/>
    </row>
    <row r="2248" spans="16:17" x14ac:dyDescent="0.2">
      <c r="P2248" s="345"/>
      <c r="Q2248" s="345"/>
    </row>
    <row r="2249" spans="16:17" x14ac:dyDescent="0.2">
      <c r="P2249" s="345"/>
      <c r="Q2249" s="345"/>
    </row>
    <row r="2250" spans="16:17" x14ac:dyDescent="0.2">
      <c r="P2250" s="345"/>
      <c r="Q2250" s="345"/>
    </row>
    <row r="2251" spans="16:17" x14ac:dyDescent="0.2">
      <c r="P2251" s="345"/>
      <c r="Q2251" s="345"/>
    </row>
    <row r="2252" spans="16:17" x14ac:dyDescent="0.2">
      <c r="P2252" s="345"/>
      <c r="Q2252" s="345"/>
    </row>
    <row r="2253" spans="16:17" x14ac:dyDescent="0.2">
      <c r="P2253" s="345"/>
      <c r="Q2253" s="345"/>
    </row>
    <row r="2254" spans="16:17" x14ac:dyDescent="0.2">
      <c r="P2254" s="345"/>
      <c r="Q2254" s="345"/>
    </row>
    <row r="2255" spans="16:17" x14ac:dyDescent="0.2">
      <c r="P2255" s="345"/>
      <c r="Q2255" s="345"/>
    </row>
    <row r="2256" spans="16:17" x14ac:dyDescent="0.2">
      <c r="P2256" s="345"/>
      <c r="Q2256" s="345"/>
    </row>
    <row r="2257" spans="16:17" x14ac:dyDescent="0.2">
      <c r="P2257" s="345"/>
      <c r="Q2257" s="345"/>
    </row>
    <row r="2258" spans="16:17" x14ac:dyDescent="0.2">
      <c r="P2258" s="345"/>
      <c r="Q2258" s="345"/>
    </row>
    <row r="2259" spans="16:17" x14ac:dyDescent="0.2">
      <c r="P2259" s="345"/>
      <c r="Q2259" s="345"/>
    </row>
    <row r="2260" spans="16:17" x14ac:dyDescent="0.2">
      <c r="P2260" s="345"/>
      <c r="Q2260" s="345"/>
    </row>
    <row r="2261" spans="16:17" x14ac:dyDescent="0.2">
      <c r="P2261" s="345"/>
      <c r="Q2261" s="345"/>
    </row>
    <row r="2262" spans="16:17" x14ac:dyDescent="0.2">
      <c r="P2262" s="345"/>
      <c r="Q2262" s="345"/>
    </row>
    <row r="2263" spans="16:17" x14ac:dyDescent="0.2">
      <c r="P2263" s="345"/>
      <c r="Q2263" s="345"/>
    </row>
    <row r="2264" spans="16:17" x14ac:dyDescent="0.2">
      <c r="P2264" s="345"/>
      <c r="Q2264" s="345"/>
    </row>
    <row r="2265" spans="16:17" x14ac:dyDescent="0.2">
      <c r="P2265" s="345"/>
      <c r="Q2265" s="345"/>
    </row>
    <row r="2266" spans="16:17" x14ac:dyDescent="0.2">
      <c r="P2266" s="345"/>
      <c r="Q2266" s="345"/>
    </row>
    <row r="2267" spans="16:17" x14ac:dyDescent="0.2">
      <c r="P2267" s="345"/>
      <c r="Q2267" s="345"/>
    </row>
    <row r="2268" spans="16:17" x14ac:dyDescent="0.2">
      <c r="P2268" s="345"/>
      <c r="Q2268" s="345"/>
    </row>
    <row r="2269" spans="16:17" x14ac:dyDescent="0.2">
      <c r="P2269" s="345"/>
      <c r="Q2269" s="345"/>
    </row>
    <row r="2270" spans="16:17" x14ac:dyDescent="0.2">
      <c r="P2270" s="345"/>
      <c r="Q2270" s="345"/>
    </row>
    <row r="2271" spans="16:17" x14ac:dyDescent="0.2">
      <c r="P2271" s="345"/>
      <c r="Q2271" s="345"/>
    </row>
    <row r="2272" spans="16:17" x14ac:dyDescent="0.2">
      <c r="P2272" s="345"/>
      <c r="Q2272" s="345"/>
    </row>
    <row r="2273" spans="16:17" x14ac:dyDescent="0.2">
      <c r="P2273" s="345"/>
      <c r="Q2273" s="345"/>
    </row>
    <row r="2274" spans="16:17" x14ac:dyDescent="0.2">
      <c r="P2274" s="345"/>
      <c r="Q2274" s="345"/>
    </row>
    <row r="2275" spans="16:17" x14ac:dyDescent="0.2">
      <c r="P2275" s="345"/>
      <c r="Q2275" s="345"/>
    </row>
    <row r="2276" spans="16:17" x14ac:dyDescent="0.2">
      <c r="P2276" s="345"/>
      <c r="Q2276" s="345"/>
    </row>
    <row r="2277" spans="16:17" x14ac:dyDescent="0.2">
      <c r="P2277" s="345"/>
      <c r="Q2277" s="345"/>
    </row>
    <row r="2278" spans="16:17" x14ac:dyDescent="0.2">
      <c r="P2278" s="345"/>
      <c r="Q2278" s="345"/>
    </row>
    <row r="2279" spans="16:17" x14ac:dyDescent="0.2">
      <c r="P2279" s="345"/>
      <c r="Q2279" s="345"/>
    </row>
    <row r="2280" spans="16:17" x14ac:dyDescent="0.2">
      <c r="P2280" s="345"/>
      <c r="Q2280" s="345"/>
    </row>
    <row r="2281" spans="16:17" x14ac:dyDescent="0.2">
      <c r="P2281" s="345"/>
      <c r="Q2281" s="345"/>
    </row>
    <row r="2282" spans="16:17" x14ac:dyDescent="0.2">
      <c r="P2282" s="345"/>
      <c r="Q2282" s="345"/>
    </row>
    <row r="2283" spans="16:17" x14ac:dyDescent="0.2">
      <c r="P2283" s="345"/>
      <c r="Q2283" s="345"/>
    </row>
    <row r="2284" spans="16:17" x14ac:dyDescent="0.2">
      <c r="P2284" s="345"/>
      <c r="Q2284" s="345"/>
    </row>
    <row r="2285" spans="16:17" x14ac:dyDescent="0.2">
      <c r="P2285" s="345"/>
      <c r="Q2285" s="345"/>
    </row>
    <row r="2286" spans="16:17" x14ac:dyDescent="0.2">
      <c r="P2286" s="345"/>
      <c r="Q2286" s="345"/>
    </row>
    <row r="2287" spans="16:17" x14ac:dyDescent="0.2">
      <c r="P2287" s="345"/>
      <c r="Q2287" s="345"/>
    </row>
    <row r="2288" spans="16:17" x14ac:dyDescent="0.2">
      <c r="P2288" s="345"/>
      <c r="Q2288" s="345"/>
    </row>
    <row r="2289" spans="16:17" x14ac:dyDescent="0.2">
      <c r="P2289" s="345"/>
      <c r="Q2289" s="345"/>
    </row>
    <row r="2290" spans="16:17" x14ac:dyDescent="0.2">
      <c r="P2290" s="345"/>
      <c r="Q2290" s="345"/>
    </row>
    <row r="2291" spans="16:17" x14ac:dyDescent="0.2">
      <c r="P2291" s="345"/>
      <c r="Q2291" s="345"/>
    </row>
    <row r="2292" spans="16:17" x14ac:dyDescent="0.2">
      <c r="P2292" s="345"/>
      <c r="Q2292" s="345"/>
    </row>
    <row r="2293" spans="16:17" x14ac:dyDescent="0.2">
      <c r="P2293" s="345"/>
      <c r="Q2293" s="345"/>
    </row>
    <row r="2294" spans="16:17" x14ac:dyDescent="0.2">
      <c r="P2294" s="345"/>
      <c r="Q2294" s="345"/>
    </row>
    <row r="2295" spans="16:17" x14ac:dyDescent="0.2">
      <c r="P2295" s="345"/>
      <c r="Q2295" s="345"/>
    </row>
    <row r="2296" spans="16:17" x14ac:dyDescent="0.2">
      <c r="P2296" s="345"/>
      <c r="Q2296" s="345"/>
    </row>
    <row r="2297" spans="16:17" x14ac:dyDescent="0.2">
      <c r="P2297" s="345"/>
      <c r="Q2297" s="345"/>
    </row>
    <row r="2298" spans="16:17" x14ac:dyDescent="0.2">
      <c r="P2298" s="345"/>
      <c r="Q2298" s="345"/>
    </row>
    <row r="2299" spans="16:17" x14ac:dyDescent="0.2">
      <c r="P2299" s="345"/>
      <c r="Q2299" s="345"/>
    </row>
    <row r="2300" spans="16:17" x14ac:dyDescent="0.2">
      <c r="P2300" s="345"/>
      <c r="Q2300" s="345"/>
    </row>
    <row r="2301" spans="16:17" x14ac:dyDescent="0.2">
      <c r="P2301" s="345"/>
      <c r="Q2301" s="345"/>
    </row>
    <row r="2302" spans="16:17" x14ac:dyDescent="0.2">
      <c r="P2302" s="345"/>
      <c r="Q2302" s="345"/>
    </row>
    <row r="2303" spans="16:17" x14ac:dyDescent="0.2">
      <c r="P2303" s="345"/>
      <c r="Q2303" s="345"/>
    </row>
    <row r="2304" spans="16:17" x14ac:dyDescent="0.2">
      <c r="P2304" s="345"/>
      <c r="Q2304" s="345"/>
    </row>
    <row r="2305" spans="16:17" x14ac:dyDescent="0.2">
      <c r="P2305" s="345"/>
      <c r="Q2305" s="345"/>
    </row>
    <row r="2306" spans="16:17" x14ac:dyDescent="0.2">
      <c r="P2306" s="345"/>
      <c r="Q2306" s="345"/>
    </row>
    <row r="2307" spans="16:17" x14ac:dyDescent="0.2">
      <c r="P2307" s="345"/>
      <c r="Q2307" s="345"/>
    </row>
    <row r="2308" spans="16:17" x14ac:dyDescent="0.2">
      <c r="P2308" s="345"/>
      <c r="Q2308" s="345"/>
    </row>
    <row r="2309" spans="16:17" x14ac:dyDescent="0.2">
      <c r="P2309" s="345"/>
      <c r="Q2309" s="345"/>
    </row>
    <row r="2310" spans="16:17" x14ac:dyDescent="0.2">
      <c r="P2310" s="345"/>
      <c r="Q2310" s="345"/>
    </row>
    <row r="2311" spans="16:17" x14ac:dyDescent="0.2">
      <c r="P2311" s="345"/>
      <c r="Q2311" s="345"/>
    </row>
    <row r="2312" spans="16:17" x14ac:dyDescent="0.2">
      <c r="P2312" s="345"/>
      <c r="Q2312" s="345"/>
    </row>
    <row r="2313" spans="16:17" x14ac:dyDescent="0.2">
      <c r="P2313" s="345"/>
      <c r="Q2313" s="345"/>
    </row>
    <row r="2314" spans="16:17" x14ac:dyDescent="0.2">
      <c r="P2314" s="345"/>
      <c r="Q2314" s="345"/>
    </row>
    <row r="2315" spans="16:17" x14ac:dyDescent="0.2">
      <c r="P2315" s="345"/>
      <c r="Q2315" s="345"/>
    </row>
    <row r="2316" spans="16:17" x14ac:dyDescent="0.2">
      <c r="P2316" s="345"/>
      <c r="Q2316" s="345"/>
    </row>
    <row r="2317" spans="16:17" x14ac:dyDescent="0.2">
      <c r="P2317" s="345"/>
      <c r="Q2317" s="345"/>
    </row>
    <row r="2318" spans="16:17" x14ac:dyDescent="0.2">
      <c r="P2318" s="345"/>
      <c r="Q2318" s="345"/>
    </row>
    <row r="2319" spans="16:17" x14ac:dyDescent="0.2">
      <c r="P2319" s="345"/>
      <c r="Q2319" s="345"/>
    </row>
    <row r="2320" spans="16:17" x14ac:dyDescent="0.2">
      <c r="P2320" s="345"/>
      <c r="Q2320" s="345"/>
    </row>
    <row r="2321" spans="16:17" x14ac:dyDescent="0.2">
      <c r="P2321" s="345"/>
      <c r="Q2321" s="345"/>
    </row>
    <row r="2322" spans="16:17" x14ac:dyDescent="0.2">
      <c r="P2322" s="345"/>
      <c r="Q2322" s="345"/>
    </row>
    <row r="2323" spans="16:17" x14ac:dyDescent="0.2">
      <c r="P2323" s="345"/>
      <c r="Q2323" s="345"/>
    </row>
    <row r="2324" spans="16:17" x14ac:dyDescent="0.2">
      <c r="P2324" s="345"/>
      <c r="Q2324" s="345"/>
    </row>
    <row r="2325" spans="16:17" x14ac:dyDescent="0.2">
      <c r="P2325" s="345"/>
      <c r="Q2325" s="345"/>
    </row>
    <row r="2326" spans="16:17" x14ac:dyDescent="0.2">
      <c r="P2326" s="345"/>
      <c r="Q2326" s="345"/>
    </row>
    <row r="2327" spans="16:17" x14ac:dyDescent="0.2">
      <c r="P2327" s="345"/>
      <c r="Q2327" s="345"/>
    </row>
    <row r="2328" spans="16:17" x14ac:dyDescent="0.2">
      <c r="P2328" s="345"/>
      <c r="Q2328" s="345"/>
    </row>
    <row r="2329" spans="16:17" x14ac:dyDescent="0.2">
      <c r="P2329" s="345"/>
      <c r="Q2329" s="345"/>
    </row>
    <row r="2330" spans="16:17" x14ac:dyDescent="0.2">
      <c r="P2330" s="345"/>
      <c r="Q2330" s="345"/>
    </row>
    <row r="2331" spans="16:17" x14ac:dyDescent="0.2">
      <c r="P2331" s="345"/>
      <c r="Q2331" s="345"/>
    </row>
    <row r="2332" spans="16:17" x14ac:dyDescent="0.2">
      <c r="P2332" s="345"/>
      <c r="Q2332" s="345"/>
    </row>
    <row r="2333" spans="16:17" x14ac:dyDescent="0.2">
      <c r="P2333" s="345"/>
      <c r="Q2333" s="345"/>
    </row>
    <row r="2334" spans="16:17" x14ac:dyDescent="0.2">
      <c r="P2334" s="345"/>
      <c r="Q2334" s="345"/>
    </row>
    <row r="2335" spans="16:17" x14ac:dyDescent="0.2">
      <c r="P2335" s="345"/>
      <c r="Q2335" s="345"/>
    </row>
    <row r="2336" spans="16:17" x14ac:dyDescent="0.2">
      <c r="P2336" s="345"/>
      <c r="Q2336" s="345"/>
    </row>
    <row r="2337" spans="16:17" x14ac:dyDescent="0.2">
      <c r="P2337" s="345"/>
      <c r="Q2337" s="345"/>
    </row>
    <row r="2338" spans="16:17" x14ac:dyDescent="0.2">
      <c r="P2338" s="345"/>
      <c r="Q2338" s="345"/>
    </row>
    <row r="2339" spans="16:17" x14ac:dyDescent="0.2">
      <c r="P2339" s="345"/>
      <c r="Q2339" s="345"/>
    </row>
    <row r="2340" spans="16:17" x14ac:dyDescent="0.2">
      <c r="P2340" s="345"/>
      <c r="Q2340" s="345"/>
    </row>
    <row r="2341" spans="16:17" x14ac:dyDescent="0.2">
      <c r="P2341" s="345"/>
      <c r="Q2341" s="345"/>
    </row>
    <row r="2342" spans="16:17" x14ac:dyDescent="0.2">
      <c r="P2342" s="345"/>
      <c r="Q2342" s="345"/>
    </row>
    <row r="2343" spans="16:17" x14ac:dyDescent="0.2">
      <c r="P2343" s="345"/>
      <c r="Q2343" s="345"/>
    </row>
    <row r="2344" spans="16:17" x14ac:dyDescent="0.2">
      <c r="P2344" s="345"/>
      <c r="Q2344" s="345"/>
    </row>
    <row r="2345" spans="16:17" x14ac:dyDescent="0.2">
      <c r="P2345" s="345"/>
      <c r="Q2345" s="345"/>
    </row>
    <row r="2346" spans="16:17" x14ac:dyDescent="0.2">
      <c r="P2346" s="345"/>
      <c r="Q2346" s="345"/>
    </row>
    <row r="2347" spans="16:17" x14ac:dyDescent="0.2">
      <c r="P2347" s="345"/>
      <c r="Q2347" s="345"/>
    </row>
    <row r="2348" spans="16:17" x14ac:dyDescent="0.2">
      <c r="P2348" s="345"/>
      <c r="Q2348" s="345"/>
    </row>
    <row r="2349" spans="16:17" x14ac:dyDescent="0.2">
      <c r="P2349" s="345"/>
      <c r="Q2349" s="345"/>
    </row>
    <row r="2350" spans="16:17" x14ac:dyDescent="0.2">
      <c r="P2350" s="345"/>
      <c r="Q2350" s="345"/>
    </row>
    <row r="2351" spans="16:17" x14ac:dyDescent="0.2">
      <c r="P2351" s="345"/>
      <c r="Q2351" s="345"/>
    </row>
    <row r="2352" spans="16:17" x14ac:dyDescent="0.2">
      <c r="P2352" s="345"/>
      <c r="Q2352" s="345"/>
    </row>
    <row r="2353" spans="16:17" x14ac:dyDescent="0.2">
      <c r="P2353" s="345"/>
      <c r="Q2353" s="345"/>
    </row>
    <row r="2354" spans="16:17" x14ac:dyDescent="0.2">
      <c r="P2354" s="345"/>
      <c r="Q2354" s="345"/>
    </row>
    <row r="2355" spans="16:17" x14ac:dyDescent="0.2">
      <c r="P2355" s="345"/>
      <c r="Q2355" s="345"/>
    </row>
    <row r="2356" spans="16:17" x14ac:dyDescent="0.2">
      <c r="P2356" s="345"/>
      <c r="Q2356" s="345"/>
    </row>
    <row r="2357" spans="16:17" x14ac:dyDescent="0.2">
      <c r="P2357" s="345"/>
      <c r="Q2357" s="345"/>
    </row>
    <row r="2358" spans="16:17" x14ac:dyDescent="0.2">
      <c r="P2358" s="345"/>
      <c r="Q2358" s="345"/>
    </row>
    <row r="2359" spans="16:17" x14ac:dyDescent="0.2">
      <c r="P2359" s="345"/>
      <c r="Q2359" s="345"/>
    </row>
    <row r="2360" spans="16:17" x14ac:dyDescent="0.2">
      <c r="P2360" s="345"/>
      <c r="Q2360" s="345"/>
    </row>
    <row r="2361" spans="16:17" x14ac:dyDescent="0.2">
      <c r="P2361" s="345"/>
      <c r="Q2361" s="345"/>
    </row>
    <row r="2362" spans="16:17" x14ac:dyDescent="0.2">
      <c r="P2362" s="345"/>
      <c r="Q2362" s="345"/>
    </row>
    <row r="2363" spans="16:17" x14ac:dyDescent="0.2">
      <c r="P2363" s="345"/>
      <c r="Q2363" s="345"/>
    </row>
    <row r="2364" spans="16:17" x14ac:dyDescent="0.2">
      <c r="P2364" s="345"/>
      <c r="Q2364" s="345"/>
    </row>
    <row r="2365" spans="16:17" x14ac:dyDescent="0.2">
      <c r="P2365" s="345"/>
      <c r="Q2365" s="345"/>
    </row>
    <row r="2366" spans="16:17" x14ac:dyDescent="0.2">
      <c r="P2366" s="345"/>
      <c r="Q2366" s="345"/>
    </row>
    <row r="2367" spans="16:17" x14ac:dyDescent="0.2">
      <c r="P2367" s="345"/>
      <c r="Q2367" s="345"/>
    </row>
    <row r="2368" spans="16:17" x14ac:dyDescent="0.2">
      <c r="P2368" s="345"/>
      <c r="Q2368" s="345"/>
    </row>
    <row r="2369" spans="16:17" x14ac:dyDescent="0.2">
      <c r="P2369" s="345"/>
      <c r="Q2369" s="345"/>
    </row>
    <row r="2370" spans="16:17" x14ac:dyDescent="0.2">
      <c r="P2370" s="345"/>
      <c r="Q2370" s="345"/>
    </row>
    <row r="2371" spans="16:17" x14ac:dyDescent="0.2">
      <c r="P2371" s="345"/>
      <c r="Q2371" s="345"/>
    </row>
    <row r="2372" spans="16:17" x14ac:dyDescent="0.2">
      <c r="P2372" s="345"/>
      <c r="Q2372" s="345"/>
    </row>
    <row r="2373" spans="16:17" x14ac:dyDescent="0.2">
      <c r="P2373" s="345"/>
      <c r="Q2373" s="345"/>
    </row>
    <row r="2374" spans="16:17" x14ac:dyDescent="0.2">
      <c r="P2374" s="345"/>
      <c r="Q2374" s="345"/>
    </row>
    <row r="2375" spans="16:17" x14ac:dyDescent="0.2">
      <c r="P2375" s="345"/>
      <c r="Q2375" s="345"/>
    </row>
    <row r="2376" spans="16:17" x14ac:dyDescent="0.2">
      <c r="P2376" s="345"/>
      <c r="Q2376" s="345"/>
    </row>
    <row r="2377" spans="16:17" x14ac:dyDescent="0.2">
      <c r="P2377" s="345"/>
      <c r="Q2377" s="345"/>
    </row>
    <row r="2378" spans="16:17" x14ac:dyDescent="0.2">
      <c r="P2378" s="345"/>
      <c r="Q2378" s="345"/>
    </row>
    <row r="2379" spans="16:17" x14ac:dyDescent="0.2">
      <c r="P2379" s="345"/>
      <c r="Q2379" s="345"/>
    </row>
    <row r="2380" spans="16:17" x14ac:dyDescent="0.2">
      <c r="P2380" s="345"/>
      <c r="Q2380" s="345"/>
    </row>
    <row r="2381" spans="16:17" x14ac:dyDescent="0.2">
      <c r="P2381" s="345"/>
      <c r="Q2381" s="345"/>
    </row>
    <row r="2382" spans="16:17" x14ac:dyDescent="0.2">
      <c r="P2382" s="345"/>
      <c r="Q2382" s="345"/>
    </row>
    <row r="2383" spans="16:17" x14ac:dyDescent="0.2">
      <c r="P2383" s="345"/>
      <c r="Q2383" s="345"/>
    </row>
    <row r="2384" spans="16:17" x14ac:dyDescent="0.2">
      <c r="P2384" s="345"/>
      <c r="Q2384" s="345"/>
    </row>
    <row r="2385" spans="16:17" x14ac:dyDescent="0.2">
      <c r="P2385" s="345"/>
      <c r="Q2385" s="345"/>
    </row>
    <row r="2386" spans="16:17" x14ac:dyDescent="0.2">
      <c r="P2386" s="345"/>
      <c r="Q2386" s="345"/>
    </row>
    <row r="2387" spans="16:17" x14ac:dyDescent="0.2">
      <c r="P2387" s="345"/>
      <c r="Q2387" s="345"/>
    </row>
    <row r="2388" spans="16:17" x14ac:dyDescent="0.2">
      <c r="P2388" s="345"/>
      <c r="Q2388" s="345"/>
    </row>
    <row r="2389" spans="16:17" x14ac:dyDescent="0.2">
      <c r="P2389" s="345"/>
      <c r="Q2389" s="345"/>
    </row>
    <row r="2390" spans="16:17" x14ac:dyDescent="0.2">
      <c r="P2390" s="345"/>
      <c r="Q2390" s="345"/>
    </row>
    <row r="2391" spans="16:17" x14ac:dyDescent="0.2">
      <c r="P2391" s="345"/>
      <c r="Q2391" s="345"/>
    </row>
    <row r="2392" spans="16:17" x14ac:dyDescent="0.2">
      <c r="P2392" s="345"/>
      <c r="Q2392" s="345"/>
    </row>
    <row r="2393" spans="16:17" x14ac:dyDescent="0.2">
      <c r="P2393" s="345"/>
      <c r="Q2393" s="345"/>
    </row>
    <row r="2394" spans="16:17" x14ac:dyDescent="0.2">
      <c r="P2394" s="345"/>
      <c r="Q2394" s="345"/>
    </row>
    <row r="2395" spans="16:17" x14ac:dyDescent="0.2">
      <c r="P2395" s="345"/>
      <c r="Q2395" s="345"/>
    </row>
    <row r="2396" spans="16:17" x14ac:dyDescent="0.2">
      <c r="P2396" s="345"/>
      <c r="Q2396" s="345"/>
    </row>
    <row r="2397" spans="16:17" x14ac:dyDescent="0.2">
      <c r="P2397" s="345"/>
      <c r="Q2397" s="345"/>
    </row>
    <row r="2398" spans="16:17" x14ac:dyDescent="0.2">
      <c r="P2398" s="345"/>
      <c r="Q2398" s="345"/>
    </row>
    <row r="2399" spans="16:17" x14ac:dyDescent="0.2">
      <c r="P2399" s="345"/>
      <c r="Q2399" s="345"/>
    </row>
    <row r="2400" spans="16:17" x14ac:dyDescent="0.2">
      <c r="P2400" s="345"/>
      <c r="Q2400" s="345"/>
    </row>
    <row r="2401" spans="16:17" x14ac:dyDescent="0.2">
      <c r="P2401" s="345"/>
      <c r="Q2401" s="345"/>
    </row>
    <row r="2402" spans="16:17" x14ac:dyDescent="0.2">
      <c r="P2402" s="345"/>
      <c r="Q2402" s="345"/>
    </row>
    <row r="2403" spans="16:17" x14ac:dyDescent="0.2">
      <c r="P2403" s="345"/>
      <c r="Q2403" s="345"/>
    </row>
    <row r="2404" spans="16:17" x14ac:dyDescent="0.2">
      <c r="P2404" s="345"/>
      <c r="Q2404" s="345"/>
    </row>
    <row r="2405" spans="16:17" x14ac:dyDescent="0.2">
      <c r="P2405" s="345"/>
      <c r="Q2405" s="345"/>
    </row>
    <row r="2406" spans="16:17" x14ac:dyDescent="0.2">
      <c r="P2406" s="345"/>
      <c r="Q2406" s="345"/>
    </row>
    <row r="2407" spans="16:17" x14ac:dyDescent="0.2">
      <c r="P2407" s="345"/>
      <c r="Q2407" s="345"/>
    </row>
    <row r="2408" spans="16:17" x14ac:dyDescent="0.2">
      <c r="P2408" s="345"/>
      <c r="Q2408" s="345"/>
    </row>
    <row r="2409" spans="16:17" x14ac:dyDescent="0.2">
      <c r="P2409" s="345"/>
      <c r="Q2409" s="345"/>
    </row>
    <row r="2410" spans="16:17" x14ac:dyDescent="0.2">
      <c r="P2410" s="345"/>
      <c r="Q2410" s="345"/>
    </row>
    <row r="2411" spans="16:17" x14ac:dyDescent="0.2">
      <c r="P2411" s="345"/>
      <c r="Q2411" s="345"/>
    </row>
    <row r="2412" spans="16:17" x14ac:dyDescent="0.2">
      <c r="P2412" s="345"/>
      <c r="Q2412" s="345"/>
    </row>
    <row r="2413" spans="16:17" x14ac:dyDescent="0.2">
      <c r="P2413" s="345"/>
      <c r="Q2413" s="345"/>
    </row>
    <row r="2414" spans="16:17" x14ac:dyDescent="0.2">
      <c r="P2414" s="345"/>
      <c r="Q2414" s="345"/>
    </row>
    <row r="2415" spans="16:17" x14ac:dyDescent="0.2">
      <c r="P2415" s="345"/>
      <c r="Q2415" s="345"/>
    </row>
    <row r="2416" spans="16:17" x14ac:dyDescent="0.2">
      <c r="P2416" s="345"/>
      <c r="Q2416" s="345"/>
    </row>
    <row r="2417" spans="16:17" x14ac:dyDescent="0.2">
      <c r="P2417" s="345"/>
      <c r="Q2417" s="345"/>
    </row>
    <row r="2418" spans="16:17" x14ac:dyDescent="0.2">
      <c r="P2418" s="345"/>
      <c r="Q2418" s="345"/>
    </row>
    <row r="2419" spans="16:17" x14ac:dyDescent="0.2">
      <c r="P2419" s="345"/>
      <c r="Q2419" s="345"/>
    </row>
    <row r="2420" spans="16:17" x14ac:dyDescent="0.2">
      <c r="P2420" s="345"/>
      <c r="Q2420" s="345"/>
    </row>
    <row r="2421" spans="16:17" x14ac:dyDescent="0.2">
      <c r="P2421" s="345"/>
      <c r="Q2421" s="345"/>
    </row>
    <row r="2422" spans="16:17" x14ac:dyDescent="0.2">
      <c r="P2422" s="345"/>
      <c r="Q2422" s="345"/>
    </row>
    <row r="2423" spans="16:17" x14ac:dyDescent="0.2">
      <c r="P2423" s="345"/>
      <c r="Q2423" s="345"/>
    </row>
    <row r="2424" spans="16:17" x14ac:dyDescent="0.2">
      <c r="P2424" s="345"/>
      <c r="Q2424" s="345"/>
    </row>
    <row r="2425" spans="16:17" x14ac:dyDescent="0.2">
      <c r="P2425" s="345"/>
      <c r="Q2425" s="345"/>
    </row>
    <row r="2426" spans="16:17" x14ac:dyDescent="0.2">
      <c r="P2426" s="345"/>
      <c r="Q2426" s="345"/>
    </row>
    <row r="2427" spans="16:17" x14ac:dyDescent="0.2">
      <c r="P2427" s="345"/>
      <c r="Q2427" s="345"/>
    </row>
    <row r="2428" spans="16:17" x14ac:dyDescent="0.2">
      <c r="P2428" s="345"/>
      <c r="Q2428" s="345"/>
    </row>
    <row r="2429" spans="16:17" x14ac:dyDescent="0.2">
      <c r="P2429" s="345"/>
      <c r="Q2429" s="345"/>
    </row>
    <row r="2430" spans="16:17" x14ac:dyDescent="0.2">
      <c r="P2430" s="345"/>
      <c r="Q2430" s="345"/>
    </row>
    <row r="2431" spans="16:17" x14ac:dyDescent="0.2">
      <c r="P2431" s="345"/>
      <c r="Q2431" s="345"/>
    </row>
    <row r="2432" spans="16:17" x14ac:dyDescent="0.2">
      <c r="P2432" s="345"/>
      <c r="Q2432" s="345"/>
    </row>
    <row r="2433" spans="16:17" x14ac:dyDescent="0.2">
      <c r="P2433" s="345"/>
      <c r="Q2433" s="345"/>
    </row>
    <row r="2434" spans="16:17" x14ac:dyDescent="0.2">
      <c r="P2434" s="345"/>
      <c r="Q2434" s="345"/>
    </row>
    <row r="2435" spans="16:17" x14ac:dyDescent="0.2">
      <c r="P2435" s="345"/>
      <c r="Q2435" s="345"/>
    </row>
    <row r="2436" spans="16:17" x14ac:dyDescent="0.2">
      <c r="P2436" s="345"/>
      <c r="Q2436" s="345"/>
    </row>
    <row r="2437" spans="16:17" x14ac:dyDescent="0.2">
      <c r="P2437" s="345"/>
      <c r="Q2437" s="345"/>
    </row>
    <row r="2438" spans="16:17" x14ac:dyDescent="0.2">
      <c r="P2438" s="345"/>
      <c r="Q2438" s="345"/>
    </row>
    <row r="2439" spans="16:17" x14ac:dyDescent="0.2">
      <c r="P2439" s="345"/>
      <c r="Q2439" s="345"/>
    </row>
    <row r="2440" spans="16:17" x14ac:dyDescent="0.2">
      <c r="P2440" s="345"/>
      <c r="Q2440" s="345"/>
    </row>
    <row r="2441" spans="16:17" x14ac:dyDescent="0.2">
      <c r="P2441" s="345"/>
      <c r="Q2441" s="345"/>
    </row>
    <row r="2442" spans="16:17" x14ac:dyDescent="0.2">
      <c r="P2442" s="345"/>
      <c r="Q2442" s="345"/>
    </row>
    <row r="2443" spans="16:17" x14ac:dyDescent="0.2">
      <c r="P2443" s="345"/>
      <c r="Q2443" s="345"/>
    </row>
    <row r="2444" spans="16:17" x14ac:dyDescent="0.2">
      <c r="P2444" s="345"/>
      <c r="Q2444" s="345"/>
    </row>
    <row r="2445" spans="16:17" x14ac:dyDescent="0.2">
      <c r="P2445" s="345"/>
      <c r="Q2445" s="345"/>
    </row>
    <row r="2446" spans="16:17" x14ac:dyDescent="0.2">
      <c r="P2446" s="345"/>
      <c r="Q2446" s="345"/>
    </row>
    <row r="2447" spans="16:17" x14ac:dyDescent="0.2">
      <c r="P2447" s="345"/>
      <c r="Q2447" s="345"/>
    </row>
    <row r="2448" spans="16:17" x14ac:dyDescent="0.2">
      <c r="P2448" s="345"/>
      <c r="Q2448" s="345"/>
    </row>
    <row r="2449" spans="16:17" x14ac:dyDescent="0.2">
      <c r="P2449" s="345"/>
      <c r="Q2449" s="345"/>
    </row>
    <row r="2450" spans="16:17" x14ac:dyDescent="0.2">
      <c r="P2450" s="345"/>
      <c r="Q2450" s="345"/>
    </row>
    <row r="2451" spans="16:17" x14ac:dyDescent="0.2">
      <c r="P2451" s="345"/>
      <c r="Q2451" s="345"/>
    </row>
    <row r="2452" spans="16:17" x14ac:dyDescent="0.2">
      <c r="P2452" s="345"/>
      <c r="Q2452" s="345"/>
    </row>
    <row r="2453" spans="16:17" x14ac:dyDescent="0.2">
      <c r="P2453" s="345"/>
      <c r="Q2453" s="345"/>
    </row>
    <row r="2454" spans="16:17" x14ac:dyDescent="0.2">
      <c r="P2454" s="345"/>
      <c r="Q2454" s="345"/>
    </row>
    <row r="2455" spans="16:17" x14ac:dyDescent="0.2">
      <c r="P2455" s="345"/>
      <c r="Q2455" s="345"/>
    </row>
    <row r="2456" spans="16:17" x14ac:dyDescent="0.2">
      <c r="P2456" s="345"/>
      <c r="Q2456" s="345"/>
    </row>
    <row r="2457" spans="16:17" x14ac:dyDescent="0.2">
      <c r="P2457" s="345"/>
      <c r="Q2457" s="345"/>
    </row>
    <row r="2458" spans="16:17" x14ac:dyDescent="0.2">
      <c r="P2458" s="345"/>
      <c r="Q2458" s="345"/>
    </row>
    <row r="2459" spans="16:17" x14ac:dyDescent="0.2">
      <c r="P2459" s="345"/>
      <c r="Q2459" s="345"/>
    </row>
    <row r="2460" spans="16:17" x14ac:dyDescent="0.2">
      <c r="P2460" s="345"/>
      <c r="Q2460" s="345"/>
    </row>
    <row r="2461" spans="16:17" x14ac:dyDescent="0.2">
      <c r="P2461" s="345"/>
      <c r="Q2461" s="345"/>
    </row>
    <row r="2462" spans="16:17" x14ac:dyDescent="0.2">
      <c r="P2462" s="345"/>
      <c r="Q2462" s="345"/>
    </row>
    <row r="2463" spans="16:17" x14ac:dyDescent="0.2">
      <c r="P2463" s="345"/>
      <c r="Q2463" s="345"/>
    </row>
    <row r="2464" spans="16:17" x14ac:dyDescent="0.2">
      <c r="P2464" s="345"/>
      <c r="Q2464" s="345"/>
    </row>
    <row r="2465" spans="16:17" x14ac:dyDescent="0.2">
      <c r="P2465" s="345"/>
      <c r="Q2465" s="345"/>
    </row>
    <row r="2466" spans="16:17" x14ac:dyDescent="0.2">
      <c r="P2466" s="345"/>
      <c r="Q2466" s="345"/>
    </row>
    <row r="2467" spans="16:17" x14ac:dyDescent="0.2">
      <c r="P2467" s="345"/>
      <c r="Q2467" s="345"/>
    </row>
    <row r="2468" spans="16:17" x14ac:dyDescent="0.2">
      <c r="P2468" s="345"/>
      <c r="Q2468" s="345"/>
    </row>
    <row r="2469" spans="16:17" x14ac:dyDescent="0.2">
      <c r="P2469" s="345"/>
      <c r="Q2469" s="345"/>
    </row>
    <row r="2470" spans="16:17" x14ac:dyDescent="0.2">
      <c r="P2470" s="345"/>
      <c r="Q2470" s="345"/>
    </row>
    <row r="2471" spans="16:17" x14ac:dyDescent="0.2">
      <c r="P2471" s="345"/>
      <c r="Q2471" s="345"/>
    </row>
    <row r="2472" spans="16:17" x14ac:dyDescent="0.2">
      <c r="P2472" s="345"/>
      <c r="Q2472" s="345"/>
    </row>
    <row r="2473" spans="16:17" x14ac:dyDescent="0.2">
      <c r="P2473" s="345"/>
      <c r="Q2473" s="345"/>
    </row>
    <row r="2474" spans="16:17" x14ac:dyDescent="0.2">
      <c r="P2474" s="345"/>
      <c r="Q2474" s="345"/>
    </row>
    <row r="2475" spans="16:17" x14ac:dyDescent="0.2">
      <c r="P2475" s="345"/>
      <c r="Q2475" s="345"/>
    </row>
    <row r="2476" spans="16:17" x14ac:dyDescent="0.2">
      <c r="P2476" s="345"/>
      <c r="Q2476" s="345"/>
    </row>
    <row r="2477" spans="16:17" x14ac:dyDescent="0.2">
      <c r="P2477" s="345"/>
      <c r="Q2477" s="345"/>
    </row>
    <row r="2478" spans="16:17" x14ac:dyDescent="0.2">
      <c r="P2478" s="345"/>
      <c r="Q2478" s="345"/>
    </row>
    <row r="2479" spans="16:17" x14ac:dyDescent="0.2">
      <c r="P2479" s="345"/>
      <c r="Q2479" s="345"/>
    </row>
    <row r="2480" spans="16:17" x14ac:dyDescent="0.2">
      <c r="P2480" s="345"/>
      <c r="Q2480" s="345"/>
    </row>
    <row r="2481" spans="16:17" x14ac:dyDescent="0.2">
      <c r="P2481" s="345"/>
      <c r="Q2481" s="345"/>
    </row>
    <row r="2482" spans="16:17" x14ac:dyDescent="0.2">
      <c r="P2482" s="345"/>
      <c r="Q2482" s="345"/>
    </row>
    <row r="2483" spans="16:17" x14ac:dyDescent="0.2">
      <c r="P2483" s="345"/>
      <c r="Q2483" s="345"/>
    </row>
    <row r="2484" spans="16:17" x14ac:dyDescent="0.2">
      <c r="P2484" s="345"/>
      <c r="Q2484" s="345"/>
    </row>
    <row r="2485" spans="16:17" x14ac:dyDescent="0.2">
      <c r="P2485" s="345"/>
      <c r="Q2485" s="345"/>
    </row>
    <row r="2486" spans="16:17" x14ac:dyDescent="0.2">
      <c r="P2486" s="345"/>
      <c r="Q2486" s="345"/>
    </row>
    <row r="2487" spans="16:17" x14ac:dyDescent="0.2">
      <c r="P2487" s="345"/>
      <c r="Q2487" s="345"/>
    </row>
    <row r="2488" spans="16:17" x14ac:dyDescent="0.2">
      <c r="P2488" s="345"/>
      <c r="Q2488" s="345"/>
    </row>
    <row r="2489" spans="16:17" x14ac:dyDescent="0.2">
      <c r="P2489" s="345"/>
      <c r="Q2489" s="345"/>
    </row>
    <row r="2490" spans="16:17" x14ac:dyDescent="0.2">
      <c r="P2490" s="345"/>
      <c r="Q2490" s="345"/>
    </row>
    <row r="2491" spans="16:17" x14ac:dyDescent="0.2">
      <c r="P2491" s="345"/>
      <c r="Q2491" s="345"/>
    </row>
    <row r="2492" spans="16:17" x14ac:dyDescent="0.2">
      <c r="P2492" s="345"/>
      <c r="Q2492" s="345"/>
    </row>
    <row r="2493" spans="16:17" x14ac:dyDescent="0.2">
      <c r="P2493" s="345"/>
      <c r="Q2493" s="345"/>
    </row>
    <row r="2494" spans="16:17" x14ac:dyDescent="0.2">
      <c r="P2494" s="345"/>
      <c r="Q2494" s="345"/>
    </row>
    <row r="2495" spans="16:17" x14ac:dyDescent="0.2">
      <c r="P2495" s="345"/>
      <c r="Q2495" s="345"/>
    </row>
    <row r="2496" spans="16:17" x14ac:dyDescent="0.2">
      <c r="P2496" s="345"/>
      <c r="Q2496" s="345"/>
    </row>
    <row r="2497" spans="16:17" x14ac:dyDescent="0.2">
      <c r="P2497" s="345"/>
      <c r="Q2497" s="345"/>
    </row>
    <row r="2498" spans="16:17" x14ac:dyDescent="0.2">
      <c r="P2498" s="345"/>
      <c r="Q2498" s="345"/>
    </row>
    <row r="2499" spans="16:17" x14ac:dyDescent="0.2">
      <c r="P2499" s="345"/>
      <c r="Q2499" s="345"/>
    </row>
    <row r="2500" spans="16:17" x14ac:dyDescent="0.2">
      <c r="P2500" s="345"/>
      <c r="Q2500" s="345"/>
    </row>
    <row r="2501" spans="16:17" x14ac:dyDescent="0.2">
      <c r="P2501" s="345"/>
      <c r="Q2501" s="345"/>
    </row>
    <row r="2502" spans="16:17" x14ac:dyDescent="0.2">
      <c r="P2502" s="345"/>
      <c r="Q2502" s="345"/>
    </row>
    <row r="2503" spans="16:17" x14ac:dyDescent="0.2">
      <c r="P2503" s="345"/>
      <c r="Q2503" s="345"/>
    </row>
    <row r="2504" spans="16:17" x14ac:dyDescent="0.2">
      <c r="P2504" s="345"/>
      <c r="Q2504" s="345"/>
    </row>
    <row r="2505" spans="16:17" x14ac:dyDescent="0.2">
      <c r="P2505" s="345"/>
      <c r="Q2505" s="345"/>
    </row>
    <row r="2506" spans="16:17" x14ac:dyDescent="0.2">
      <c r="P2506" s="345"/>
      <c r="Q2506" s="345"/>
    </row>
    <row r="2507" spans="16:17" x14ac:dyDescent="0.2">
      <c r="P2507" s="345"/>
      <c r="Q2507" s="345"/>
    </row>
    <row r="2508" spans="16:17" x14ac:dyDescent="0.2">
      <c r="P2508" s="345"/>
      <c r="Q2508" s="345"/>
    </row>
    <row r="2509" spans="16:17" x14ac:dyDescent="0.2">
      <c r="P2509" s="345"/>
      <c r="Q2509" s="345"/>
    </row>
    <row r="2510" spans="16:17" x14ac:dyDescent="0.2">
      <c r="P2510" s="345"/>
      <c r="Q2510" s="345"/>
    </row>
    <row r="2511" spans="16:17" x14ac:dyDescent="0.2">
      <c r="P2511" s="345"/>
      <c r="Q2511" s="345"/>
    </row>
    <row r="2512" spans="16:17" x14ac:dyDescent="0.2">
      <c r="P2512" s="345"/>
      <c r="Q2512" s="345"/>
    </row>
    <row r="2513" spans="16:17" x14ac:dyDescent="0.2">
      <c r="P2513" s="345"/>
      <c r="Q2513" s="345"/>
    </row>
    <row r="2514" spans="16:17" x14ac:dyDescent="0.2">
      <c r="P2514" s="345"/>
      <c r="Q2514" s="345"/>
    </row>
    <row r="2515" spans="16:17" x14ac:dyDescent="0.2">
      <c r="P2515" s="345"/>
      <c r="Q2515" s="345"/>
    </row>
    <row r="2516" spans="16:17" x14ac:dyDescent="0.2">
      <c r="P2516" s="345"/>
      <c r="Q2516" s="345"/>
    </row>
    <row r="2517" spans="16:17" x14ac:dyDescent="0.2">
      <c r="P2517" s="345"/>
      <c r="Q2517" s="345"/>
    </row>
    <row r="2518" spans="16:17" x14ac:dyDescent="0.2">
      <c r="P2518" s="345"/>
      <c r="Q2518" s="345"/>
    </row>
    <row r="2519" spans="16:17" x14ac:dyDescent="0.2">
      <c r="P2519" s="345"/>
      <c r="Q2519" s="345"/>
    </row>
    <row r="2520" spans="16:17" x14ac:dyDescent="0.2">
      <c r="P2520" s="345"/>
      <c r="Q2520" s="345"/>
    </row>
    <row r="2521" spans="16:17" x14ac:dyDescent="0.2">
      <c r="P2521" s="345"/>
      <c r="Q2521" s="345"/>
    </row>
    <row r="2522" spans="16:17" x14ac:dyDescent="0.2">
      <c r="P2522" s="345"/>
      <c r="Q2522" s="345"/>
    </row>
    <row r="2523" spans="16:17" x14ac:dyDescent="0.2">
      <c r="P2523" s="345"/>
      <c r="Q2523" s="345"/>
    </row>
    <row r="2524" spans="16:17" x14ac:dyDescent="0.2">
      <c r="P2524" s="345"/>
      <c r="Q2524" s="345"/>
    </row>
    <row r="2525" spans="16:17" x14ac:dyDescent="0.2">
      <c r="P2525" s="345"/>
      <c r="Q2525" s="345"/>
    </row>
    <row r="2526" spans="16:17" x14ac:dyDescent="0.2">
      <c r="P2526" s="345"/>
      <c r="Q2526" s="345"/>
    </row>
    <row r="2527" spans="16:17" x14ac:dyDescent="0.2">
      <c r="P2527" s="345"/>
      <c r="Q2527" s="345"/>
    </row>
    <row r="2528" spans="16:17" x14ac:dyDescent="0.2">
      <c r="P2528" s="345"/>
      <c r="Q2528" s="345"/>
    </row>
    <row r="2529" spans="16:17" x14ac:dyDescent="0.2">
      <c r="P2529" s="345"/>
      <c r="Q2529" s="345"/>
    </row>
    <row r="2530" spans="16:17" x14ac:dyDescent="0.2">
      <c r="P2530" s="345"/>
      <c r="Q2530" s="345"/>
    </row>
    <row r="2531" spans="16:17" x14ac:dyDescent="0.2">
      <c r="P2531" s="345"/>
      <c r="Q2531" s="345"/>
    </row>
    <row r="2532" spans="16:17" x14ac:dyDescent="0.2">
      <c r="P2532" s="345"/>
      <c r="Q2532" s="345"/>
    </row>
    <row r="2533" spans="16:17" x14ac:dyDescent="0.2">
      <c r="P2533" s="345"/>
      <c r="Q2533" s="345"/>
    </row>
    <row r="2534" spans="16:17" x14ac:dyDescent="0.2">
      <c r="P2534" s="345"/>
      <c r="Q2534" s="345"/>
    </row>
    <row r="2535" spans="16:17" x14ac:dyDescent="0.2">
      <c r="P2535" s="345"/>
      <c r="Q2535" s="345"/>
    </row>
    <row r="2536" spans="16:17" x14ac:dyDescent="0.2">
      <c r="P2536" s="345"/>
      <c r="Q2536" s="345"/>
    </row>
    <row r="2537" spans="16:17" x14ac:dyDescent="0.2">
      <c r="P2537" s="345"/>
      <c r="Q2537" s="345"/>
    </row>
    <row r="2538" spans="16:17" x14ac:dyDescent="0.2">
      <c r="P2538" s="345"/>
      <c r="Q2538" s="345"/>
    </row>
    <row r="2539" spans="16:17" x14ac:dyDescent="0.2">
      <c r="P2539" s="345"/>
      <c r="Q2539" s="345"/>
    </row>
    <row r="2540" spans="16:17" x14ac:dyDescent="0.2">
      <c r="P2540" s="345"/>
      <c r="Q2540" s="345"/>
    </row>
    <row r="2541" spans="16:17" x14ac:dyDescent="0.2">
      <c r="P2541" s="345"/>
      <c r="Q2541" s="345"/>
    </row>
    <row r="2542" spans="16:17" x14ac:dyDescent="0.2">
      <c r="P2542" s="345"/>
      <c r="Q2542" s="345"/>
    </row>
    <row r="2543" spans="16:17" x14ac:dyDescent="0.2">
      <c r="P2543" s="345"/>
      <c r="Q2543" s="345"/>
    </row>
    <row r="2544" spans="16:17" x14ac:dyDescent="0.2">
      <c r="P2544" s="345"/>
      <c r="Q2544" s="345"/>
    </row>
    <row r="2545" spans="16:17" x14ac:dyDescent="0.2">
      <c r="P2545" s="345"/>
      <c r="Q2545" s="345"/>
    </row>
    <row r="2546" spans="16:17" x14ac:dyDescent="0.2">
      <c r="P2546" s="345"/>
      <c r="Q2546" s="345"/>
    </row>
    <row r="2547" spans="16:17" x14ac:dyDescent="0.2">
      <c r="P2547" s="345"/>
      <c r="Q2547" s="345"/>
    </row>
    <row r="2548" spans="16:17" x14ac:dyDescent="0.2">
      <c r="P2548" s="345"/>
      <c r="Q2548" s="345"/>
    </row>
    <row r="2549" spans="16:17" x14ac:dyDescent="0.2">
      <c r="P2549" s="345"/>
      <c r="Q2549" s="345"/>
    </row>
    <row r="2550" spans="16:17" x14ac:dyDescent="0.2">
      <c r="P2550" s="345"/>
      <c r="Q2550" s="345"/>
    </row>
    <row r="2551" spans="16:17" x14ac:dyDescent="0.2">
      <c r="P2551" s="345"/>
      <c r="Q2551" s="345"/>
    </row>
    <row r="2552" spans="16:17" x14ac:dyDescent="0.2">
      <c r="P2552" s="345"/>
      <c r="Q2552" s="345"/>
    </row>
    <row r="2553" spans="16:17" x14ac:dyDescent="0.2">
      <c r="P2553" s="345"/>
      <c r="Q2553" s="345"/>
    </row>
    <row r="2554" spans="16:17" x14ac:dyDescent="0.2">
      <c r="P2554" s="345"/>
      <c r="Q2554" s="345"/>
    </row>
    <row r="2555" spans="16:17" x14ac:dyDescent="0.2">
      <c r="P2555" s="345"/>
      <c r="Q2555" s="345"/>
    </row>
    <row r="2556" spans="16:17" x14ac:dyDescent="0.2">
      <c r="P2556" s="345"/>
      <c r="Q2556" s="345"/>
    </row>
    <row r="2557" spans="16:17" x14ac:dyDescent="0.2">
      <c r="P2557" s="345"/>
      <c r="Q2557" s="345"/>
    </row>
    <row r="2558" spans="16:17" x14ac:dyDescent="0.2">
      <c r="P2558" s="345"/>
      <c r="Q2558" s="345"/>
    </row>
    <row r="2559" spans="16:17" x14ac:dyDescent="0.2">
      <c r="P2559" s="345"/>
      <c r="Q2559" s="345"/>
    </row>
    <row r="2560" spans="16:17" x14ac:dyDescent="0.2">
      <c r="P2560" s="345"/>
      <c r="Q2560" s="345"/>
    </row>
    <row r="2561" spans="16:17" x14ac:dyDescent="0.2">
      <c r="P2561" s="345"/>
      <c r="Q2561" s="345"/>
    </row>
    <row r="2562" spans="16:17" x14ac:dyDescent="0.2">
      <c r="P2562" s="345"/>
      <c r="Q2562" s="345"/>
    </row>
    <row r="2563" spans="16:17" x14ac:dyDescent="0.2">
      <c r="P2563" s="345"/>
      <c r="Q2563" s="345"/>
    </row>
    <row r="2564" spans="16:17" x14ac:dyDescent="0.2">
      <c r="P2564" s="345"/>
      <c r="Q2564" s="345"/>
    </row>
    <row r="2565" spans="16:17" x14ac:dyDescent="0.2">
      <c r="P2565" s="345"/>
      <c r="Q2565" s="345"/>
    </row>
    <row r="2566" spans="16:17" x14ac:dyDescent="0.2">
      <c r="P2566" s="345"/>
      <c r="Q2566" s="345"/>
    </row>
    <row r="2567" spans="16:17" x14ac:dyDescent="0.2">
      <c r="P2567" s="345"/>
      <c r="Q2567" s="345"/>
    </row>
    <row r="2568" spans="16:17" x14ac:dyDescent="0.2">
      <c r="P2568" s="345"/>
      <c r="Q2568" s="345"/>
    </row>
    <row r="2569" spans="16:17" x14ac:dyDescent="0.2">
      <c r="P2569" s="345"/>
      <c r="Q2569" s="345"/>
    </row>
    <row r="2570" spans="16:17" x14ac:dyDescent="0.2">
      <c r="P2570" s="345"/>
      <c r="Q2570" s="345"/>
    </row>
    <row r="2571" spans="16:17" x14ac:dyDescent="0.2">
      <c r="P2571" s="345"/>
      <c r="Q2571" s="345"/>
    </row>
    <row r="2572" spans="16:17" x14ac:dyDescent="0.2">
      <c r="P2572" s="345"/>
      <c r="Q2572" s="345"/>
    </row>
    <row r="2573" spans="16:17" x14ac:dyDescent="0.2">
      <c r="P2573" s="345"/>
      <c r="Q2573" s="345"/>
    </row>
    <row r="2574" spans="16:17" x14ac:dyDescent="0.2">
      <c r="P2574" s="345"/>
      <c r="Q2574" s="345"/>
    </row>
    <row r="2575" spans="16:17" x14ac:dyDescent="0.2">
      <c r="P2575" s="345"/>
      <c r="Q2575" s="345"/>
    </row>
    <row r="2576" spans="16:17" x14ac:dyDescent="0.2">
      <c r="P2576" s="345"/>
      <c r="Q2576" s="345"/>
    </row>
    <row r="2577" spans="16:17" x14ac:dyDescent="0.2">
      <c r="P2577" s="345"/>
      <c r="Q2577" s="345"/>
    </row>
    <row r="2578" spans="16:17" x14ac:dyDescent="0.2">
      <c r="P2578" s="345"/>
      <c r="Q2578" s="345"/>
    </row>
    <row r="2579" spans="16:17" x14ac:dyDescent="0.2">
      <c r="P2579" s="345"/>
      <c r="Q2579" s="345"/>
    </row>
    <row r="2580" spans="16:17" x14ac:dyDescent="0.2">
      <c r="P2580" s="345"/>
      <c r="Q2580" s="345"/>
    </row>
    <row r="2581" spans="16:17" x14ac:dyDescent="0.2">
      <c r="P2581" s="345"/>
      <c r="Q2581" s="345"/>
    </row>
    <row r="2582" spans="16:17" x14ac:dyDescent="0.2">
      <c r="P2582" s="345"/>
      <c r="Q2582" s="345"/>
    </row>
    <row r="2583" spans="16:17" x14ac:dyDescent="0.2">
      <c r="P2583" s="345"/>
      <c r="Q2583" s="345"/>
    </row>
    <row r="2584" spans="16:17" x14ac:dyDescent="0.2">
      <c r="P2584" s="345"/>
      <c r="Q2584" s="345"/>
    </row>
    <row r="2585" spans="16:17" x14ac:dyDescent="0.2">
      <c r="P2585" s="345"/>
      <c r="Q2585" s="345"/>
    </row>
    <row r="2586" spans="16:17" x14ac:dyDescent="0.2">
      <c r="P2586" s="345"/>
      <c r="Q2586" s="345"/>
    </row>
    <row r="2587" spans="16:17" x14ac:dyDescent="0.2">
      <c r="P2587" s="345"/>
      <c r="Q2587" s="345"/>
    </row>
    <row r="2588" spans="16:17" x14ac:dyDescent="0.2">
      <c r="P2588" s="345"/>
      <c r="Q2588" s="345"/>
    </row>
    <row r="2589" spans="16:17" x14ac:dyDescent="0.2">
      <c r="P2589" s="345"/>
      <c r="Q2589" s="345"/>
    </row>
    <row r="2590" spans="16:17" x14ac:dyDescent="0.2">
      <c r="P2590" s="345"/>
      <c r="Q2590" s="345"/>
    </row>
    <row r="2591" spans="16:17" x14ac:dyDescent="0.2">
      <c r="P2591" s="345"/>
      <c r="Q2591" s="345"/>
    </row>
    <row r="2592" spans="16:17" x14ac:dyDescent="0.2">
      <c r="P2592" s="345"/>
      <c r="Q2592" s="345"/>
    </row>
    <row r="2593" spans="16:17" x14ac:dyDescent="0.2">
      <c r="P2593" s="345"/>
      <c r="Q2593" s="345"/>
    </row>
    <row r="2594" spans="16:17" x14ac:dyDescent="0.2">
      <c r="P2594" s="345"/>
      <c r="Q2594" s="345"/>
    </row>
    <row r="2595" spans="16:17" x14ac:dyDescent="0.2">
      <c r="P2595" s="345"/>
      <c r="Q2595" s="345"/>
    </row>
    <row r="2596" spans="16:17" x14ac:dyDescent="0.2">
      <c r="P2596" s="345"/>
      <c r="Q2596" s="345"/>
    </row>
    <row r="2597" spans="16:17" x14ac:dyDescent="0.2">
      <c r="P2597" s="345"/>
      <c r="Q2597" s="345"/>
    </row>
    <row r="2598" spans="16:17" x14ac:dyDescent="0.2">
      <c r="P2598" s="345"/>
      <c r="Q2598" s="345"/>
    </row>
    <row r="2599" spans="16:17" x14ac:dyDescent="0.2">
      <c r="P2599" s="345"/>
      <c r="Q2599" s="345"/>
    </row>
    <row r="2600" spans="16:17" x14ac:dyDescent="0.2">
      <c r="P2600" s="345"/>
      <c r="Q2600" s="345"/>
    </row>
    <row r="2601" spans="16:17" x14ac:dyDescent="0.2">
      <c r="P2601" s="345"/>
      <c r="Q2601" s="345"/>
    </row>
    <row r="2602" spans="16:17" x14ac:dyDescent="0.2">
      <c r="P2602" s="345"/>
      <c r="Q2602" s="345"/>
    </row>
    <row r="2603" spans="16:17" x14ac:dyDescent="0.2">
      <c r="P2603" s="345"/>
      <c r="Q2603" s="345"/>
    </row>
    <row r="2604" spans="16:17" x14ac:dyDescent="0.2">
      <c r="P2604" s="345"/>
      <c r="Q2604" s="345"/>
    </row>
    <row r="2605" spans="16:17" x14ac:dyDescent="0.2">
      <c r="P2605" s="345"/>
      <c r="Q2605" s="345"/>
    </row>
    <row r="2606" spans="16:17" x14ac:dyDescent="0.2">
      <c r="P2606" s="345"/>
      <c r="Q2606" s="345"/>
    </row>
    <row r="2607" spans="16:17" x14ac:dyDescent="0.2">
      <c r="P2607" s="345"/>
      <c r="Q2607" s="345"/>
    </row>
    <row r="2608" spans="16:17" x14ac:dyDescent="0.2">
      <c r="P2608" s="345"/>
      <c r="Q2608" s="345"/>
    </row>
    <row r="2609" spans="16:17" x14ac:dyDescent="0.2">
      <c r="P2609" s="345"/>
      <c r="Q2609" s="345"/>
    </row>
    <row r="2610" spans="16:17" x14ac:dyDescent="0.2">
      <c r="P2610" s="345"/>
      <c r="Q2610" s="345"/>
    </row>
    <row r="2611" spans="16:17" x14ac:dyDescent="0.2">
      <c r="P2611" s="345"/>
      <c r="Q2611" s="345"/>
    </row>
    <row r="2612" spans="16:17" x14ac:dyDescent="0.2">
      <c r="P2612" s="345"/>
      <c r="Q2612" s="345"/>
    </row>
    <row r="2613" spans="16:17" x14ac:dyDescent="0.2">
      <c r="P2613" s="345"/>
      <c r="Q2613" s="345"/>
    </row>
    <row r="2614" spans="16:17" x14ac:dyDescent="0.2">
      <c r="P2614" s="345"/>
      <c r="Q2614" s="345"/>
    </row>
    <row r="2615" spans="16:17" x14ac:dyDescent="0.2">
      <c r="P2615" s="345"/>
      <c r="Q2615" s="345"/>
    </row>
    <row r="2616" spans="16:17" x14ac:dyDescent="0.2">
      <c r="P2616" s="345"/>
      <c r="Q2616" s="345"/>
    </row>
    <row r="2617" spans="16:17" x14ac:dyDescent="0.2">
      <c r="P2617" s="345"/>
      <c r="Q2617" s="345"/>
    </row>
    <row r="2618" spans="16:17" x14ac:dyDescent="0.2">
      <c r="P2618" s="345"/>
      <c r="Q2618" s="345"/>
    </row>
    <row r="2619" spans="16:17" x14ac:dyDescent="0.2">
      <c r="P2619" s="345"/>
      <c r="Q2619" s="345"/>
    </row>
    <row r="2620" spans="16:17" x14ac:dyDescent="0.2">
      <c r="P2620" s="345"/>
      <c r="Q2620" s="345"/>
    </row>
    <row r="2621" spans="16:17" x14ac:dyDescent="0.2">
      <c r="P2621" s="345"/>
      <c r="Q2621" s="345"/>
    </row>
    <row r="2622" spans="16:17" x14ac:dyDescent="0.2">
      <c r="P2622" s="345"/>
      <c r="Q2622" s="345"/>
    </row>
    <row r="2623" spans="16:17" x14ac:dyDescent="0.2">
      <c r="P2623" s="345"/>
      <c r="Q2623" s="345"/>
    </row>
    <row r="2624" spans="16:17" x14ac:dyDescent="0.2">
      <c r="P2624" s="345"/>
      <c r="Q2624" s="345"/>
    </row>
    <row r="2625" spans="16:17" x14ac:dyDescent="0.2">
      <c r="P2625" s="345"/>
      <c r="Q2625" s="345"/>
    </row>
    <row r="2626" spans="16:17" x14ac:dyDescent="0.2">
      <c r="P2626" s="345"/>
      <c r="Q2626" s="345"/>
    </row>
    <row r="2627" spans="16:17" x14ac:dyDescent="0.2">
      <c r="P2627" s="345"/>
      <c r="Q2627" s="345"/>
    </row>
    <row r="2628" spans="16:17" x14ac:dyDescent="0.2">
      <c r="P2628" s="345"/>
      <c r="Q2628" s="345"/>
    </row>
    <row r="2629" spans="16:17" x14ac:dyDescent="0.2">
      <c r="P2629" s="345"/>
      <c r="Q2629" s="345"/>
    </row>
    <row r="2630" spans="16:17" x14ac:dyDescent="0.2">
      <c r="P2630" s="345"/>
      <c r="Q2630" s="345"/>
    </row>
    <row r="2631" spans="16:17" x14ac:dyDescent="0.2">
      <c r="P2631" s="345"/>
      <c r="Q2631" s="345"/>
    </row>
    <row r="2632" spans="16:17" x14ac:dyDescent="0.2">
      <c r="P2632" s="345"/>
      <c r="Q2632" s="345"/>
    </row>
    <row r="2633" spans="16:17" x14ac:dyDescent="0.2">
      <c r="P2633" s="345"/>
      <c r="Q2633" s="345"/>
    </row>
    <row r="2634" spans="16:17" x14ac:dyDescent="0.2">
      <c r="P2634" s="345"/>
      <c r="Q2634" s="345"/>
    </row>
    <row r="2635" spans="16:17" x14ac:dyDescent="0.2">
      <c r="P2635" s="345"/>
      <c r="Q2635" s="345"/>
    </row>
    <row r="2636" spans="16:17" x14ac:dyDescent="0.2">
      <c r="P2636" s="345"/>
      <c r="Q2636" s="345"/>
    </row>
    <row r="2637" spans="16:17" x14ac:dyDescent="0.2">
      <c r="P2637" s="345"/>
      <c r="Q2637" s="345"/>
    </row>
    <row r="2638" spans="16:17" x14ac:dyDescent="0.2">
      <c r="P2638" s="345"/>
      <c r="Q2638" s="345"/>
    </row>
    <row r="2639" spans="16:17" x14ac:dyDescent="0.2">
      <c r="P2639" s="345"/>
      <c r="Q2639" s="345"/>
    </row>
    <row r="2640" spans="16:17" x14ac:dyDescent="0.2">
      <c r="P2640" s="345"/>
      <c r="Q2640" s="345"/>
    </row>
    <row r="2641" spans="16:17" x14ac:dyDescent="0.2">
      <c r="P2641" s="345"/>
      <c r="Q2641" s="345"/>
    </row>
    <row r="2642" spans="16:17" x14ac:dyDescent="0.2">
      <c r="P2642" s="345"/>
      <c r="Q2642" s="345"/>
    </row>
    <row r="2643" spans="16:17" x14ac:dyDescent="0.2">
      <c r="P2643" s="345"/>
      <c r="Q2643" s="345"/>
    </row>
    <row r="2644" spans="16:17" x14ac:dyDescent="0.2">
      <c r="P2644" s="345"/>
      <c r="Q2644" s="345"/>
    </row>
    <row r="2645" spans="16:17" x14ac:dyDescent="0.2">
      <c r="P2645" s="345"/>
      <c r="Q2645" s="345"/>
    </row>
    <row r="2646" spans="16:17" x14ac:dyDescent="0.2">
      <c r="P2646" s="345"/>
      <c r="Q2646" s="345"/>
    </row>
    <row r="2647" spans="16:17" x14ac:dyDescent="0.2">
      <c r="P2647" s="345"/>
      <c r="Q2647" s="345"/>
    </row>
    <row r="2648" spans="16:17" x14ac:dyDescent="0.2">
      <c r="P2648" s="345"/>
      <c r="Q2648" s="345"/>
    </row>
    <row r="2649" spans="16:17" x14ac:dyDescent="0.2">
      <c r="P2649" s="345"/>
      <c r="Q2649" s="345"/>
    </row>
    <row r="2650" spans="16:17" x14ac:dyDescent="0.2">
      <c r="P2650" s="345"/>
      <c r="Q2650" s="345"/>
    </row>
    <row r="2651" spans="16:17" x14ac:dyDescent="0.2">
      <c r="P2651" s="345"/>
      <c r="Q2651" s="345"/>
    </row>
    <row r="2652" spans="16:17" x14ac:dyDescent="0.2">
      <c r="P2652" s="345"/>
      <c r="Q2652" s="345"/>
    </row>
    <row r="2653" spans="16:17" x14ac:dyDescent="0.2">
      <c r="P2653" s="345"/>
      <c r="Q2653" s="345"/>
    </row>
    <row r="2654" spans="16:17" x14ac:dyDescent="0.2">
      <c r="P2654" s="345"/>
      <c r="Q2654" s="345"/>
    </row>
    <row r="2655" spans="16:17" x14ac:dyDescent="0.2">
      <c r="P2655" s="345"/>
      <c r="Q2655" s="345"/>
    </row>
    <row r="2656" spans="16:17" x14ac:dyDescent="0.2">
      <c r="P2656" s="345"/>
      <c r="Q2656" s="345"/>
    </row>
    <row r="2657" spans="16:17" x14ac:dyDescent="0.2">
      <c r="P2657" s="345"/>
      <c r="Q2657" s="345"/>
    </row>
    <row r="2658" spans="16:17" x14ac:dyDescent="0.2">
      <c r="P2658" s="345"/>
      <c r="Q2658" s="345"/>
    </row>
    <row r="2659" spans="16:17" x14ac:dyDescent="0.2">
      <c r="P2659" s="345"/>
      <c r="Q2659" s="345"/>
    </row>
    <row r="2660" spans="16:17" x14ac:dyDescent="0.2">
      <c r="P2660" s="345"/>
      <c r="Q2660" s="345"/>
    </row>
    <row r="2661" spans="16:17" x14ac:dyDescent="0.2">
      <c r="P2661" s="345"/>
      <c r="Q2661" s="345"/>
    </row>
    <row r="2662" spans="16:17" x14ac:dyDescent="0.2">
      <c r="P2662" s="345"/>
      <c r="Q2662" s="345"/>
    </row>
    <row r="2663" spans="16:17" x14ac:dyDescent="0.2">
      <c r="P2663" s="345"/>
      <c r="Q2663" s="345"/>
    </row>
    <row r="2664" spans="16:17" x14ac:dyDescent="0.2">
      <c r="P2664" s="345"/>
      <c r="Q2664" s="345"/>
    </row>
    <row r="2665" spans="16:17" x14ac:dyDescent="0.2">
      <c r="P2665" s="345"/>
      <c r="Q2665" s="345"/>
    </row>
    <row r="2666" spans="16:17" x14ac:dyDescent="0.2">
      <c r="P2666" s="345"/>
      <c r="Q2666" s="345"/>
    </row>
    <row r="2667" spans="16:17" x14ac:dyDescent="0.2">
      <c r="P2667" s="345"/>
      <c r="Q2667" s="345"/>
    </row>
    <row r="2668" spans="16:17" x14ac:dyDescent="0.2">
      <c r="P2668" s="345"/>
      <c r="Q2668" s="345"/>
    </row>
    <row r="2669" spans="16:17" x14ac:dyDescent="0.2">
      <c r="P2669" s="345"/>
      <c r="Q2669" s="345"/>
    </row>
    <row r="2670" spans="16:17" x14ac:dyDescent="0.2">
      <c r="P2670" s="345"/>
      <c r="Q2670" s="345"/>
    </row>
    <row r="2671" spans="16:17" x14ac:dyDescent="0.2">
      <c r="P2671" s="345"/>
      <c r="Q2671" s="345"/>
    </row>
    <row r="2672" spans="16:17" x14ac:dyDescent="0.2">
      <c r="P2672" s="345"/>
      <c r="Q2672" s="345"/>
    </row>
    <row r="2673" spans="16:17" x14ac:dyDescent="0.2">
      <c r="P2673" s="345"/>
      <c r="Q2673" s="345"/>
    </row>
    <row r="2674" spans="16:17" x14ac:dyDescent="0.2">
      <c r="P2674" s="345"/>
      <c r="Q2674" s="345"/>
    </row>
    <row r="2675" spans="16:17" x14ac:dyDescent="0.2">
      <c r="P2675" s="345"/>
      <c r="Q2675" s="345"/>
    </row>
    <row r="2676" spans="16:17" x14ac:dyDescent="0.2">
      <c r="P2676" s="345"/>
      <c r="Q2676" s="345"/>
    </row>
    <row r="2677" spans="16:17" x14ac:dyDescent="0.2">
      <c r="P2677" s="345"/>
      <c r="Q2677" s="345"/>
    </row>
    <row r="2678" spans="16:17" x14ac:dyDescent="0.2">
      <c r="P2678" s="345"/>
      <c r="Q2678" s="345"/>
    </row>
    <row r="2679" spans="16:17" x14ac:dyDescent="0.2">
      <c r="P2679" s="345"/>
      <c r="Q2679" s="345"/>
    </row>
    <row r="2680" spans="16:17" x14ac:dyDescent="0.2">
      <c r="P2680" s="345"/>
      <c r="Q2680" s="345"/>
    </row>
    <row r="2681" spans="16:17" x14ac:dyDescent="0.2">
      <c r="P2681" s="345"/>
      <c r="Q2681" s="345"/>
    </row>
    <row r="2682" spans="16:17" x14ac:dyDescent="0.2">
      <c r="P2682" s="345"/>
      <c r="Q2682" s="345"/>
    </row>
    <row r="2683" spans="16:17" x14ac:dyDescent="0.2">
      <c r="P2683" s="345"/>
      <c r="Q2683" s="345"/>
    </row>
    <row r="2684" spans="16:17" x14ac:dyDescent="0.2">
      <c r="P2684" s="345"/>
      <c r="Q2684" s="345"/>
    </row>
    <row r="2685" spans="16:17" x14ac:dyDescent="0.2">
      <c r="P2685" s="345"/>
      <c r="Q2685" s="345"/>
    </row>
    <row r="2686" spans="16:17" x14ac:dyDescent="0.2">
      <c r="P2686" s="345"/>
      <c r="Q2686" s="345"/>
    </row>
    <row r="2687" spans="16:17" x14ac:dyDescent="0.2">
      <c r="P2687" s="345"/>
      <c r="Q2687" s="345"/>
    </row>
    <row r="2688" spans="16:17" x14ac:dyDescent="0.2">
      <c r="P2688" s="345"/>
      <c r="Q2688" s="345"/>
    </row>
    <row r="2689" spans="16:17" x14ac:dyDescent="0.2">
      <c r="P2689" s="345"/>
      <c r="Q2689" s="345"/>
    </row>
    <row r="2690" spans="16:17" x14ac:dyDescent="0.2">
      <c r="P2690" s="345"/>
      <c r="Q2690" s="345"/>
    </row>
    <row r="2691" spans="16:17" x14ac:dyDescent="0.2">
      <c r="P2691" s="345"/>
      <c r="Q2691" s="345"/>
    </row>
    <row r="2692" spans="16:17" x14ac:dyDescent="0.2">
      <c r="P2692" s="345"/>
      <c r="Q2692" s="345"/>
    </row>
    <row r="2693" spans="16:17" x14ac:dyDescent="0.2">
      <c r="P2693" s="345"/>
      <c r="Q2693" s="345"/>
    </row>
    <row r="2694" spans="16:17" x14ac:dyDescent="0.2">
      <c r="P2694" s="345"/>
      <c r="Q2694" s="345"/>
    </row>
    <row r="2695" spans="16:17" x14ac:dyDescent="0.2">
      <c r="P2695" s="345"/>
      <c r="Q2695" s="345"/>
    </row>
    <row r="2696" spans="16:17" x14ac:dyDescent="0.2">
      <c r="P2696" s="345"/>
      <c r="Q2696" s="345"/>
    </row>
    <row r="2697" spans="16:17" x14ac:dyDescent="0.2">
      <c r="P2697" s="345"/>
      <c r="Q2697" s="345"/>
    </row>
    <row r="2698" spans="16:17" x14ac:dyDescent="0.2">
      <c r="P2698" s="345"/>
      <c r="Q2698" s="345"/>
    </row>
    <row r="2699" spans="16:17" x14ac:dyDescent="0.2">
      <c r="P2699" s="345"/>
      <c r="Q2699" s="345"/>
    </row>
    <row r="2700" spans="16:17" x14ac:dyDescent="0.2">
      <c r="P2700" s="345"/>
      <c r="Q2700" s="345"/>
    </row>
    <row r="2701" spans="16:17" x14ac:dyDescent="0.2">
      <c r="P2701" s="345"/>
      <c r="Q2701" s="345"/>
    </row>
    <row r="2702" spans="16:17" x14ac:dyDescent="0.2">
      <c r="P2702" s="345"/>
      <c r="Q2702" s="345"/>
    </row>
    <row r="2703" spans="16:17" x14ac:dyDescent="0.2">
      <c r="P2703" s="345"/>
      <c r="Q2703" s="345"/>
    </row>
    <row r="2704" spans="16:17" x14ac:dyDescent="0.2">
      <c r="P2704" s="345"/>
      <c r="Q2704" s="345"/>
    </row>
    <row r="2705" spans="16:17" x14ac:dyDescent="0.2">
      <c r="P2705" s="345"/>
      <c r="Q2705" s="345"/>
    </row>
    <row r="2706" spans="16:17" x14ac:dyDescent="0.2">
      <c r="P2706" s="345"/>
      <c r="Q2706" s="345"/>
    </row>
    <row r="2707" spans="16:17" x14ac:dyDescent="0.2">
      <c r="P2707" s="345"/>
      <c r="Q2707" s="345"/>
    </row>
    <row r="2708" spans="16:17" x14ac:dyDescent="0.2">
      <c r="P2708" s="345"/>
      <c r="Q2708" s="345"/>
    </row>
    <row r="2709" spans="16:17" x14ac:dyDescent="0.2">
      <c r="P2709" s="345"/>
      <c r="Q2709" s="345"/>
    </row>
    <row r="2710" spans="16:17" x14ac:dyDescent="0.2">
      <c r="P2710" s="345"/>
      <c r="Q2710" s="345"/>
    </row>
    <row r="2711" spans="16:17" x14ac:dyDescent="0.2">
      <c r="P2711" s="345"/>
      <c r="Q2711" s="345"/>
    </row>
    <row r="2712" spans="16:17" x14ac:dyDescent="0.2">
      <c r="P2712" s="345"/>
      <c r="Q2712" s="345"/>
    </row>
    <row r="2713" spans="16:17" x14ac:dyDescent="0.2">
      <c r="P2713" s="345"/>
      <c r="Q2713" s="345"/>
    </row>
    <row r="2714" spans="16:17" x14ac:dyDescent="0.2">
      <c r="P2714" s="345"/>
      <c r="Q2714" s="345"/>
    </row>
    <row r="2715" spans="16:17" x14ac:dyDescent="0.2">
      <c r="P2715" s="345"/>
      <c r="Q2715" s="345"/>
    </row>
    <row r="2716" spans="16:17" x14ac:dyDescent="0.2">
      <c r="P2716" s="345"/>
      <c r="Q2716" s="345"/>
    </row>
    <row r="2717" spans="16:17" x14ac:dyDescent="0.2">
      <c r="P2717" s="345"/>
      <c r="Q2717" s="345"/>
    </row>
    <row r="2718" spans="16:17" x14ac:dyDescent="0.2">
      <c r="P2718" s="345"/>
      <c r="Q2718" s="345"/>
    </row>
    <row r="2719" spans="16:17" x14ac:dyDescent="0.2">
      <c r="P2719" s="345"/>
      <c r="Q2719" s="345"/>
    </row>
    <row r="2720" spans="16:17" x14ac:dyDescent="0.2">
      <c r="P2720" s="345"/>
      <c r="Q2720" s="345"/>
    </row>
    <row r="2721" spans="16:17" x14ac:dyDescent="0.2">
      <c r="P2721" s="345"/>
      <c r="Q2721" s="345"/>
    </row>
    <row r="2722" spans="16:17" x14ac:dyDescent="0.2">
      <c r="P2722" s="345"/>
      <c r="Q2722" s="345"/>
    </row>
    <row r="2723" spans="16:17" x14ac:dyDescent="0.2">
      <c r="P2723" s="345"/>
      <c r="Q2723" s="345"/>
    </row>
    <row r="2724" spans="16:17" x14ac:dyDescent="0.2">
      <c r="P2724" s="345"/>
      <c r="Q2724" s="345"/>
    </row>
    <row r="2725" spans="16:17" x14ac:dyDescent="0.2">
      <c r="P2725" s="345"/>
      <c r="Q2725" s="345"/>
    </row>
    <row r="2726" spans="16:17" x14ac:dyDescent="0.2">
      <c r="P2726" s="345"/>
      <c r="Q2726" s="345"/>
    </row>
    <row r="2727" spans="16:17" x14ac:dyDescent="0.2">
      <c r="P2727" s="345"/>
      <c r="Q2727" s="345"/>
    </row>
    <row r="2728" spans="16:17" x14ac:dyDescent="0.2">
      <c r="P2728" s="345"/>
      <c r="Q2728" s="345"/>
    </row>
    <row r="2729" spans="16:17" x14ac:dyDescent="0.2">
      <c r="P2729" s="345"/>
      <c r="Q2729" s="345"/>
    </row>
    <row r="2730" spans="16:17" x14ac:dyDescent="0.2">
      <c r="P2730" s="345"/>
      <c r="Q2730" s="345"/>
    </row>
    <row r="2731" spans="16:17" x14ac:dyDescent="0.2">
      <c r="P2731" s="345"/>
      <c r="Q2731" s="345"/>
    </row>
    <row r="2732" spans="16:17" x14ac:dyDescent="0.2">
      <c r="P2732" s="345"/>
      <c r="Q2732" s="345"/>
    </row>
    <row r="2733" spans="16:17" x14ac:dyDescent="0.2">
      <c r="P2733" s="345"/>
      <c r="Q2733" s="345"/>
    </row>
    <row r="2734" spans="16:17" x14ac:dyDescent="0.2">
      <c r="P2734" s="345"/>
      <c r="Q2734" s="345"/>
    </row>
    <row r="2735" spans="16:17" x14ac:dyDescent="0.2">
      <c r="P2735" s="345"/>
      <c r="Q2735" s="345"/>
    </row>
    <row r="2736" spans="16:17" x14ac:dyDescent="0.2">
      <c r="P2736" s="345"/>
      <c r="Q2736" s="345"/>
    </row>
    <row r="2737" spans="16:17" x14ac:dyDescent="0.2">
      <c r="P2737" s="345"/>
      <c r="Q2737" s="345"/>
    </row>
    <row r="2738" spans="16:17" x14ac:dyDescent="0.2">
      <c r="P2738" s="345"/>
      <c r="Q2738" s="345"/>
    </row>
    <row r="2739" spans="16:17" x14ac:dyDescent="0.2">
      <c r="P2739" s="345"/>
      <c r="Q2739" s="345"/>
    </row>
    <row r="2740" spans="16:17" x14ac:dyDescent="0.2">
      <c r="P2740" s="345"/>
      <c r="Q2740" s="345"/>
    </row>
    <row r="2741" spans="16:17" x14ac:dyDescent="0.2">
      <c r="P2741" s="345"/>
      <c r="Q2741" s="345"/>
    </row>
    <row r="2742" spans="16:17" x14ac:dyDescent="0.2">
      <c r="P2742" s="345"/>
      <c r="Q2742" s="345"/>
    </row>
    <row r="2743" spans="16:17" x14ac:dyDescent="0.2">
      <c r="P2743" s="345"/>
      <c r="Q2743" s="345"/>
    </row>
    <row r="2744" spans="16:17" x14ac:dyDescent="0.2">
      <c r="P2744" s="345"/>
      <c r="Q2744" s="345"/>
    </row>
    <row r="2745" spans="16:17" x14ac:dyDescent="0.2">
      <c r="P2745" s="345"/>
      <c r="Q2745" s="345"/>
    </row>
    <row r="2746" spans="16:17" x14ac:dyDescent="0.2">
      <c r="P2746" s="345"/>
      <c r="Q2746" s="345"/>
    </row>
    <row r="2747" spans="16:17" x14ac:dyDescent="0.2">
      <c r="P2747" s="345"/>
      <c r="Q2747" s="345"/>
    </row>
    <row r="2748" spans="16:17" x14ac:dyDescent="0.2">
      <c r="P2748" s="345"/>
      <c r="Q2748" s="345"/>
    </row>
    <row r="2749" spans="16:17" x14ac:dyDescent="0.2">
      <c r="P2749" s="345"/>
      <c r="Q2749" s="345"/>
    </row>
    <row r="2750" spans="16:17" x14ac:dyDescent="0.2">
      <c r="P2750" s="345"/>
      <c r="Q2750" s="345"/>
    </row>
    <row r="2751" spans="16:17" x14ac:dyDescent="0.2">
      <c r="P2751" s="345"/>
      <c r="Q2751" s="345"/>
    </row>
    <row r="2752" spans="16:17" x14ac:dyDescent="0.2">
      <c r="P2752" s="345"/>
      <c r="Q2752" s="345"/>
    </row>
    <row r="2753" spans="16:17" x14ac:dyDescent="0.2">
      <c r="P2753" s="345"/>
      <c r="Q2753" s="345"/>
    </row>
    <row r="2754" spans="16:17" x14ac:dyDescent="0.2">
      <c r="P2754" s="345"/>
      <c r="Q2754" s="345"/>
    </row>
    <row r="2755" spans="16:17" x14ac:dyDescent="0.2">
      <c r="P2755" s="345"/>
      <c r="Q2755" s="345"/>
    </row>
    <row r="2756" spans="16:17" x14ac:dyDescent="0.2">
      <c r="P2756" s="345"/>
      <c r="Q2756" s="345"/>
    </row>
    <row r="2757" spans="16:17" x14ac:dyDescent="0.2">
      <c r="P2757" s="345"/>
      <c r="Q2757" s="345"/>
    </row>
    <row r="2758" spans="16:17" x14ac:dyDescent="0.2">
      <c r="P2758" s="345"/>
      <c r="Q2758" s="345"/>
    </row>
    <row r="2759" spans="16:17" x14ac:dyDescent="0.2">
      <c r="P2759" s="345"/>
      <c r="Q2759" s="345"/>
    </row>
    <row r="2760" spans="16:17" x14ac:dyDescent="0.2">
      <c r="P2760" s="345"/>
      <c r="Q2760" s="345"/>
    </row>
    <row r="2761" spans="16:17" x14ac:dyDescent="0.2">
      <c r="P2761" s="345"/>
      <c r="Q2761" s="345"/>
    </row>
    <row r="2762" spans="16:17" x14ac:dyDescent="0.2">
      <c r="P2762" s="345"/>
      <c r="Q2762" s="345"/>
    </row>
    <row r="2763" spans="16:17" x14ac:dyDescent="0.2">
      <c r="P2763" s="345"/>
      <c r="Q2763" s="345"/>
    </row>
    <row r="2764" spans="16:17" x14ac:dyDescent="0.2">
      <c r="P2764" s="345"/>
      <c r="Q2764" s="345"/>
    </row>
    <row r="2765" spans="16:17" x14ac:dyDescent="0.2">
      <c r="P2765" s="345"/>
      <c r="Q2765" s="345"/>
    </row>
    <row r="2766" spans="16:17" x14ac:dyDescent="0.2">
      <c r="P2766" s="345"/>
      <c r="Q2766" s="345"/>
    </row>
    <row r="2767" spans="16:17" x14ac:dyDescent="0.2">
      <c r="P2767" s="345"/>
      <c r="Q2767" s="345"/>
    </row>
    <row r="2768" spans="16:17" x14ac:dyDescent="0.2">
      <c r="P2768" s="345"/>
      <c r="Q2768" s="345"/>
    </row>
    <row r="2769" spans="16:17" x14ac:dyDescent="0.2">
      <c r="P2769" s="345"/>
      <c r="Q2769" s="345"/>
    </row>
    <row r="2770" spans="16:17" x14ac:dyDescent="0.2">
      <c r="P2770" s="345"/>
      <c r="Q2770" s="345"/>
    </row>
    <row r="2771" spans="16:17" x14ac:dyDescent="0.2">
      <c r="P2771" s="345"/>
      <c r="Q2771" s="345"/>
    </row>
    <row r="2772" spans="16:17" x14ac:dyDescent="0.2">
      <c r="P2772" s="345"/>
      <c r="Q2772" s="345"/>
    </row>
    <row r="2773" spans="16:17" x14ac:dyDescent="0.2">
      <c r="P2773" s="345"/>
      <c r="Q2773" s="345"/>
    </row>
    <row r="2774" spans="16:17" x14ac:dyDescent="0.2">
      <c r="P2774" s="345"/>
      <c r="Q2774" s="345"/>
    </row>
    <row r="2775" spans="16:17" x14ac:dyDescent="0.2">
      <c r="P2775" s="345"/>
      <c r="Q2775" s="345"/>
    </row>
    <row r="2776" spans="16:17" x14ac:dyDescent="0.2">
      <c r="P2776" s="345"/>
      <c r="Q2776" s="345"/>
    </row>
    <row r="2777" spans="16:17" x14ac:dyDescent="0.2">
      <c r="P2777" s="345"/>
      <c r="Q2777" s="345"/>
    </row>
    <row r="2778" spans="16:17" x14ac:dyDescent="0.2">
      <c r="P2778" s="345"/>
      <c r="Q2778" s="345"/>
    </row>
    <row r="2779" spans="16:17" x14ac:dyDescent="0.2">
      <c r="P2779" s="345"/>
      <c r="Q2779" s="345"/>
    </row>
    <row r="2780" spans="16:17" x14ac:dyDescent="0.2">
      <c r="P2780" s="345"/>
      <c r="Q2780" s="345"/>
    </row>
    <row r="2781" spans="16:17" x14ac:dyDescent="0.2">
      <c r="P2781" s="345"/>
      <c r="Q2781" s="345"/>
    </row>
    <row r="2782" spans="16:17" x14ac:dyDescent="0.2">
      <c r="P2782" s="345"/>
      <c r="Q2782" s="345"/>
    </row>
    <row r="2783" spans="16:17" x14ac:dyDescent="0.2">
      <c r="P2783" s="345"/>
      <c r="Q2783" s="345"/>
    </row>
    <row r="2784" spans="16:17" x14ac:dyDescent="0.2">
      <c r="P2784" s="345"/>
      <c r="Q2784" s="345"/>
    </row>
    <row r="2785" spans="16:17" x14ac:dyDescent="0.2">
      <c r="P2785" s="345"/>
      <c r="Q2785" s="345"/>
    </row>
    <row r="2786" spans="16:17" x14ac:dyDescent="0.2">
      <c r="P2786" s="345"/>
      <c r="Q2786" s="345"/>
    </row>
    <row r="2787" spans="16:17" x14ac:dyDescent="0.2">
      <c r="P2787" s="345"/>
      <c r="Q2787" s="345"/>
    </row>
    <row r="2788" spans="16:17" x14ac:dyDescent="0.2">
      <c r="P2788" s="345"/>
      <c r="Q2788" s="345"/>
    </row>
    <row r="2789" spans="16:17" x14ac:dyDescent="0.2">
      <c r="P2789" s="345"/>
      <c r="Q2789" s="345"/>
    </row>
    <row r="2790" spans="16:17" x14ac:dyDescent="0.2">
      <c r="P2790" s="345"/>
      <c r="Q2790" s="345"/>
    </row>
    <row r="2791" spans="16:17" x14ac:dyDescent="0.2">
      <c r="P2791" s="345"/>
      <c r="Q2791" s="345"/>
    </row>
    <row r="2792" spans="16:17" x14ac:dyDescent="0.2">
      <c r="P2792" s="345"/>
      <c r="Q2792" s="345"/>
    </row>
    <row r="2793" spans="16:17" x14ac:dyDescent="0.2">
      <c r="P2793" s="345"/>
      <c r="Q2793" s="345"/>
    </row>
    <row r="2794" spans="16:17" x14ac:dyDescent="0.2">
      <c r="P2794" s="345"/>
      <c r="Q2794" s="345"/>
    </row>
    <row r="2795" spans="16:17" x14ac:dyDescent="0.2">
      <c r="P2795" s="345"/>
      <c r="Q2795" s="345"/>
    </row>
    <row r="2796" spans="16:17" x14ac:dyDescent="0.2">
      <c r="P2796" s="345"/>
      <c r="Q2796" s="345"/>
    </row>
    <row r="2797" spans="16:17" x14ac:dyDescent="0.2">
      <c r="P2797" s="345"/>
      <c r="Q2797" s="345"/>
    </row>
    <row r="2798" spans="16:17" x14ac:dyDescent="0.2">
      <c r="P2798" s="345"/>
      <c r="Q2798" s="345"/>
    </row>
    <row r="2799" spans="16:17" x14ac:dyDescent="0.2">
      <c r="P2799" s="345"/>
      <c r="Q2799" s="345"/>
    </row>
    <row r="2800" spans="16:17" x14ac:dyDescent="0.2">
      <c r="P2800" s="345"/>
      <c r="Q2800" s="345"/>
    </row>
    <row r="2801" spans="16:17" x14ac:dyDescent="0.2">
      <c r="P2801" s="345"/>
      <c r="Q2801" s="345"/>
    </row>
    <row r="2802" spans="16:17" x14ac:dyDescent="0.2">
      <c r="P2802" s="345"/>
      <c r="Q2802" s="345"/>
    </row>
    <row r="2803" spans="16:17" x14ac:dyDescent="0.2">
      <c r="P2803" s="345"/>
      <c r="Q2803" s="345"/>
    </row>
    <row r="2804" spans="16:17" x14ac:dyDescent="0.2">
      <c r="P2804" s="345"/>
      <c r="Q2804" s="345"/>
    </row>
    <row r="2805" spans="16:17" x14ac:dyDescent="0.2">
      <c r="P2805" s="345"/>
      <c r="Q2805" s="345"/>
    </row>
    <row r="2806" spans="16:17" x14ac:dyDescent="0.2">
      <c r="P2806" s="345"/>
      <c r="Q2806" s="345"/>
    </row>
    <row r="2807" spans="16:17" x14ac:dyDescent="0.2">
      <c r="P2807" s="345"/>
      <c r="Q2807" s="345"/>
    </row>
    <row r="2808" spans="16:17" x14ac:dyDescent="0.2">
      <c r="P2808" s="345"/>
      <c r="Q2808" s="345"/>
    </row>
    <row r="2809" spans="16:17" x14ac:dyDescent="0.2">
      <c r="P2809" s="345"/>
      <c r="Q2809" s="345"/>
    </row>
    <row r="2810" spans="16:17" x14ac:dyDescent="0.2">
      <c r="P2810" s="345"/>
      <c r="Q2810" s="345"/>
    </row>
    <row r="2811" spans="16:17" x14ac:dyDescent="0.2">
      <c r="P2811" s="345"/>
      <c r="Q2811" s="345"/>
    </row>
    <row r="2812" spans="16:17" x14ac:dyDescent="0.2">
      <c r="P2812" s="345"/>
      <c r="Q2812" s="345"/>
    </row>
    <row r="2813" spans="16:17" x14ac:dyDescent="0.2">
      <c r="P2813" s="345"/>
      <c r="Q2813" s="345"/>
    </row>
    <row r="2814" spans="16:17" x14ac:dyDescent="0.2">
      <c r="P2814" s="345"/>
      <c r="Q2814" s="345"/>
    </row>
    <row r="2815" spans="16:17" x14ac:dyDescent="0.2">
      <c r="P2815" s="345"/>
      <c r="Q2815" s="345"/>
    </row>
    <row r="2816" spans="16:17" x14ac:dyDescent="0.2">
      <c r="P2816" s="345"/>
      <c r="Q2816" s="345"/>
    </row>
    <row r="2817" spans="16:17" x14ac:dyDescent="0.2">
      <c r="P2817" s="345"/>
      <c r="Q2817" s="345"/>
    </row>
    <row r="2818" spans="16:17" x14ac:dyDescent="0.2">
      <c r="P2818" s="345"/>
      <c r="Q2818" s="345"/>
    </row>
    <row r="2819" spans="16:17" x14ac:dyDescent="0.2">
      <c r="P2819" s="345"/>
      <c r="Q2819" s="345"/>
    </row>
    <row r="2820" spans="16:17" x14ac:dyDescent="0.2">
      <c r="P2820" s="345"/>
      <c r="Q2820" s="345"/>
    </row>
    <row r="2821" spans="16:17" x14ac:dyDescent="0.2">
      <c r="P2821" s="345"/>
      <c r="Q2821" s="345"/>
    </row>
    <row r="2822" spans="16:17" x14ac:dyDescent="0.2">
      <c r="P2822" s="345"/>
      <c r="Q2822" s="345"/>
    </row>
    <row r="2823" spans="16:17" x14ac:dyDescent="0.2">
      <c r="P2823" s="345"/>
      <c r="Q2823" s="345"/>
    </row>
    <row r="2824" spans="16:17" x14ac:dyDescent="0.2">
      <c r="P2824" s="345"/>
      <c r="Q2824" s="345"/>
    </row>
    <row r="2825" spans="16:17" x14ac:dyDescent="0.2">
      <c r="P2825" s="345"/>
      <c r="Q2825" s="345"/>
    </row>
    <row r="2826" spans="16:17" x14ac:dyDescent="0.2">
      <c r="P2826" s="345"/>
      <c r="Q2826" s="345"/>
    </row>
    <row r="2827" spans="16:17" x14ac:dyDescent="0.2">
      <c r="P2827" s="345"/>
      <c r="Q2827" s="345"/>
    </row>
    <row r="2828" spans="16:17" x14ac:dyDescent="0.2">
      <c r="P2828" s="345"/>
      <c r="Q2828" s="345"/>
    </row>
    <row r="2829" spans="16:17" x14ac:dyDescent="0.2">
      <c r="P2829" s="345"/>
      <c r="Q2829" s="345"/>
    </row>
    <row r="2830" spans="16:17" x14ac:dyDescent="0.2">
      <c r="P2830" s="345"/>
      <c r="Q2830" s="345"/>
    </row>
    <row r="2831" spans="16:17" x14ac:dyDescent="0.2">
      <c r="P2831" s="345"/>
      <c r="Q2831" s="345"/>
    </row>
    <row r="2832" spans="16:17" x14ac:dyDescent="0.2">
      <c r="P2832" s="345"/>
      <c r="Q2832" s="345"/>
    </row>
    <row r="2833" spans="16:17" x14ac:dyDescent="0.2">
      <c r="P2833" s="345"/>
      <c r="Q2833" s="345"/>
    </row>
    <row r="2834" spans="16:17" x14ac:dyDescent="0.2">
      <c r="P2834" s="345"/>
      <c r="Q2834" s="345"/>
    </row>
    <row r="2835" spans="16:17" x14ac:dyDescent="0.2">
      <c r="P2835" s="345"/>
      <c r="Q2835" s="345"/>
    </row>
    <row r="2836" spans="16:17" x14ac:dyDescent="0.2">
      <c r="P2836" s="345"/>
      <c r="Q2836" s="345"/>
    </row>
  </sheetData>
  <mergeCells count="17">
    <mergeCell ref="A1:BC1"/>
    <mergeCell ref="A2:BC2"/>
    <mergeCell ref="A3:BC3"/>
    <mergeCell ref="A4:BC4"/>
    <mergeCell ref="B11:AX11"/>
    <mergeCell ref="A5:BC5"/>
    <mergeCell ref="A6:BC6"/>
    <mergeCell ref="A7:BC7"/>
    <mergeCell ref="A8:BC8"/>
    <mergeCell ref="B9:AX9"/>
    <mergeCell ref="B10:AX10"/>
    <mergeCell ref="A18:C18"/>
    <mergeCell ref="B12:AX12"/>
    <mergeCell ref="B14:AX14"/>
    <mergeCell ref="B15:AX15"/>
    <mergeCell ref="A16:BC16"/>
    <mergeCell ref="AX17:BC17"/>
  </mergeCells>
  <pageMargins left="0.70866141732283472" right="0" top="0" bottom="0" header="0.31496062992125984" footer="0.31496062992125984"/>
  <pageSetup paperSize="9" scale="74" fitToHeight="0" orientation="portrait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2813"/>
  <sheetViews>
    <sheetView zoomScaleNormal="100" workbookViewId="0">
      <selection activeCell="A8" sqref="A8:BC8"/>
    </sheetView>
  </sheetViews>
  <sheetFormatPr defaultRowHeight="12.75" x14ac:dyDescent="0.2"/>
  <cols>
    <col min="1" max="1" width="6.7109375" style="209" customWidth="1"/>
    <col min="2" max="2" width="20" style="209" customWidth="1"/>
    <col min="3" max="3" width="8.85546875" style="209" customWidth="1"/>
    <col min="4" max="4" width="61.7109375" style="209" customWidth="1"/>
    <col min="5" max="5" width="10.28515625" style="209" hidden="1" customWidth="1"/>
    <col min="6" max="14" width="9.140625" style="209" hidden="1" customWidth="1"/>
    <col min="15" max="17" width="10.140625" style="209" hidden="1" customWidth="1"/>
    <col min="18" max="18" width="10" style="209" hidden="1" customWidth="1"/>
    <col min="19" max="19" width="0.140625" style="209" hidden="1" customWidth="1"/>
    <col min="20" max="20" width="9.7109375" style="209" hidden="1" customWidth="1"/>
    <col min="21" max="21" width="12.5703125" style="209" hidden="1" customWidth="1"/>
    <col min="22" max="22" width="9.28515625" style="209" hidden="1" customWidth="1"/>
    <col min="23" max="23" width="8.5703125" style="209" hidden="1" customWidth="1"/>
    <col min="24" max="24" width="11.85546875" style="209" hidden="1" customWidth="1"/>
    <col min="25" max="25" width="10.42578125" style="209" hidden="1" customWidth="1"/>
    <col min="26" max="26" width="10.28515625" style="209" hidden="1" customWidth="1"/>
    <col min="27" max="27" width="12.28515625" style="209" hidden="1" customWidth="1"/>
    <col min="28" max="29" width="10.42578125" style="209" hidden="1" customWidth="1"/>
    <col min="30" max="30" width="10.5703125" style="209" hidden="1" customWidth="1"/>
    <col min="31" max="31" width="11" style="209" hidden="1" customWidth="1"/>
    <col min="32" max="32" width="11.7109375" style="209" hidden="1" customWidth="1"/>
    <col min="33" max="33" width="12.28515625" style="209" hidden="1" customWidth="1"/>
    <col min="34" max="34" width="10.7109375" style="209" hidden="1" customWidth="1"/>
    <col min="35" max="35" width="11.5703125" style="209" hidden="1" customWidth="1"/>
    <col min="36" max="36" width="12.5703125" style="209" hidden="1" customWidth="1"/>
    <col min="37" max="37" width="10.140625" style="209" hidden="1" customWidth="1"/>
    <col min="38" max="38" width="1.28515625" style="209" hidden="1" customWidth="1"/>
    <col min="39" max="39" width="4.5703125" style="209" hidden="1" customWidth="1"/>
    <col min="40" max="40" width="0.140625" style="209" hidden="1" customWidth="1"/>
    <col min="41" max="41" width="9.5703125" style="209" hidden="1" customWidth="1"/>
    <col min="42" max="42" width="10.5703125" style="209" hidden="1" customWidth="1"/>
    <col min="43" max="43" width="10" style="209" hidden="1" customWidth="1"/>
    <col min="44" max="44" width="9.7109375" style="209" hidden="1" customWidth="1"/>
    <col min="45" max="45" width="11" style="209" hidden="1" customWidth="1"/>
    <col min="46" max="47" width="10" style="209" hidden="1" customWidth="1"/>
    <col min="48" max="48" width="10.5703125" style="209" hidden="1" customWidth="1"/>
    <col min="49" max="49" width="0.28515625" style="209" hidden="1" customWidth="1"/>
    <col min="50" max="50" width="20.28515625" style="209" customWidth="1"/>
    <col min="51" max="51" width="12.42578125" style="209" hidden="1" customWidth="1"/>
    <col min="52" max="52" width="0.7109375" style="209" hidden="1" customWidth="1"/>
    <col min="53" max="53" width="10.140625" style="209" hidden="1" customWidth="1"/>
    <col min="54" max="54" width="9.5703125" style="209" hidden="1" customWidth="1"/>
    <col min="55" max="55" width="0.140625" style="209" customWidth="1"/>
    <col min="56" max="56" width="13.140625" style="209" customWidth="1"/>
    <col min="57" max="256" width="9.140625" style="209"/>
    <col min="257" max="257" width="6.7109375" style="209" customWidth="1"/>
    <col min="258" max="258" width="20" style="209" customWidth="1"/>
    <col min="259" max="259" width="8.85546875" style="209" customWidth="1"/>
    <col min="260" max="260" width="61.7109375" style="209" customWidth="1"/>
    <col min="261" max="305" width="0" style="209" hidden="1" customWidth="1"/>
    <col min="306" max="306" width="20.28515625" style="209" customWidth="1"/>
    <col min="307" max="310" width="0" style="209" hidden="1" customWidth="1"/>
    <col min="311" max="311" width="0.140625" style="209" customWidth="1"/>
    <col min="312" max="512" width="9.140625" style="209"/>
    <col min="513" max="513" width="6.7109375" style="209" customWidth="1"/>
    <col min="514" max="514" width="20" style="209" customWidth="1"/>
    <col min="515" max="515" width="8.85546875" style="209" customWidth="1"/>
    <col min="516" max="516" width="61.7109375" style="209" customWidth="1"/>
    <col min="517" max="561" width="0" style="209" hidden="1" customWidth="1"/>
    <col min="562" max="562" width="20.28515625" style="209" customWidth="1"/>
    <col min="563" max="566" width="0" style="209" hidden="1" customWidth="1"/>
    <col min="567" max="567" width="0.140625" style="209" customWidth="1"/>
    <col min="568" max="768" width="9.140625" style="209"/>
    <col min="769" max="769" width="6.7109375" style="209" customWidth="1"/>
    <col min="770" max="770" width="20" style="209" customWidth="1"/>
    <col min="771" max="771" width="8.85546875" style="209" customWidth="1"/>
    <col min="772" max="772" width="61.7109375" style="209" customWidth="1"/>
    <col min="773" max="817" width="0" style="209" hidden="1" customWidth="1"/>
    <col min="818" max="818" width="20.28515625" style="209" customWidth="1"/>
    <col min="819" max="822" width="0" style="209" hidden="1" customWidth="1"/>
    <col min="823" max="823" width="0.140625" style="209" customWidth="1"/>
    <col min="824" max="1024" width="9.140625" style="209"/>
    <col min="1025" max="1025" width="6.7109375" style="209" customWidth="1"/>
    <col min="1026" max="1026" width="20" style="209" customWidth="1"/>
    <col min="1027" max="1027" width="8.85546875" style="209" customWidth="1"/>
    <col min="1028" max="1028" width="61.7109375" style="209" customWidth="1"/>
    <col min="1029" max="1073" width="0" style="209" hidden="1" customWidth="1"/>
    <col min="1074" max="1074" width="20.28515625" style="209" customWidth="1"/>
    <col min="1075" max="1078" width="0" style="209" hidden="1" customWidth="1"/>
    <col min="1079" max="1079" width="0.140625" style="209" customWidth="1"/>
    <col min="1080" max="1280" width="9.140625" style="209"/>
    <col min="1281" max="1281" width="6.7109375" style="209" customWidth="1"/>
    <col min="1282" max="1282" width="20" style="209" customWidth="1"/>
    <col min="1283" max="1283" width="8.85546875" style="209" customWidth="1"/>
    <col min="1284" max="1284" width="61.7109375" style="209" customWidth="1"/>
    <col min="1285" max="1329" width="0" style="209" hidden="1" customWidth="1"/>
    <col min="1330" max="1330" width="20.28515625" style="209" customWidth="1"/>
    <col min="1331" max="1334" width="0" style="209" hidden="1" customWidth="1"/>
    <col min="1335" max="1335" width="0.140625" style="209" customWidth="1"/>
    <col min="1336" max="1536" width="9.140625" style="209"/>
    <col min="1537" max="1537" width="6.7109375" style="209" customWidth="1"/>
    <col min="1538" max="1538" width="20" style="209" customWidth="1"/>
    <col min="1539" max="1539" width="8.85546875" style="209" customWidth="1"/>
    <col min="1540" max="1540" width="61.7109375" style="209" customWidth="1"/>
    <col min="1541" max="1585" width="0" style="209" hidden="1" customWidth="1"/>
    <col min="1586" max="1586" width="20.28515625" style="209" customWidth="1"/>
    <col min="1587" max="1590" width="0" style="209" hidden="1" customWidth="1"/>
    <col min="1591" max="1591" width="0.140625" style="209" customWidth="1"/>
    <col min="1592" max="1792" width="9.140625" style="209"/>
    <col min="1793" max="1793" width="6.7109375" style="209" customWidth="1"/>
    <col min="1794" max="1794" width="20" style="209" customWidth="1"/>
    <col min="1795" max="1795" width="8.85546875" style="209" customWidth="1"/>
    <col min="1796" max="1796" width="61.7109375" style="209" customWidth="1"/>
    <col min="1797" max="1841" width="0" style="209" hidden="1" customWidth="1"/>
    <col min="1842" max="1842" width="20.28515625" style="209" customWidth="1"/>
    <col min="1843" max="1846" width="0" style="209" hidden="1" customWidth="1"/>
    <col min="1847" max="1847" width="0.140625" style="209" customWidth="1"/>
    <col min="1848" max="2048" width="9.140625" style="209"/>
    <col min="2049" max="2049" width="6.7109375" style="209" customWidth="1"/>
    <col min="2050" max="2050" width="20" style="209" customWidth="1"/>
    <col min="2051" max="2051" width="8.85546875" style="209" customWidth="1"/>
    <col min="2052" max="2052" width="61.7109375" style="209" customWidth="1"/>
    <col min="2053" max="2097" width="0" style="209" hidden="1" customWidth="1"/>
    <col min="2098" max="2098" width="20.28515625" style="209" customWidth="1"/>
    <col min="2099" max="2102" width="0" style="209" hidden="1" customWidth="1"/>
    <col min="2103" max="2103" width="0.140625" style="209" customWidth="1"/>
    <col min="2104" max="2304" width="9.140625" style="209"/>
    <col min="2305" max="2305" width="6.7109375" style="209" customWidth="1"/>
    <col min="2306" max="2306" width="20" style="209" customWidth="1"/>
    <col min="2307" max="2307" width="8.85546875" style="209" customWidth="1"/>
    <col min="2308" max="2308" width="61.7109375" style="209" customWidth="1"/>
    <col min="2309" max="2353" width="0" style="209" hidden="1" customWidth="1"/>
    <col min="2354" max="2354" width="20.28515625" style="209" customWidth="1"/>
    <col min="2355" max="2358" width="0" style="209" hidden="1" customWidth="1"/>
    <col min="2359" max="2359" width="0.140625" style="209" customWidth="1"/>
    <col min="2360" max="2560" width="9.140625" style="209"/>
    <col min="2561" max="2561" width="6.7109375" style="209" customWidth="1"/>
    <col min="2562" max="2562" width="20" style="209" customWidth="1"/>
    <col min="2563" max="2563" width="8.85546875" style="209" customWidth="1"/>
    <col min="2564" max="2564" width="61.7109375" style="209" customWidth="1"/>
    <col min="2565" max="2609" width="0" style="209" hidden="1" customWidth="1"/>
    <col min="2610" max="2610" width="20.28515625" style="209" customWidth="1"/>
    <col min="2611" max="2614" width="0" style="209" hidden="1" customWidth="1"/>
    <col min="2615" max="2615" width="0.140625" style="209" customWidth="1"/>
    <col min="2616" max="2816" width="9.140625" style="209"/>
    <col min="2817" max="2817" width="6.7109375" style="209" customWidth="1"/>
    <col min="2818" max="2818" width="20" style="209" customWidth="1"/>
    <col min="2819" max="2819" width="8.85546875" style="209" customWidth="1"/>
    <col min="2820" max="2820" width="61.7109375" style="209" customWidth="1"/>
    <col min="2821" max="2865" width="0" style="209" hidden="1" customWidth="1"/>
    <col min="2866" max="2866" width="20.28515625" style="209" customWidth="1"/>
    <col min="2867" max="2870" width="0" style="209" hidden="1" customWidth="1"/>
    <col min="2871" max="2871" width="0.140625" style="209" customWidth="1"/>
    <col min="2872" max="3072" width="9.140625" style="209"/>
    <col min="3073" max="3073" width="6.7109375" style="209" customWidth="1"/>
    <col min="3074" max="3074" width="20" style="209" customWidth="1"/>
    <col min="3075" max="3075" width="8.85546875" style="209" customWidth="1"/>
    <col min="3076" max="3076" width="61.7109375" style="209" customWidth="1"/>
    <col min="3077" max="3121" width="0" style="209" hidden="1" customWidth="1"/>
    <col min="3122" max="3122" width="20.28515625" style="209" customWidth="1"/>
    <col min="3123" max="3126" width="0" style="209" hidden="1" customWidth="1"/>
    <col min="3127" max="3127" width="0.140625" style="209" customWidth="1"/>
    <col min="3128" max="3328" width="9.140625" style="209"/>
    <col min="3329" max="3329" width="6.7109375" style="209" customWidth="1"/>
    <col min="3330" max="3330" width="20" style="209" customWidth="1"/>
    <col min="3331" max="3331" width="8.85546875" style="209" customWidth="1"/>
    <col min="3332" max="3332" width="61.7109375" style="209" customWidth="1"/>
    <col min="3333" max="3377" width="0" style="209" hidden="1" customWidth="1"/>
    <col min="3378" max="3378" width="20.28515625" style="209" customWidth="1"/>
    <col min="3379" max="3382" width="0" style="209" hidden="1" customWidth="1"/>
    <col min="3383" max="3383" width="0.140625" style="209" customWidth="1"/>
    <col min="3384" max="3584" width="9.140625" style="209"/>
    <col min="3585" max="3585" width="6.7109375" style="209" customWidth="1"/>
    <col min="3586" max="3586" width="20" style="209" customWidth="1"/>
    <col min="3587" max="3587" width="8.85546875" style="209" customWidth="1"/>
    <col min="3588" max="3588" width="61.7109375" style="209" customWidth="1"/>
    <col min="3589" max="3633" width="0" style="209" hidden="1" customWidth="1"/>
    <col min="3634" max="3634" width="20.28515625" style="209" customWidth="1"/>
    <col min="3635" max="3638" width="0" style="209" hidden="1" customWidth="1"/>
    <col min="3639" max="3639" width="0.140625" style="209" customWidth="1"/>
    <col min="3640" max="3840" width="9.140625" style="209"/>
    <col min="3841" max="3841" width="6.7109375" style="209" customWidth="1"/>
    <col min="3842" max="3842" width="20" style="209" customWidth="1"/>
    <col min="3843" max="3843" width="8.85546875" style="209" customWidth="1"/>
    <col min="3844" max="3844" width="61.7109375" style="209" customWidth="1"/>
    <col min="3845" max="3889" width="0" style="209" hidden="1" customWidth="1"/>
    <col min="3890" max="3890" width="20.28515625" style="209" customWidth="1"/>
    <col min="3891" max="3894" width="0" style="209" hidden="1" customWidth="1"/>
    <col min="3895" max="3895" width="0.140625" style="209" customWidth="1"/>
    <col min="3896" max="4096" width="9.140625" style="209"/>
    <col min="4097" max="4097" width="6.7109375" style="209" customWidth="1"/>
    <col min="4098" max="4098" width="20" style="209" customWidth="1"/>
    <col min="4099" max="4099" width="8.85546875" style="209" customWidth="1"/>
    <col min="4100" max="4100" width="61.7109375" style="209" customWidth="1"/>
    <col min="4101" max="4145" width="0" style="209" hidden="1" customWidth="1"/>
    <col min="4146" max="4146" width="20.28515625" style="209" customWidth="1"/>
    <col min="4147" max="4150" width="0" style="209" hidden="1" customWidth="1"/>
    <col min="4151" max="4151" width="0.140625" style="209" customWidth="1"/>
    <col min="4152" max="4352" width="9.140625" style="209"/>
    <col min="4353" max="4353" width="6.7109375" style="209" customWidth="1"/>
    <col min="4354" max="4354" width="20" style="209" customWidth="1"/>
    <col min="4355" max="4355" width="8.85546875" style="209" customWidth="1"/>
    <col min="4356" max="4356" width="61.7109375" style="209" customWidth="1"/>
    <col min="4357" max="4401" width="0" style="209" hidden="1" customWidth="1"/>
    <col min="4402" max="4402" width="20.28515625" style="209" customWidth="1"/>
    <col min="4403" max="4406" width="0" style="209" hidden="1" customWidth="1"/>
    <col min="4407" max="4407" width="0.140625" style="209" customWidth="1"/>
    <col min="4408" max="4608" width="9.140625" style="209"/>
    <col min="4609" max="4609" width="6.7109375" style="209" customWidth="1"/>
    <col min="4610" max="4610" width="20" style="209" customWidth="1"/>
    <col min="4611" max="4611" width="8.85546875" style="209" customWidth="1"/>
    <col min="4612" max="4612" width="61.7109375" style="209" customWidth="1"/>
    <col min="4613" max="4657" width="0" style="209" hidden="1" customWidth="1"/>
    <col min="4658" max="4658" width="20.28515625" style="209" customWidth="1"/>
    <col min="4659" max="4662" width="0" style="209" hidden="1" customWidth="1"/>
    <col min="4663" max="4663" width="0.140625" style="209" customWidth="1"/>
    <col min="4664" max="4864" width="9.140625" style="209"/>
    <col min="4865" max="4865" width="6.7109375" style="209" customWidth="1"/>
    <col min="4866" max="4866" width="20" style="209" customWidth="1"/>
    <col min="4867" max="4867" width="8.85546875" style="209" customWidth="1"/>
    <col min="4868" max="4868" width="61.7109375" style="209" customWidth="1"/>
    <col min="4869" max="4913" width="0" style="209" hidden="1" customWidth="1"/>
    <col min="4914" max="4914" width="20.28515625" style="209" customWidth="1"/>
    <col min="4915" max="4918" width="0" style="209" hidden="1" customWidth="1"/>
    <col min="4919" max="4919" width="0.140625" style="209" customWidth="1"/>
    <col min="4920" max="5120" width="9.140625" style="209"/>
    <col min="5121" max="5121" width="6.7109375" style="209" customWidth="1"/>
    <col min="5122" max="5122" width="20" style="209" customWidth="1"/>
    <col min="5123" max="5123" width="8.85546875" style="209" customWidth="1"/>
    <col min="5124" max="5124" width="61.7109375" style="209" customWidth="1"/>
    <col min="5125" max="5169" width="0" style="209" hidden="1" customWidth="1"/>
    <col min="5170" max="5170" width="20.28515625" style="209" customWidth="1"/>
    <col min="5171" max="5174" width="0" style="209" hidden="1" customWidth="1"/>
    <col min="5175" max="5175" width="0.140625" style="209" customWidth="1"/>
    <col min="5176" max="5376" width="9.140625" style="209"/>
    <col min="5377" max="5377" width="6.7109375" style="209" customWidth="1"/>
    <col min="5378" max="5378" width="20" style="209" customWidth="1"/>
    <col min="5379" max="5379" width="8.85546875" style="209" customWidth="1"/>
    <col min="5380" max="5380" width="61.7109375" style="209" customWidth="1"/>
    <col min="5381" max="5425" width="0" style="209" hidden="1" customWidth="1"/>
    <col min="5426" max="5426" width="20.28515625" style="209" customWidth="1"/>
    <col min="5427" max="5430" width="0" style="209" hidden="1" customWidth="1"/>
    <col min="5431" max="5431" width="0.140625" style="209" customWidth="1"/>
    <col min="5432" max="5632" width="9.140625" style="209"/>
    <col min="5633" max="5633" width="6.7109375" style="209" customWidth="1"/>
    <col min="5634" max="5634" width="20" style="209" customWidth="1"/>
    <col min="5635" max="5635" width="8.85546875" style="209" customWidth="1"/>
    <col min="5636" max="5636" width="61.7109375" style="209" customWidth="1"/>
    <col min="5637" max="5681" width="0" style="209" hidden="1" customWidth="1"/>
    <col min="5682" max="5682" width="20.28515625" style="209" customWidth="1"/>
    <col min="5683" max="5686" width="0" style="209" hidden="1" customWidth="1"/>
    <col min="5687" max="5687" width="0.140625" style="209" customWidth="1"/>
    <col min="5688" max="5888" width="9.140625" style="209"/>
    <col min="5889" max="5889" width="6.7109375" style="209" customWidth="1"/>
    <col min="5890" max="5890" width="20" style="209" customWidth="1"/>
    <col min="5891" max="5891" width="8.85546875" style="209" customWidth="1"/>
    <col min="5892" max="5892" width="61.7109375" style="209" customWidth="1"/>
    <col min="5893" max="5937" width="0" style="209" hidden="1" customWidth="1"/>
    <col min="5938" max="5938" width="20.28515625" style="209" customWidth="1"/>
    <col min="5939" max="5942" width="0" style="209" hidden="1" customWidth="1"/>
    <col min="5943" max="5943" width="0.140625" style="209" customWidth="1"/>
    <col min="5944" max="6144" width="9.140625" style="209"/>
    <col min="6145" max="6145" width="6.7109375" style="209" customWidth="1"/>
    <col min="6146" max="6146" width="20" style="209" customWidth="1"/>
    <col min="6147" max="6147" width="8.85546875" style="209" customWidth="1"/>
    <col min="6148" max="6148" width="61.7109375" style="209" customWidth="1"/>
    <col min="6149" max="6193" width="0" style="209" hidden="1" customWidth="1"/>
    <col min="6194" max="6194" width="20.28515625" style="209" customWidth="1"/>
    <col min="6195" max="6198" width="0" style="209" hidden="1" customWidth="1"/>
    <col min="6199" max="6199" width="0.140625" style="209" customWidth="1"/>
    <col min="6200" max="6400" width="9.140625" style="209"/>
    <col min="6401" max="6401" width="6.7109375" style="209" customWidth="1"/>
    <col min="6402" max="6402" width="20" style="209" customWidth="1"/>
    <col min="6403" max="6403" width="8.85546875" style="209" customWidth="1"/>
    <col min="6404" max="6404" width="61.7109375" style="209" customWidth="1"/>
    <col min="6405" max="6449" width="0" style="209" hidden="1" customWidth="1"/>
    <col min="6450" max="6450" width="20.28515625" style="209" customWidth="1"/>
    <col min="6451" max="6454" width="0" style="209" hidden="1" customWidth="1"/>
    <col min="6455" max="6455" width="0.140625" style="209" customWidth="1"/>
    <col min="6456" max="6656" width="9.140625" style="209"/>
    <col min="6657" max="6657" width="6.7109375" style="209" customWidth="1"/>
    <col min="6658" max="6658" width="20" style="209" customWidth="1"/>
    <col min="6659" max="6659" width="8.85546875" style="209" customWidth="1"/>
    <col min="6660" max="6660" width="61.7109375" style="209" customWidth="1"/>
    <col min="6661" max="6705" width="0" style="209" hidden="1" customWidth="1"/>
    <col min="6706" max="6706" width="20.28515625" style="209" customWidth="1"/>
    <col min="6707" max="6710" width="0" style="209" hidden="1" customWidth="1"/>
    <col min="6711" max="6711" width="0.140625" style="209" customWidth="1"/>
    <col min="6712" max="6912" width="9.140625" style="209"/>
    <col min="6913" max="6913" width="6.7109375" style="209" customWidth="1"/>
    <col min="6914" max="6914" width="20" style="209" customWidth="1"/>
    <col min="6915" max="6915" width="8.85546875" style="209" customWidth="1"/>
    <col min="6916" max="6916" width="61.7109375" style="209" customWidth="1"/>
    <col min="6917" max="6961" width="0" style="209" hidden="1" customWidth="1"/>
    <col min="6962" max="6962" width="20.28515625" style="209" customWidth="1"/>
    <col min="6963" max="6966" width="0" style="209" hidden="1" customWidth="1"/>
    <col min="6967" max="6967" width="0.140625" style="209" customWidth="1"/>
    <col min="6968" max="7168" width="9.140625" style="209"/>
    <col min="7169" max="7169" width="6.7109375" style="209" customWidth="1"/>
    <col min="7170" max="7170" width="20" style="209" customWidth="1"/>
    <col min="7171" max="7171" width="8.85546875" style="209" customWidth="1"/>
    <col min="7172" max="7172" width="61.7109375" style="209" customWidth="1"/>
    <col min="7173" max="7217" width="0" style="209" hidden="1" customWidth="1"/>
    <col min="7218" max="7218" width="20.28515625" style="209" customWidth="1"/>
    <col min="7219" max="7222" width="0" style="209" hidden="1" customWidth="1"/>
    <col min="7223" max="7223" width="0.140625" style="209" customWidth="1"/>
    <col min="7224" max="7424" width="9.140625" style="209"/>
    <col min="7425" max="7425" width="6.7109375" style="209" customWidth="1"/>
    <col min="7426" max="7426" width="20" style="209" customWidth="1"/>
    <col min="7427" max="7427" width="8.85546875" style="209" customWidth="1"/>
    <col min="7428" max="7428" width="61.7109375" style="209" customWidth="1"/>
    <col min="7429" max="7473" width="0" style="209" hidden="1" customWidth="1"/>
    <col min="7474" max="7474" width="20.28515625" style="209" customWidth="1"/>
    <col min="7475" max="7478" width="0" style="209" hidden="1" customWidth="1"/>
    <col min="7479" max="7479" width="0.140625" style="209" customWidth="1"/>
    <col min="7480" max="7680" width="9.140625" style="209"/>
    <col min="7681" max="7681" width="6.7109375" style="209" customWidth="1"/>
    <col min="7682" max="7682" width="20" style="209" customWidth="1"/>
    <col min="7683" max="7683" width="8.85546875" style="209" customWidth="1"/>
    <col min="7684" max="7684" width="61.7109375" style="209" customWidth="1"/>
    <col min="7685" max="7729" width="0" style="209" hidden="1" customWidth="1"/>
    <col min="7730" max="7730" width="20.28515625" style="209" customWidth="1"/>
    <col min="7731" max="7734" width="0" style="209" hidden="1" customWidth="1"/>
    <col min="7735" max="7735" width="0.140625" style="209" customWidth="1"/>
    <col min="7736" max="7936" width="9.140625" style="209"/>
    <col min="7937" max="7937" width="6.7109375" style="209" customWidth="1"/>
    <col min="7938" max="7938" width="20" style="209" customWidth="1"/>
    <col min="7939" max="7939" width="8.85546875" style="209" customWidth="1"/>
    <col min="7940" max="7940" width="61.7109375" style="209" customWidth="1"/>
    <col min="7941" max="7985" width="0" style="209" hidden="1" customWidth="1"/>
    <col min="7986" max="7986" width="20.28515625" style="209" customWidth="1"/>
    <col min="7987" max="7990" width="0" style="209" hidden="1" customWidth="1"/>
    <col min="7991" max="7991" width="0.140625" style="209" customWidth="1"/>
    <col min="7992" max="8192" width="9.140625" style="209"/>
    <col min="8193" max="8193" width="6.7109375" style="209" customWidth="1"/>
    <col min="8194" max="8194" width="20" style="209" customWidth="1"/>
    <col min="8195" max="8195" width="8.85546875" style="209" customWidth="1"/>
    <col min="8196" max="8196" width="61.7109375" style="209" customWidth="1"/>
    <col min="8197" max="8241" width="0" style="209" hidden="1" customWidth="1"/>
    <col min="8242" max="8242" width="20.28515625" style="209" customWidth="1"/>
    <col min="8243" max="8246" width="0" style="209" hidden="1" customWidth="1"/>
    <col min="8247" max="8247" width="0.140625" style="209" customWidth="1"/>
    <col min="8248" max="8448" width="9.140625" style="209"/>
    <col min="8449" max="8449" width="6.7109375" style="209" customWidth="1"/>
    <col min="8450" max="8450" width="20" style="209" customWidth="1"/>
    <col min="8451" max="8451" width="8.85546875" style="209" customWidth="1"/>
    <col min="8452" max="8452" width="61.7109375" style="209" customWidth="1"/>
    <col min="8453" max="8497" width="0" style="209" hidden="1" customWidth="1"/>
    <col min="8498" max="8498" width="20.28515625" style="209" customWidth="1"/>
    <col min="8499" max="8502" width="0" style="209" hidden="1" customWidth="1"/>
    <col min="8503" max="8503" width="0.140625" style="209" customWidth="1"/>
    <col min="8504" max="8704" width="9.140625" style="209"/>
    <col min="8705" max="8705" width="6.7109375" style="209" customWidth="1"/>
    <col min="8706" max="8706" width="20" style="209" customWidth="1"/>
    <col min="8707" max="8707" width="8.85546875" style="209" customWidth="1"/>
    <col min="8708" max="8708" width="61.7109375" style="209" customWidth="1"/>
    <col min="8709" max="8753" width="0" style="209" hidden="1" customWidth="1"/>
    <col min="8754" max="8754" width="20.28515625" style="209" customWidth="1"/>
    <col min="8755" max="8758" width="0" style="209" hidden="1" customWidth="1"/>
    <col min="8759" max="8759" width="0.140625" style="209" customWidth="1"/>
    <col min="8760" max="8960" width="9.140625" style="209"/>
    <col min="8961" max="8961" width="6.7109375" style="209" customWidth="1"/>
    <col min="8962" max="8962" width="20" style="209" customWidth="1"/>
    <col min="8963" max="8963" width="8.85546875" style="209" customWidth="1"/>
    <col min="8964" max="8964" width="61.7109375" style="209" customWidth="1"/>
    <col min="8965" max="9009" width="0" style="209" hidden="1" customWidth="1"/>
    <col min="9010" max="9010" width="20.28515625" style="209" customWidth="1"/>
    <col min="9011" max="9014" width="0" style="209" hidden="1" customWidth="1"/>
    <col min="9015" max="9015" width="0.140625" style="209" customWidth="1"/>
    <col min="9016" max="9216" width="9.140625" style="209"/>
    <col min="9217" max="9217" width="6.7109375" style="209" customWidth="1"/>
    <col min="9218" max="9218" width="20" style="209" customWidth="1"/>
    <col min="9219" max="9219" width="8.85546875" style="209" customWidth="1"/>
    <col min="9220" max="9220" width="61.7109375" style="209" customWidth="1"/>
    <col min="9221" max="9265" width="0" style="209" hidden="1" customWidth="1"/>
    <col min="9266" max="9266" width="20.28515625" style="209" customWidth="1"/>
    <col min="9267" max="9270" width="0" style="209" hidden="1" customWidth="1"/>
    <col min="9271" max="9271" width="0.140625" style="209" customWidth="1"/>
    <col min="9272" max="9472" width="9.140625" style="209"/>
    <col min="9473" max="9473" width="6.7109375" style="209" customWidth="1"/>
    <col min="9474" max="9474" width="20" style="209" customWidth="1"/>
    <col min="9475" max="9475" width="8.85546875" style="209" customWidth="1"/>
    <col min="9476" max="9476" width="61.7109375" style="209" customWidth="1"/>
    <col min="9477" max="9521" width="0" style="209" hidden="1" customWidth="1"/>
    <col min="9522" max="9522" width="20.28515625" style="209" customWidth="1"/>
    <col min="9523" max="9526" width="0" style="209" hidden="1" customWidth="1"/>
    <col min="9527" max="9527" width="0.140625" style="209" customWidth="1"/>
    <col min="9528" max="9728" width="9.140625" style="209"/>
    <col min="9729" max="9729" width="6.7109375" style="209" customWidth="1"/>
    <col min="9730" max="9730" width="20" style="209" customWidth="1"/>
    <col min="9731" max="9731" width="8.85546875" style="209" customWidth="1"/>
    <col min="9732" max="9732" width="61.7109375" style="209" customWidth="1"/>
    <col min="9733" max="9777" width="0" style="209" hidden="1" customWidth="1"/>
    <col min="9778" max="9778" width="20.28515625" style="209" customWidth="1"/>
    <col min="9779" max="9782" width="0" style="209" hidden="1" customWidth="1"/>
    <col min="9783" max="9783" width="0.140625" style="209" customWidth="1"/>
    <col min="9784" max="9984" width="9.140625" style="209"/>
    <col min="9985" max="9985" width="6.7109375" style="209" customWidth="1"/>
    <col min="9986" max="9986" width="20" style="209" customWidth="1"/>
    <col min="9987" max="9987" width="8.85546875" style="209" customWidth="1"/>
    <col min="9988" max="9988" width="61.7109375" style="209" customWidth="1"/>
    <col min="9989" max="10033" width="0" style="209" hidden="1" customWidth="1"/>
    <col min="10034" max="10034" width="20.28515625" style="209" customWidth="1"/>
    <col min="10035" max="10038" width="0" style="209" hidden="1" customWidth="1"/>
    <col min="10039" max="10039" width="0.140625" style="209" customWidth="1"/>
    <col min="10040" max="10240" width="9.140625" style="209"/>
    <col min="10241" max="10241" width="6.7109375" style="209" customWidth="1"/>
    <col min="10242" max="10242" width="20" style="209" customWidth="1"/>
    <col min="10243" max="10243" width="8.85546875" style="209" customWidth="1"/>
    <col min="10244" max="10244" width="61.7109375" style="209" customWidth="1"/>
    <col min="10245" max="10289" width="0" style="209" hidden="1" customWidth="1"/>
    <col min="10290" max="10290" width="20.28515625" style="209" customWidth="1"/>
    <col min="10291" max="10294" width="0" style="209" hidden="1" customWidth="1"/>
    <col min="10295" max="10295" width="0.140625" style="209" customWidth="1"/>
    <col min="10296" max="10496" width="9.140625" style="209"/>
    <col min="10497" max="10497" width="6.7109375" style="209" customWidth="1"/>
    <col min="10498" max="10498" width="20" style="209" customWidth="1"/>
    <col min="10499" max="10499" width="8.85546875" style="209" customWidth="1"/>
    <col min="10500" max="10500" width="61.7109375" style="209" customWidth="1"/>
    <col min="10501" max="10545" width="0" style="209" hidden="1" customWidth="1"/>
    <col min="10546" max="10546" width="20.28515625" style="209" customWidth="1"/>
    <col min="10547" max="10550" width="0" style="209" hidden="1" customWidth="1"/>
    <col min="10551" max="10551" width="0.140625" style="209" customWidth="1"/>
    <col min="10552" max="10752" width="9.140625" style="209"/>
    <col min="10753" max="10753" width="6.7109375" style="209" customWidth="1"/>
    <col min="10754" max="10754" width="20" style="209" customWidth="1"/>
    <col min="10755" max="10755" width="8.85546875" style="209" customWidth="1"/>
    <col min="10756" max="10756" width="61.7109375" style="209" customWidth="1"/>
    <col min="10757" max="10801" width="0" style="209" hidden="1" customWidth="1"/>
    <col min="10802" max="10802" width="20.28515625" style="209" customWidth="1"/>
    <col min="10803" max="10806" width="0" style="209" hidden="1" customWidth="1"/>
    <col min="10807" max="10807" width="0.140625" style="209" customWidth="1"/>
    <col min="10808" max="11008" width="9.140625" style="209"/>
    <col min="11009" max="11009" width="6.7109375" style="209" customWidth="1"/>
    <col min="11010" max="11010" width="20" style="209" customWidth="1"/>
    <col min="11011" max="11011" width="8.85546875" style="209" customWidth="1"/>
    <col min="11012" max="11012" width="61.7109375" style="209" customWidth="1"/>
    <col min="11013" max="11057" width="0" style="209" hidden="1" customWidth="1"/>
    <col min="11058" max="11058" width="20.28515625" style="209" customWidth="1"/>
    <col min="11059" max="11062" width="0" style="209" hidden="1" customWidth="1"/>
    <col min="11063" max="11063" width="0.140625" style="209" customWidth="1"/>
    <col min="11064" max="11264" width="9.140625" style="209"/>
    <col min="11265" max="11265" width="6.7109375" style="209" customWidth="1"/>
    <col min="11266" max="11266" width="20" style="209" customWidth="1"/>
    <col min="11267" max="11267" width="8.85546875" style="209" customWidth="1"/>
    <col min="11268" max="11268" width="61.7109375" style="209" customWidth="1"/>
    <col min="11269" max="11313" width="0" style="209" hidden="1" customWidth="1"/>
    <col min="11314" max="11314" width="20.28515625" style="209" customWidth="1"/>
    <col min="11315" max="11318" width="0" style="209" hidden="1" customWidth="1"/>
    <col min="11319" max="11319" width="0.140625" style="209" customWidth="1"/>
    <col min="11320" max="11520" width="9.140625" style="209"/>
    <col min="11521" max="11521" width="6.7109375" style="209" customWidth="1"/>
    <col min="11522" max="11522" width="20" style="209" customWidth="1"/>
    <col min="11523" max="11523" width="8.85546875" style="209" customWidth="1"/>
    <col min="11524" max="11524" width="61.7109375" style="209" customWidth="1"/>
    <col min="11525" max="11569" width="0" style="209" hidden="1" customWidth="1"/>
    <col min="11570" max="11570" width="20.28515625" style="209" customWidth="1"/>
    <col min="11571" max="11574" width="0" style="209" hidden="1" customWidth="1"/>
    <col min="11575" max="11575" width="0.140625" style="209" customWidth="1"/>
    <col min="11576" max="11776" width="9.140625" style="209"/>
    <col min="11777" max="11777" width="6.7109375" style="209" customWidth="1"/>
    <col min="11778" max="11778" width="20" style="209" customWidth="1"/>
    <col min="11779" max="11779" width="8.85546875" style="209" customWidth="1"/>
    <col min="11780" max="11780" width="61.7109375" style="209" customWidth="1"/>
    <col min="11781" max="11825" width="0" style="209" hidden="1" customWidth="1"/>
    <col min="11826" max="11826" width="20.28515625" style="209" customWidth="1"/>
    <col min="11827" max="11830" width="0" style="209" hidden="1" customWidth="1"/>
    <col min="11831" max="11831" width="0.140625" style="209" customWidth="1"/>
    <col min="11832" max="12032" width="9.140625" style="209"/>
    <col min="12033" max="12033" width="6.7109375" style="209" customWidth="1"/>
    <col min="12034" max="12034" width="20" style="209" customWidth="1"/>
    <col min="12035" max="12035" width="8.85546875" style="209" customWidth="1"/>
    <col min="12036" max="12036" width="61.7109375" style="209" customWidth="1"/>
    <col min="12037" max="12081" width="0" style="209" hidden="1" customWidth="1"/>
    <col min="12082" max="12082" width="20.28515625" style="209" customWidth="1"/>
    <col min="12083" max="12086" width="0" style="209" hidden="1" customWidth="1"/>
    <col min="12087" max="12087" width="0.140625" style="209" customWidth="1"/>
    <col min="12088" max="12288" width="9.140625" style="209"/>
    <col min="12289" max="12289" width="6.7109375" style="209" customWidth="1"/>
    <col min="12290" max="12290" width="20" style="209" customWidth="1"/>
    <col min="12291" max="12291" width="8.85546875" style="209" customWidth="1"/>
    <col min="12292" max="12292" width="61.7109375" style="209" customWidth="1"/>
    <col min="12293" max="12337" width="0" style="209" hidden="1" customWidth="1"/>
    <col min="12338" max="12338" width="20.28515625" style="209" customWidth="1"/>
    <col min="12339" max="12342" width="0" style="209" hidden="1" customWidth="1"/>
    <col min="12343" max="12343" width="0.140625" style="209" customWidth="1"/>
    <col min="12344" max="12544" width="9.140625" style="209"/>
    <col min="12545" max="12545" width="6.7109375" style="209" customWidth="1"/>
    <col min="12546" max="12546" width="20" style="209" customWidth="1"/>
    <col min="12547" max="12547" width="8.85546875" style="209" customWidth="1"/>
    <col min="12548" max="12548" width="61.7109375" style="209" customWidth="1"/>
    <col min="12549" max="12593" width="0" style="209" hidden="1" customWidth="1"/>
    <col min="12594" max="12594" width="20.28515625" style="209" customWidth="1"/>
    <col min="12595" max="12598" width="0" style="209" hidden="1" customWidth="1"/>
    <col min="12599" max="12599" width="0.140625" style="209" customWidth="1"/>
    <col min="12600" max="12800" width="9.140625" style="209"/>
    <col min="12801" max="12801" width="6.7109375" style="209" customWidth="1"/>
    <col min="12802" max="12802" width="20" style="209" customWidth="1"/>
    <col min="12803" max="12803" width="8.85546875" style="209" customWidth="1"/>
    <col min="12804" max="12804" width="61.7109375" style="209" customWidth="1"/>
    <col min="12805" max="12849" width="0" style="209" hidden="1" customWidth="1"/>
    <col min="12850" max="12850" width="20.28515625" style="209" customWidth="1"/>
    <col min="12851" max="12854" width="0" style="209" hidden="1" customWidth="1"/>
    <col min="12855" max="12855" width="0.140625" style="209" customWidth="1"/>
    <col min="12856" max="13056" width="9.140625" style="209"/>
    <col min="13057" max="13057" width="6.7109375" style="209" customWidth="1"/>
    <col min="13058" max="13058" width="20" style="209" customWidth="1"/>
    <col min="13059" max="13059" width="8.85546875" style="209" customWidth="1"/>
    <col min="13060" max="13060" width="61.7109375" style="209" customWidth="1"/>
    <col min="13061" max="13105" width="0" style="209" hidden="1" customWidth="1"/>
    <col min="13106" max="13106" width="20.28515625" style="209" customWidth="1"/>
    <col min="13107" max="13110" width="0" style="209" hidden="1" customWidth="1"/>
    <col min="13111" max="13111" width="0.140625" style="209" customWidth="1"/>
    <col min="13112" max="13312" width="9.140625" style="209"/>
    <col min="13313" max="13313" width="6.7109375" style="209" customWidth="1"/>
    <col min="13314" max="13314" width="20" style="209" customWidth="1"/>
    <col min="13315" max="13315" width="8.85546875" style="209" customWidth="1"/>
    <col min="13316" max="13316" width="61.7109375" style="209" customWidth="1"/>
    <col min="13317" max="13361" width="0" style="209" hidden="1" customWidth="1"/>
    <col min="13362" max="13362" width="20.28515625" style="209" customWidth="1"/>
    <col min="13363" max="13366" width="0" style="209" hidden="1" customWidth="1"/>
    <col min="13367" max="13367" width="0.140625" style="209" customWidth="1"/>
    <col min="13368" max="13568" width="9.140625" style="209"/>
    <col min="13569" max="13569" width="6.7109375" style="209" customWidth="1"/>
    <col min="13570" max="13570" width="20" style="209" customWidth="1"/>
    <col min="13571" max="13571" width="8.85546875" style="209" customWidth="1"/>
    <col min="13572" max="13572" width="61.7109375" style="209" customWidth="1"/>
    <col min="13573" max="13617" width="0" style="209" hidden="1" customWidth="1"/>
    <col min="13618" max="13618" width="20.28515625" style="209" customWidth="1"/>
    <col min="13619" max="13622" width="0" style="209" hidden="1" customWidth="1"/>
    <col min="13623" max="13623" width="0.140625" style="209" customWidth="1"/>
    <col min="13624" max="13824" width="9.140625" style="209"/>
    <col min="13825" max="13825" width="6.7109375" style="209" customWidth="1"/>
    <col min="13826" max="13826" width="20" style="209" customWidth="1"/>
    <col min="13827" max="13827" width="8.85546875" style="209" customWidth="1"/>
    <col min="13828" max="13828" width="61.7109375" style="209" customWidth="1"/>
    <col min="13829" max="13873" width="0" style="209" hidden="1" customWidth="1"/>
    <col min="13874" max="13874" width="20.28515625" style="209" customWidth="1"/>
    <col min="13875" max="13878" width="0" style="209" hidden="1" customWidth="1"/>
    <col min="13879" max="13879" width="0.140625" style="209" customWidth="1"/>
    <col min="13880" max="14080" width="9.140625" style="209"/>
    <col min="14081" max="14081" width="6.7109375" style="209" customWidth="1"/>
    <col min="14082" max="14082" width="20" style="209" customWidth="1"/>
    <col min="14083" max="14083" width="8.85546875" style="209" customWidth="1"/>
    <col min="14084" max="14084" width="61.7109375" style="209" customWidth="1"/>
    <col min="14085" max="14129" width="0" style="209" hidden="1" customWidth="1"/>
    <col min="14130" max="14130" width="20.28515625" style="209" customWidth="1"/>
    <col min="14131" max="14134" width="0" style="209" hidden="1" customWidth="1"/>
    <col min="14135" max="14135" width="0.140625" style="209" customWidth="1"/>
    <col min="14136" max="14336" width="9.140625" style="209"/>
    <col min="14337" max="14337" width="6.7109375" style="209" customWidth="1"/>
    <col min="14338" max="14338" width="20" style="209" customWidth="1"/>
    <col min="14339" max="14339" width="8.85546875" style="209" customWidth="1"/>
    <col min="14340" max="14340" width="61.7109375" style="209" customWidth="1"/>
    <col min="14341" max="14385" width="0" style="209" hidden="1" customWidth="1"/>
    <col min="14386" max="14386" width="20.28515625" style="209" customWidth="1"/>
    <col min="14387" max="14390" width="0" style="209" hidden="1" customWidth="1"/>
    <col min="14391" max="14391" width="0.140625" style="209" customWidth="1"/>
    <col min="14392" max="14592" width="9.140625" style="209"/>
    <col min="14593" max="14593" width="6.7109375" style="209" customWidth="1"/>
    <col min="14594" max="14594" width="20" style="209" customWidth="1"/>
    <col min="14595" max="14595" width="8.85546875" style="209" customWidth="1"/>
    <col min="14596" max="14596" width="61.7109375" style="209" customWidth="1"/>
    <col min="14597" max="14641" width="0" style="209" hidden="1" customWidth="1"/>
    <col min="14642" max="14642" width="20.28515625" style="209" customWidth="1"/>
    <col min="14643" max="14646" width="0" style="209" hidden="1" customWidth="1"/>
    <col min="14647" max="14647" width="0.140625" style="209" customWidth="1"/>
    <col min="14648" max="14848" width="9.140625" style="209"/>
    <col min="14849" max="14849" width="6.7109375" style="209" customWidth="1"/>
    <col min="14850" max="14850" width="20" style="209" customWidth="1"/>
    <col min="14851" max="14851" width="8.85546875" style="209" customWidth="1"/>
    <col min="14852" max="14852" width="61.7109375" style="209" customWidth="1"/>
    <col min="14853" max="14897" width="0" style="209" hidden="1" customWidth="1"/>
    <col min="14898" max="14898" width="20.28515625" style="209" customWidth="1"/>
    <col min="14899" max="14902" width="0" style="209" hidden="1" customWidth="1"/>
    <col min="14903" max="14903" width="0.140625" style="209" customWidth="1"/>
    <col min="14904" max="15104" width="9.140625" style="209"/>
    <col min="15105" max="15105" width="6.7109375" style="209" customWidth="1"/>
    <col min="15106" max="15106" width="20" style="209" customWidth="1"/>
    <col min="15107" max="15107" width="8.85546875" style="209" customWidth="1"/>
    <col min="15108" max="15108" width="61.7109375" style="209" customWidth="1"/>
    <col min="15109" max="15153" width="0" style="209" hidden="1" customWidth="1"/>
    <col min="15154" max="15154" width="20.28515625" style="209" customWidth="1"/>
    <col min="15155" max="15158" width="0" style="209" hidden="1" customWidth="1"/>
    <col min="15159" max="15159" width="0.140625" style="209" customWidth="1"/>
    <col min="15160" max="15360" width="9.140625" style="209"/>
    <col min="15361" max="15361" width="6.7109375" style="209" customWidth="1"/>
    <col min="15362" max="15362" width="20" style="209" customWidth="1"/>
    <col min="15363" max="15363" width="8.85546875" style="209" customWidth="1"/>
    <col min="15364" max="15364" width="61.7109375" style="209" customWidth="1"/>
    <col min="15365" max="15409" width="0" style="209" hidden="1" customWidth="1"/>
    <col min="15410" max="15410" width="20.28515625" style="209" customWidth="1"/>
    <col min="15411" max="15414" width="0" style="209" hidden="1" customWidth="1"/>
    <col min="15415" max="15415" width="0.140625" style="209" customWidth="1"/>
    <col min="15416" max="15616" width="9.140625" style="209"/>
    <col min="15617" max="15617" width="6.7109375" style="209" customWidth="1"/>
    <col min="15618" max="15618" width="20" style="209" customWidth="1"/>
    <col min="15619" max="15619" width="8.85546875" style="209" customWidth="1"/>
    <col min="15620" max="15620" width="61.7109375" style="209" customWidth="1"/>
    <col min="15621" max="15665" width="0" style="209" hidden="1" customWidth="1"/>
    <col min="15666" max="15666" width="20.28515625" style="209" customWidth="1"/>
    <col min="15667" max="15670" width="0" style="209" hidden="1" customWidth="1"/>
    <col min="15671" max="15671" width="0.140625" style="209" customWidth="1"/>
    <col min="15672" max="15872" width="9.140625" style="209"/>
    <col min="15873" max="15873" width="6.7109375" style="209" customWidth="1"/>
    <col min="15874" max="15874" width="20" style="209" customWidth="1"/>
    <col min="15875" max="15875" width="8.85546875" style="209" customWidth="1"/>
    <col min="15876" max="15876" width="61.7109375" style="209" customWidth="1"/>
    <col min="15877" max="15921" width="0" style="209" hidden="1" customWidth="1"/>
    <col min="15922" max="15922" width="20.28515625" style="209" customWidth="1"/>
    <col min="15923" max="15926" width="0" style="209" hidden="1" customWidth="1"/>
    <col min="15927" max="15927" width="0.140625" style="209" customWidth="1"/>
    <col min="15928" max="16128" width="9.140625" style="209"/>
    <col min="16129" max="16129" width="6.7109375" style="209" customWidth="1"/>
    <col min="16130" max="16130" width="20" style="209" customWidth="1"/>
    <col min="16131" max="16131" width="8.85546875" style="209" customWidth="1"/>
    <col min="16132" max="16132" width="61.7109375" style="209" customWidth="1"/>
    <col min="16133" max="16177" width="0" style="209" hidden="1" customWidth="1"/>
    <col min="16178" max="16178" width="20.28515625" style="209" customWidth="1"/>
    <col min="16179" max="16182" width="0" style="209" hidden="1" customWidth="1"/>
    <col min="16183" max="16183" width="0.140625" style="209" customWidth="1"/>
    <col min="16184" max="16384" width="9.140625" style="209"/>
  </cols>
  <sheetData>
    <row r="1" spans="1:55" ht="15.75" x14ac:dyDescent="0.25">
      <c r="A1" s="617" t="s">
        <v>1133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  <c r="AB1" s="617"/>
      <c r="AC1" s="617"/>
      <c r="AD1" s="617"/>
      <c r="AE1" s="617"/>
      <c r="AF1" s="617"/>
      <c r="AG1" s="617"/>
      <c r="AH1" s="617"/>
      <c r="AI1" s="617"/>
      <c r="AJ1" s="617"/>
      <c r="AK1" s="617"/>
      <c r="AL1" s="617"/>
      <c r="AM1" s="617"/>
      <c r="AN1" s="617"/>
      <c r="AO1" s="617"/>
      <c r="AP1" s="617"/>
      <c r="AQ1" s="617"/>
      <c r="AR1" s="617"/>
      <c r="AS1" s="617"/>
      <c r="AT1" s="617"/>
      <c r="AU1" s="617"/>
      <c r="AV1" s="617"/>
      <c r="AW1" s="617"/>
      <c r="AX1" s="617"/>
      <c r="AY1" s="617"/>
      <c r="AZ1" s="617"/>
      <c r="BA1" s="617"/>
      <c r="BB1" s="617"/>
      <c r="BC1" s="617"/>
    </row>
    <row r="2" spans="1:55" ht="15.75" x14ac:dyDescent="0.25">
      <c r="A2" s="617" t="s">
        <v>619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  <c r="AH2" s="617"/>
      <c r="AI2" s="617"/>
      <c r="AJ2" s="617"/>
      <c r="AK2" s="617"/>
      <c r="AL2" s="617"/>
      <c r="AM2" s="617"/>
      <c r="AN2" s="617"/>
      <c r="AO2" s="617"/>
      <c r="AP2" s="617"/>
      <c r="AQ2" s="617"/>
      <c r="AR2" s="617"/>
      <c r="AS2" s="617"/>
      <c r="AT2" s="617"/>
      <c r="AU2" s="617"/>
      <c r="AV2" s="617"/>
      <c r="AW2" s="617"/>
      <c r="AX2" s="617"/>
      <c r="AY2" s="617"/>
      <c r="AZ2" s="617"/>
      <c r="BA2" s="617"/>
      <c r="BB2" s="617"/>
      <c r="BC2" s="617"/>
    </row>
    <row r="3" spans="1:55" ht="15.75" x14ac:dyDescent="0.25">
      <c r="A3" s="617" t="s">
        <v>381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617"/>
      <c r="AD3" s="617"/>
      <c r="AE3" s="617"/>
      <c r="AF3" s="617"/>
      <c r="AG3" s="617"/>
      <c r="AH3" s="617"/>
      <c r="AI3" s="617"/>
      <c r="AJ3" s="617"/>
      <c r="AK3" s="617"/>
      <c r="AL3" s="617"/>
      <c r="AM3" s="617"/>
      <c r="AN3" s="617"/>
      <c r="AO3" s="617"/>
      <c r="AP3" s="617"/>
      <c r="AQ3" s="617"/>
      <c r="AR3" s="617"/>
      <c r="AS3" s="617"/>
      <c r="AT3" s="617"/>
      <c r="AU3" s="617"/>
      <c r="AV3" s="617"/>
      <c r="AW3" s="617"/>
      <c r="AX3" s="617"/>
      <c r="AY3" s="617"/>
      <c r="AZ3" s="617"/>
      <c r="BA3" s="617"/>
      <c r="BB3" s="617"/>
      <c r="BC3" s="617"/>
    </row>
    <row r="4" spans="1:55" ht="15.75" x14ac:dyDescent="0.25">
      <c r="A4" s="617" t="s">
        <v>1138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7"/>
      <c r="U4" s="617"/>
      <c r="V4" s="617"/>
      <c r="W4" s="617"/>
      <c r="X4" s="617"/>
      <c r="Y4" s="617"/>
      <c r="Z4" s="617"/>
      <c r="AA4" s="617"/>
      <c r="AB4" s="617"/>
      <c r="AC4" s="617"/>
      <c r="AD4" s="617"/>
      <c r="AE4" s="617"/>
      <c r="AF4" s="617"/>
      <c r="AG4" s="617"/>
      <c r="AH4" s="617"/>
      <c r="AI4" s="617"/>
      <c r="AJ4" s="617"/>
      <c r="AK4" s="617"/>
      <c r="AL4" s="617"/>
      <c r="AM4" s="617"/>
      <c r="AN4" s="617"/>
      <c r="AO4" s="617"/>
      <c r="AP4" s="617"/>
      <c r="AQ4" s="617"/>
      <c r="AR4" s="617"/>
      <c r="AS4" s="617"/>
      <c r="AT4" s="617"/>
      <c r="AU4" s="617"/>
      <c r="AV4" s="617"/>
      <c r="AW4" s="617"/>
      <c r="AX4" s="617"/>
      <c r="AY4" s="617"/>
      <c r="AZ4" s="617"/>
      <c r="BA4" s="617"/>
      <c r="BB4" s="617"/>
      <c r="BC4" s="617"/>
    </row>
    <row r="5" spans="1:55" ht="16.5" customHeight="1" x14ac:dyDescent="0.25">
      <c r="A5" s="618" t="s">
        <v>618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8"/>
      <c r="AF5" s="618"/>
      <c r="AG5" s="618"/>
      <c r="AH5" s="618"/>
      <c r="AI5" s="618"/>
      <c r="AJ5" s="618"/>
      <c r="AK5" s="618"/>
      <c r="AL5" s="618"/>
      <c r="AM5" s="618"/>
      <c r="AN5" s="618"/>
      <c r="AO5" s="618"/>
      <c r="AP5" s="618"/>
      <c r="AQ5" s="618"/>
      <c r="AR5" s="618"/>
      <c r="AS5" s="618"/>
      <c r="AT5" s="618"/>
      <c r="AU5" s="618"/>
      <c r="AV5" s="618"/>
      <c r="AW5" s="618"/>
      <c r="AX5" s="618"/>
      <c r="AY5" s="618"/>
      <c r="AZ5" s="618"/>
      <c r="BA5" s="618"/>
      <c r="BB5" s="618"/>
      <c r="BC5" s="618"/>
    </row>
    <row r="6" spans="1:55" ht="15.75" customHeight="1" x14ac:dyDescent="0.25">
      <c r="A6" s="618" t="s">
        <v>619</v>
      </c>
      <c r="B6" s="618"/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18"/>
      <c r="R6" s="618"/>
      <c r="S6" s="618"/>
      <c r="T6" s="618"/>
      <c r="U6" s="618"/>
      <c r="V6" s="618"/>
      <c r="W6" s="618"/>
      <c r="X6" s="618"/>
      <c r="Y6" s="618"/>
      <c r="Z6" s="618"/>
      <c r="AA6" s="618"/>
      <c r="AB6" s="618"/>
      <c r="AC6" s="618"/>
      <c r="AD6" s="618"/>
      <c r="AE6" s="618"/>
      <c r="AF6" s="618"/>
      <c r="AG6" s="618"/>
      <c r="AH6" s="618"/>
      <c r="AI6" s="618"/>
      <c r="AJ6" s="618"/>
      <c r="AK6" s="618"/>
      <c r="AL6" s="618"/>
      <c r="AM6" s="618"/>
      <c r="AN6" s="618"/>
      <c r="AO6" s="618"/>
      <c r="AP6" s="618"/>
      <c r="AQ6" s="618"/>
      <c r="AR6" s="618"/>
      <c r="AS6" s="618"/>
      <c r="AT6" s="618"/>
      <c r="AU6" s="618"/>
      <c r="AV6" s="618"/>
      <c r="AW6" s="618"/>
      <c r="AX6" s="618"/>
      <c r="AY6" s="618"/>
      <c r="AZ6" s="618"/>
      <c r="BA6" s="618"/>
      <c r="BB6" s="618"/>
      <c r="BC6" s="618"/>
    </row>
    <row r="7" spans="1:55" ht="15.75" customHeight="1" x14ac:dyDescent="0.25">
      <c r="A7" s="618" t="s">
        <v>891</v>
      </c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/>
      <c r="S7" s="618"/>
      <c r="T7" s="618"/>
      <c r="U7" s="618"/>
      <c r="V7" s="618"/>
      <c r="W7" s="618"/>
      <c r="X7" s="618"/>
      <c r="Y7" s="618"/>
      <c r="Z7" s="618"/>
      <c r="AA7" s="618"/>
      <c r="AB7" s="618"/>
      <c r="AC7" s="618"/>
      <c r="AD7" s="618"/>
      <c r="AE7" s="618"/>
      <c r="AF7" s="618"/>
      <c r="AG7" s="618"/>
      <c r="AH7" s="618"/>
      <c r="AI7" s="618"/>
      <c r="AJ7" s="618"/>
      <c r="AK7" s="618"/>
      <c r="AL7" s="618"/>
      <c r="AM7" s="618"/>
      <c r="AN7" s="618"/>
      <c r="AO7" s="618"/>
      <c r="AP7" s="618"/>
      <c r="AQ7" s="618"/>
      <c r="AR7" s="618"/>
      <c r="AS7" s="618"/>
      <c r="AT7" s="618"/>
      <c r="AU7" s="618"/>
      <c r="AV7" s="618"/>
      <c r="AW7" s="618"/>
      <c r="AX7" s="618"/>
      <c r="AY7" s="618"/>
      <c r="AZ7" s="618"/>
      <c r="BA7" s="618"/>
      <c r="BB7" s="618"/>
      <c r="BC7" s="618"/>
    </row>
    <row r="8" spans="1:55" ht="18" customHeight="1" x14ac:dyDescent="0.25">
      <c r="A8" s="618" t="s">
        <v>915</v>
      </c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8"/>
      <c r="AJ8" s="618"/>
      <c r="AK8" s="618"/>
      <c r="AL8" s="618"/>
      <c r="AM8" s="618"/>
      <c r="AN8" s="618"/>
      <c r="AO8" s="618"/>
      <c r="AP8" s="618"/>
      <c r="AQ8" s="618"/>
      <c r="AR8" s="618"/>
      <c r="AS8" s="618"/>
      <c r="AT8" s="618"/>
      <c r="AU8" s="618"/>
      <c r="AV8" s="618"/>
      <c r="AW8" s="618"/>
      <c r="AX8" s="618"/>
      <c r="AY8" s="618"/>
      <c r="AZ8" s="618"/>
      <c r="BA8" s="618"/>
      <c r="BB8" s="618"/>
      <c r="BC8" s="618"/>
    </row>
    <row r="9" spans="1:55" ht="15.75" hidden="1" customHeight="1" x14ac:dyDescent="0.25">
      <c r="A9" s="210"/>
      <c r="B9" s="613" t="s">
        <v>617</v>
      </c>
      <c r="C9" s="613"/>
      <c r="D9" s="613"/>
      <c r="E9" s="613"/>
      <c r="F9" s="613"/>
      <c r="G9" s="613"/>
      <c r="H9" s="613"/>
      <c r="I9" s="613"/>
      <c r="J9" s="613"/>
      <c r="K9" s="613"/>
      <c r="L9" s="613"/>
      <c r="M9" s="613"/>
      <c r="N9" s="613"/>
      <c r="O9" s="613"/>
      <c r="P9" s="613"/>
      <c r="Q9" s="613"/>
      <c r="R9" s="613"/>
      <c r="S9" s="613"/>
      <c r="T9" s="613"/>
      <c r="U9" s="613"/>
      <c r="V9" s="613"/>
      <c r="W9" s="613"/>
      <c r="X9" s="613"/>
      <c r="Y9" s="613"/>
      <c r="Z9" s="613"/>
      <c r="AA9" s="613"/>
      <c r="AB9" s="613"/>
      <c r="AC9" s="613"/>
      <c r="AD9" s="613"/>
      <c r="AE9" s="613"/>
      <c r="AF9" s="613"/>
      <c r="AG9" s="613"/>
      <c r="AH9" s="613"/>
      <c r="AI9" s="613"/>
      <c r="AJ9" s="613"/>
      <c r="AK9" s="613"/>
      <c r="AL9" s="613"/>
      <c r="AM9" s="613"/>
      <c r="AN9" s="613"/>
      <c r="AO9" s="613"/>
      <c r="AP9" s="613"/>
      <c r="AQ9" s="613"/>
      <c r="AR9" s="613"/>
      <c r="AS9" s="613"/>
      <c r="AT9" s="613"/>
      <c r="AU9" s="613"/>
      <c r="AV9" s="613"/>
      <c r="AW9" s="613"/>
      <c r="AX9" s="613"/>
    </row>
    <row r="10" spans="1:55" ht="16.5" hidden="1" customHeight="1" x14ac:dyDescent="0.25">
      <c r="A10" s="210"/>
      <c r="B10" s="613" t="s">
        <v>619</v>
      </c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3"/>
      <c r="Y10" s="613"/>
      <c r="Z10" s="613"/>
      <c r="AA10" s="613"/>
      <c r="AB10" s="613"/>
      <c r="AC10" s="613"/>
      <c r="AD10" s="613"/>
      <c r="AE10" s="613"/>
      <c r="AF10" s="613"/>
      <c r="AG10" s="613"/>
      <c r="AH10" s="613"/>
      <c r="AI10" s="613"/>
      <c r="AJ10" s="613"/>
      <c r="AK10" s="613"/>
      <c r="AL10" s="613"/>
      <c r="AM10" s="613"/>
      <c r="AN10" s="613"/>
      <c r="AO10" s="613"/>
      <c r="AP10" s="613"/>
      <c r="AQ10" s="613"/>
      <c r="AR10" s="613"/>
      <c r="AS10" s="613"/>
      <c r="AT10" s="613"/>
      <c r="AU10" s="613"/>
      <c r="AV10" s="613"/>
      <c r="AW10" s="613"/>
      <c r="AX10" s="613"/>
    </row>
    <row r="11" spans="1:55" ht="16.5" hidden="1" customHeight="1" x14ac:dyDescent="0.25">
      <c r="A11" s="210"/>
      <c r="B11" s="613" t="s">
        <v>381</v>
      </c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X11" s="613"/>
      <c r="Y11" s="613"/>
      <c r="Z11" s="613"/>
      <c r="AA11" s="613"/>
      <c r="AB11" s="613"/>
      <c r="AC11" s="613"/>
      <c r="AD11" s="613"/>
      <c r="AE11" s="613"/>
      <c r="AF11" s="613"/>
      <c r="AG11" s="613"/>
      <c r="AH11" s="613"/>
      <c r="AI11" s="613"/>
      <c r="AJ11" s="613"/>
      <c r="AK11" s="613"/>
      <c r="AL11" s="613"/>
      <c r="AM11" s="613"/>
      <c r="AN11" s="613"/>
      <c r="AO11" s="613"/>
      <c r="AP11" s="613"/>
      <c r="AQ11" s="613"/>
      <c r="AR11" s="613"/>
      <c r="AS11" s="613"/>
      <c r="AT11" s="613"/>
      <c r="AU11" s="613"/>
      <c r="AV11" s="613"/>
      <c r="AW11" s="613"/>
      <c r="AX11" s="613"/>
    </row>
    <row r="12" spans="1:55" ht="19.5" hidden="1" customHeight="1" x14ac:dyDescent="0.25">
      <c r="A12" s="210"/>
      <c r="B12" s="613" t="s">
        <v>910</v>
      </c>
      <c r="C12" s="613"/>
      <c r="D12" s="613"/>
      <c r="E12" s="613"/>
      <c r="F12" s="613"/>
      <c r="G12" s="613"/>
      <c r="H12" s="613"/>
      <c r="I12" s="613"/>
      <c r="J12" s="613"/>
      <c r="K12" s="613"/>
      <c r="L12" s="613"/>
      <c r="M12" s="613"/>
      <c r="N12" s="613"/>
      <c r="O12" s="613"/>
      <c r="P12" s="613"/>
      <c r="Q12" s="613"/>
      <c r="R12" s="613"/>
      <c r="S12" s="613"/>
      <c r="T12" s="613"/>
      <c r="U12" s="613"/>
      <c r="V12" s="613"/>
      <c r="W12" s="613"/>
      <c r="X12" s="613"/>
      <c r="Y12" s="613"/>
      <c r="Z12" s="613"/>
      <c r="AA12" s="613"/>
      <c r="AB12" s="613"/>
      <c r="AC12" s="613"/>
      <c r="AD12" s="613"/>
      <c r="AE12" s="613"/>
      <c r="AF12" s="613"/>
      <c r="AG12" s="613"/>
      <c r="AH12" s="613"/>
      <c r="AI12" s="613"/>
      <c r="AJ12" s="613"/>
      <c r="AK12" s="613"/>
      <c r="AL12" s="613"/>
      <c r="AM12" s="613"/>
      <c r="AN12" s="613"/>
      <c r="AO12" s="613"/>
      <c r="AP12" s="613"/>
      <c r="AQ12" s="613"/>
      <c r="AR12" s="613"/>
      <c r="AS12" s="613"/>
      <c r="AT12" s="613"/>
      <c r="AU12" s="613"/>
      <c r="AV12" s="613"/>
      <c r="AW12" s="613"/>
      <c r="AX12" s="613"/>
    </row>
    <row r="13" spans="1:55" ht="1.1499999999999999" hidden="1" customHeight="1" x14ac:dyDescent="0.2">
      <c r="A13" s="210"/>
      <c r="B13" s="211"/>
      <c r="C13" s="211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</row>
    <row r="14" spans="1:55" ht="15.75" hidden="1" customHeight="1" x14ac:dyDescent="0.25">
      <c r="A14" s="210"/>
      <c r="B14" s="614"/>
      <c r="C14" s="614"/>
      <c r="D14" s="614"/>
      <c r="E14" s="614"/>
      <c r="F14" s="614"/>
      <c r="G14" s="614"/>
      <c r="H14" s="614"/>
      <c r="I14" s="614"/>
      <c r="J14" s="614"/>
      <c r="K14" s="614"/>
      <c r="L14" s="614"/>
      <c r="M14" s="614"/>
      <c r="N14" s="614"/>
      <c r="O14" s="614"/>
      <c r="P14" s="614"/>
      <c r="Q14" s="614"/>
      <c r="R14" s="614"/>
      <c r="S14" s="614"/>
      <c r="T14" s="614"/>
      <c r="U14" s="614"/>
      <c r="V14" s="614"/>
      <c r="W14" s="614"/>
      <c r="X14" s="614"/>
      <c r="Y14" s="614"/>
      <c r="Z14" s="614"/>
      <c r="AA14" s="614"/>
      <c r="AB14" s="614"/>
      <c r="AC14" s="614"/>
      <c r="AD14" s="614"/>
      <c r="AE14" s="614"/>
      <c r="AF14" s="614"/>
      <c r="AG14" s="614"/>
      <c r="AH14" s="614"/>
      <c r="AI14" s="614"/>
      <c r="AJ14" s="614"/>
      <c r="AK14" s="614"/>
      <c r="AL14" s="614"/>
      <c r="AM14" s="614"/>
      <c r="AN14" s="614"/>
      <c r="AO14" s="614"/>
      <c r="AP14" s="614"/>
      <c r="AQ14" s="614"/>
      <c r="AR14" s="614"/>
      <c r="AS14" s="614"/>
      <c r="AT14" s="614"/>
      <c r="AU14" s="614"/>
      <c r="AV14" s="614"/>
      <c r="AW14" s="614"/>
      <c r="AX14" s="614"/>
    </row>
    <row r="15" spans="1:55" ht="15.75" hidden="1" customHeight="1" x14ac:dyDescent="0.25">
      <c r="A15" s="210"/>
      <c r="B15" s="614"/>
      <c r="C15" s="614"/>
      <c r="D15" s="614"/>
      <c r="E15" s="614"/>
      <c r="F15" s="614"/>
      <c r="G15" s="614"/>
      <c r="H15" s="614"/>
      <c r="I15" s="614"/>
      <c r="J15" s="614"/>
      <c r="K15" s="614"/>
      <c r="L15" s="614"/>
      <c r="M15" s="614"/>
      <c r="N15" s="614"/>
      <c r="O15" s="614"/>
      <c r="P15" s="614"/>
      <c r="Q15" s="614"/>
      <c r="R15" s="614"/>
      <c r="S15" s="614"/>
      <c r="T15" s="614"/>
      <c r="U15" s="614"/>
      <c r="V15" s="614"/>
      <c r="W15" s="614"/>
      <c r="X15" s="614"/>
      <c r="Y15" s="614"/>
      <c r="Z15" s="614"/>
      <c r="AA15" s="614"/>
      <c r="AB15" s="614"/>
      <c r="AC15" s="614"/>
      <c r="AD15" s="614"/>
      <c r="AE15" s="614"/>
      <c r="AF15" s="614"/>
      <c r="AG15" s="614"/>
      <c r="AH15" s="614"/>
      <c r="AI15" s="614"/>
      <c r="AJ15" s="614"/>
      <c r="AK15" s="614"/>
      <c r="AL15" s="614"/>
      <c r="AM15" s="614"/>
      <c r="AN15" s="614"/>
      <c r="AO15" s="614"/>
      <c r="AP15" s="614"/>
      <c r="AQ15" s="614"/>
      <c r="AR15" s="614"/>
      <c r="AS15" s="614"/>
      <c r="AT15" s="614"/>
      <c r="AU15" s="614"/>
      <c r="AV15" s="614"/>
      <c r="AW15" s="614"/>
      <c r="AX15" s="614"/>
    </row>
    <row r="16" spans="1:55" ht="55.9" customHeight="1" x14ac:dyDescent="0.25">
      <c r="A16" s="615" t="s">
        <v>1030</v>
      </c>
      <c r="B16" s="615"/>
      <c r="C16" s="615"/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615"/>
      <c r="O16" s="615"/>
      <c r="P16" s="615"/>
      <c r="Q16" s="615"/>
      <c r="R16" s="615"/>
      <c r="S16" s="615"/>
      <c r="T16" s="615"/>
      <c r="U16" s="615"/>
      <c r="V16" s="615"/>
      <c r="W16" s="615"/>
      <c r="X16" s="615"/>
      <c r="Y16" s="615"/>
      <c r="Z16" s="615"/>
      <c r="AA16" s="615"/>
      <c r="AB16" s="615"/>
      <c r="AC16" s="615"/>
      <c r="AD16" s="615"/>
      <c r="AE16" s="615"/>
      <c r="AF16" s="615"/>
      <c r="AG16" s="615"/>
      <c r="AH16" s="615"/>
      <c r="AI16" s="615"/>
      <c r="AJ16" s="615"/>
      <c r="AK16" s="615"/>
      <c r="AL16" s="615"/>
      <c r="AM16" s="615"/>
      <c r="AN16" s="615"/>
      <c r="AO16" s="615"/>
      <c r="AP16" s="615"/>
      <c r="AQ16" s="615"/>
      <c r="AR16" s="615"/>
      <c r="AS16" s="615"/>
      <c r="AT16" s="615"/>
      <c r="AU16" s="615"/>
      <c r="AV16" s="615"/>
      <c r="AW16" s="615"/>
      <c r="AX16" s="615"/>
      <c r="AY16" s="615"/>
      <c r="AZ16" s="615"/>
      <c r="BA16" s="615"/>
      <c r="BB16" s="615"/>
      <c r="BC16" s="615"/>
    </row>
    <row r="17" spans="1:57" ht="20.25" customHeight="1" thickBot="1" x14ac:dyDescent="0.3">
      <c r="A17" s="210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4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616" t="s">
        <v>380</v>
      </c>
      <c r="AY17" s="616"/>
      <c r="AZ17" s="616"/>
      <c r="BA17" s="616"/>
      <c r="BB17" s="616"/>
      <c r="BC17" s="616"/>
    </row>
    <row r="18" spans="1:57" ht="66.75" customHeight="1" thickBot="1" x14ac:dyDescent="0.3">
      <c r="A18" s="610" t="s">
        <v>620</v>
      </c>
      <c r="B18" s="611"/>
      <c r="C18" s="612"/>
      <c r="D18" s="215" t="s">
        <v>382</v>
      </c>
      <c r="E18" s="216" t="s">
        <v>614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6" t="s">
        <v>614</v>
      </c>
      <c r="P18" s="218" t="s">
        <v>650</v>
      </c>
      <c r="Q18" s="216" t="s">
        <v>614</v>
      </c>
      <c r="R18" s="216" t="s">
        <v>614</v>
      </c>
      <c r="S18" s="216" t="s">
        <v>614</v>
      </c>
      <c r="T18" s="216" t="s">
        <v>614</v>
      </c>
      <c r="U18" s="216" t="s">
        <v>614</v>
      </c>
      <c r="V18" s="216" t="s">
        <v>383</v>
      </c>
      <c r="W18" s="216" t="s">
        <v>614</v>
      </c>
      <c r="X18" s="216" t="s">
        <v>384</v>
      </c>
      <c r="Y18" s="216" t="s">
        <v>614</v>
      </c>
      <c r="Z18" s="217"/>
      <c r="AA18" s="216" t="s">
        <v>614</v>
      </c>
      <c r="AB18" s="217"/>
      <c r="AC18" s="216" t="s">
        <v>614</v>
      </c>
      <c r="AD18" s="217" t="s">
        <v>383</v>
      </c>
      <c r="AE18" s="216" t="s">
        <v>614</v>
      </c>
      <c r="AF18" s="217" t="s">
        <v>383</v>
      </c>
      <c r="AG18" s="216" t="s">
        <v>614</v>
      </c>
      <c r="AH18" s="217"/>
      <c r="AI18" s="219" t="s">
        <v>614</v>
      </c>
      <c r="AJ18" s="217"/>
      <c r="AK18" s="219" t="s">
        <v>614</v>
      </c>
      <c r="AL18" s="217" t="s">
        <v>383</v>
      </c>
      <c r="AM18" s="217"/>
      <c r="AN18" s="219" t="s">
        <v>614</v>
      </c>
      <c r="AO18" s="217"/>
      <c r="AP18" s="219" t="s">
        <v>614</v>
      </c>
      <c r="AQ18" s="217"/>
      <c r="AR18" s="219" t="s">
        <v>614</v>
      </c>
      <c r="AS18" s="217"/>
      <c r="AT18" s="219" t="s">
        <v>614</v>
      </c>
      <c r="AU18" s="217"/>
      <c r="AV18" s="219" t="s">
        <v>614</v>
      </c>
      <c r="AW18" s="217"/>
      <c r="AX18" s="220" t="s">
        <v>911</v>
      </c>
      <c r="AY18" s="221" t="s">
        <v>598</v>
      </c>
      <c r="AZ18" s="222"/>
      <c r="BA18" s="223"/>
      <c r="BB18" s="224" t="s">
        <v>363</v>
      </c>
      <c r="BC18" s="225" t="s">
        <v>227</v>
      </c>
    </row>
    <row r="19" spans="1:57" ht="36" customHeight="1" thickBot="1" x14ac:dyDescent="0.3">
      <c r="A19" s="625" t="s">
        <v>25</v>
      </c>
      <c r="B19" s="626"/>
      <c r="C19" s="627"/>
      <c r="D19" s="61" t="s">
        <v>608</v>
      </c>
      <c r="E19" s="62"/>
      <c r="F19" s="107"/>
      <c r="G19" s="107"/>
      <c r="H19" s="107"/>
      <c r="I19" s="107"/>
      <c r="J19" s="107"/>
      <c r="K19" s="107"/>
      <c r="L19" s="107"/>
      <c r="M19" s="107"/>
      <c r="N19" s="107"/>
      <c r="O19" s="62"/>
      <c r="P19" s="108"/>
      <c r="Q19" s="62"/>
      <c r="R19" s="62"/>
      <c r="S19" s="62"/>
      <c r="T19" s="62"/>
      <c r="U19" s="62"/>
      <c r="V19" s="109"/>
      <c r="W19" s="62"/>
      <c r="X19" s="62"/>
      <c r="Y19" s="62"/>
      <c r="Z19" s="107"/>
      <c r="AA19" s="62"/>
      <c r="AB19" s="107"/>
      <c r="AC19" s="62"/>
      <c r="AD19" s="107"/>
      <c r="AE19" s="62"/>
      <c r="AF19" s="107"/>
      <c r="AG19" s="62"/>
      <c r="AH19" s="107"/>
      <c r="AI19" s="110"/>
      <c r="AJ19" s="107"/>
      <c r="AK19" s="110"/>
      <c r="AL19" s="107"/>
      <c r="AM19" s="107"/>
      <c r="AN19" s="110"/>
      <c r="AO19" s="107"/>
      <c r="AP19" s="110"/>
      <c r="AQ19" s="107"/>
      <c r="AR19" s="110"/>
      <c r="AS19" s="107"/>
      <c r="AT19" s="110"/>
      <c r="AU19" s="107"/>
      <c r="AV19" s="110"/>
      <c r="AW19" s="107"/>
      <c r="AX19" s="111">
        <f>AX20+AX92+AX100+AX117+AX163+AX261+AX376+AX431+AX544+AX557+AX565</f>
        <v>99290.408909999984</v>
      </c>
      <c r="AY19" s="347"/>
      <c r="AZ19" s="348"/>
      <c r="BA19" s="349"/>
      <c r="BB19" s="350"/>
      <c r="BC19" s="351"/>
    </row>
    <row r="20" spans="1:57" ht="15.75" x14ac:dyDescent="0.25">
      <c r="A20" s="226" t="s">
        <v>765</v>
      </c>
      <c r="B20" s="227" t="s">
        <v>766</v>
      </c>
      <c r="C20" s="227" t="s">
        <v>764</v>
      </c>
      <c r="D20" s="228" t="s">
        <v>385</v>
      </c>
      <c r="E20" s="229" t="e">
        <f>F20+G20+H20+I20</f>
        <v>#REF!</v>
      </c>
      <c r="F20" s="229" t="e">
        <f>#REF!+#REF!+F23+F47+F59+#REF!</f>
        <v>#REF!</v>
      </c>
      <c r="G20" s="229" t="e">
        <f>#REF!+#REF!+G23+G47+G59+#REF!</f>
        <v>#REF!</v>
      </c>
      <c r="H20" s="229" t="e">
        <f>#REF!+#REF!+H23+H47+H59+#REF!</f>
        <v>#REF!</v>
      </c>
      <c r="I20" s="229" t="e">
        <f>#REF!+#REF!+I23+I47+I59+#REF!</f>
        <v>#REF!</v>
      </c>
      <c r="J20" s="229" t="e">
        <f>K20+L20+M20+N20</f>
        <v>#REF!</v>
      </c>
      <c r="K20" s="229" t="e">
        <f>#REF!+#REF!+K23+K47+K59+#REF!</f>
        <v>#REF!</v>
      </c>
      <c r="L20" s="229" t="e">
        <f>#REF!+#REF!+L23+L47+L59+#REF!</f>
        <v>#REF!</v>
      </c>
      <c r="M20" s="229" t="e">
        <f>#REF!+#REF!+M23+M47+M59+#REF!</f>
        <v>#REF!</v>
      </c>
      <c r="N20" s="230" t="e">
        <f>#REF!+#REF!+N23+N47+N59+#REF!</f>
        <v>#REF!</v>
      </c>
      <c r="O20" s="229">
        <v>4816286.6500000004</v>
      </c>
      <c r="P20" s="231">
        <v>-79153.289999999994</v>
      </c>
      <c r="Q20" s="229" t="e">
        <f>#REF!+#REF!+Q23+Q47+Q59</f>
        <v>#REF!</v>
      </c>
      <c r="R20" s="229" t="e">
        <f>#REF!+#REF!+R23+R47+R59</f>
        <v>#REF!</v>
      </c>
      <c r="S20" s="229" t="e">
        <f>#REF!+#REF!+S23+S47+S59+#REF!</f>
        <v>#REF!</v>
      </c>
      <c r="T20" s="229" t="e">
        <f>#REF!+#REF!+T23+T47+T59+#REF!</f>
        <v>#REF!</v>
      </c>
      <c r="U20" s="229" t="e">
        <f>#REF!+#REF!+U23+U47+U59+#REF!</f>
        <v>#REF!</v>
      </c>
      <c r="V20" s="214"/>
      <c r="W20" s="229" t="e">
        <f>#REF!+#REF!+W23+W47+W59+#REF!</f>
        <v>#REF!</v>
      </c>
      <c r="X20" s="229" t="e">
        <f>#REF!+#REF!+X23+X47+X59+#REF!</f>
        <v>#REF!</v>
      </c>
      <c r="Y20" s="229" t="e">
        <f t="shared" ref="Y20" si="0">W20+X20</f>
        <v>#REF!</v>
      </c>
      <c r="Z20" s="214"/>
      <c r="AA20" s="229" t="e">
        <f>#REF!+#REF!+AA23+#REF!+AA47+AA59</f>
        <v>#REF!</v>
      </c>
      <c r="AB20" s="214"/>
      <c r="AC20" s="229" t="e">
        <f>#REF!+#REF!+AC23+#REF!+AC47+AC59</f>
        <v>#REF!</v>
      </c>
      <c r="AD20" s="214"/>
      <c r="AE20" s="229" t="e">
        <f>#REF!+#REF!+AE23+#REF!+AE47+AE59</f>
        <v>#REF!</v>
      </c>
      <c r="AF20" s="214"/>
      <c r="AG20" s="229" t="e">
        <f>#REF!+#REF!+AG23+#REF!+AG47+AG59</f>
        <v>#REF!</v>
      </c>
      <c r="AH20" s="214"/>
      <c r="AI20" s="229" t="e">
        <f>#REF!+#REF!+AI23+#REF!+AI47+AI59+#REF!</f>
        <v>#REF!</v>
      </c>
      <c r="AJ20" s="214"/>
      <c r="AK20" s="229" t="e">
        <f>#REF!+#REF!+AK23+#REF!+AK47+AK59+#REF!+AK563</f>
        <v>#REF!</v>
      </c>
      <c r="AL20" s="214"/>
      <c r="AM20" s="214"/>
      <c r="AN20" s="229" t="e">
        <f>#REF!+#REF!+AN23+#REF!+AN47+AN59+#REF!+AN563</f>
        <v>#REF!</v>
      </c>
      <c r="AO20" s="230"/>
      <c r="AP20" s="229" t="e">
        <f>#REF!+#REF!+AP23+#REF!+AP47+AP59+#REF!+AP563</f>
        <v>#REF!</v>
      </c>
      <c r="AQ20" s="214"/>
      <c r="AR20" s="229" t="e">
        <f>#REF!+#REF!+AR23+#REF!+AR47+AR59+#REF!+AR563</f>
        <v>#REF!</v>
      </c>
      <c r="AS20" s="214"/>
      <c r="AT20" s="229" t="e">
        <f>#REF!+#REF!+AT23+#REF!+AT47+AT59+#REF!+AT563</f>
        <v>#REF!</v>
      </c>
      <c r="AU20" s="214"/>
      <c r="AV20" s="229" t="e">
        <f>#REF!+#REF!+AV23+#REF!+AV47+AV59+#REF!+AV563</f>
        <v>#REF!</v>
      </c>
      <c r="AW20" s="214"/>
      <c r="AX20" s="232">
        <f>AX23+AX38+AX42+AX47+AX59</f>
        <v>14679.430999999999</v>
      </c>
      <c r="AY20" s="233" t="e">
        <f>#REF!+#REF!+AY23+#REF!+AY47+AY59+AY42</f>
        <v>#REF!</v>
      </c>
      <c r="AZ20" s="234"/>
      <c r="BB20" s="230" t="e">
        <f>#REF!+#REF!+BB23+BB38+#REF!+BB47+BB59+BB42</f>
        <v>#REF!</v>
      </c>
      <c r="BC20" s="235" t="e">
        <f>BB20/AX20*100</f>
        <v>#REF!</v>
      </c>
    </row>
    <row r="21" spans="1:57" ht="25.5" hidden="1" customHeight="1" x14ac:dyDescent="0.25">
      <c r="A21" s="226" t="s">
        <v>765</v>
      </c>
      <c r="B21" s="227" t="s">
        <v>766</v>
      </c>
      <c r="C21" s="227" t="s">
        <v>764</v>
      </c>
      <c r="D21" s="228" t="s">
        <v>385</v>
      </c>
      <c r="E21" s="229" t="e">
        <f>F21+G21+H21+I21</f>
        <v>#REF!</v>
      </c>
      <c r="F21" s="229" t="e">
        <f>#REF!+#REF!+F24+F48+F60+#REF!</f>
        <v>#REF!</v>
      </c>
      <c r="G21" s="229" t="e">
        <f>#REF!+#REF!+G24+G48+G60+#REF!</f>
        <v>#REF!</v>
      </c>
      <c r="H21" s="229" t="e">
        <f>#REF!+#REF!+H24+H48+H60+#REF!</f>
        <v>#REF!</v>
      </c>
      <c r="I21" s="229" t="e">
        <f>#REF!+#REF!+I24+I48+I60+#REF!</f>
        <v>#REF!</v>
      </c>
      <c r="J21" s="229" t="e">
        <f>K21+L21+M21+N21</f>
        <v>#REF!</v>
      </c>
      <c r="K21" s="229" t="e">
        <f>#REF!+#REF!+K24+K48+K60+#REF!</f>
        <v>#REF!</v>
      </c>
      <c r="L21" s="229" t="e">
        <f>#REF!+#REF!+L24+L48+L60+#REF!</f>
        <v>#REF!</v>
      </c>
      <c r="M21" s="229" t="e">
        <f>#REF!+#REF!+M24+M48+M60+#REF!</f>
        <v>#REF!</v>
      </c>
      <c r="N21" s="230" t="e">
        <f>#REF!+#REF!+N24+N48+N60+#REF!</f>
        <v>#REF!</v>
      </c>
      <c r="O21" s="229">
        <v>4816286.6500000004</v>
      </c>
      <c r="P21" s="231">
        <v>-79153.289999999994</v>
      </c>
      <c r="Q21" s="229" t="e">
        <f>#REF!+#REF!+Q24+Q48+Q60</f>
        <v>#REF!</v>
      </c>
      <c r="R21" s="229" t="e">
        <f>#REF!+#REF!+R24+R48+R60</f>
        <v>#REF!</v>
      </c>
      <c r="S21" s="229" t="e">
        <f>#REF!+#REF!+S24+S48+S60+#REF!</f>
        <v>#REF!</v>
      </c>
      <c r="T21" s="229" t="e">
        <f>#REF!+#REF!+T24+T48+T60+#REF!</f>
        <v>#REF!</v>
      </c>
      <c r="U21" s="229" t="e">
        <f>#REF!+#REF!+U24+U48+U60+#REF!</f>
        <v>#REF!</v>
      </c>
      <c r="V21" s="214"/>
      <c r="W21" s="229" t="e">
        <f>#REF!+#REF!+W24+W48+W60+#REF!</f>
        <v>#REF!</v>
      </c>
      <c r="X21" s="229" t="e">
        <f>#REF!+#REF!+X24+X48+X60+#REF!</f>
        <v>#REF!</v>
      </c>
      <c r="Y21" s="229" t="e">
        <f t="shared" ref="Y21" si="1">W21+X21</f>
        <v>#REF!</v>
      </c>
      <c r="Z21" s="214"/>
      <c r="AA21" s="229" t="e">
        <f>#REF!+#REF!+AA24+#REF!+AA48+AA60</f>
        <v>#REF!</v>
      </c>
      <c r="AB21" s="214"/>
      <c r="AC21" s="229" t="e">
        <f>#REF!+#REF!+AC24+#REF!+AC48+AC60</f>
        <v>#REF!</v>
      </c>
      <c r="AD21" s="214"/>
      <c r="AE21" s="229" t="e">
        <f>#REF!+#REF!+AE24+#REF!+AE48+AE60</f>
        <v>#REF!</v>
      </c>
      <c r="AF21" s="214"/>
      <c r="AG21" s="229" t="e">
        <f>#REF!+#REF!+AG24+#REF!+AG48+AG60</f>
        <v>#REF!</v>
      </c>
      <c r="AH21" s="214"/>
      <c r="AI21" s="229" t="e">
        <f>#REF!+#REF!+AI24+#REF!+AI48+AI60+#REF!</f>
        <v>#REF!</v>
      </c>
      <c r="AJ21" s="214"/>
      <c r="AK21" s="229" t="e">
        <f>#REF!+#REF!+AK24+#REF!+AK48+AK60+#REF!+AK564</f>
        <v>#REF!</v>
      </c>
      <c r="AL21" s="214"/>
      <c r="AM21" s="214"/>
      <c r="AN21" s="229" t="e">
        <f>#REF!+#REF!+AN24+#REF!+AN48+AN60+#REF!+AN564</f>
        <v>#REF!</v>
      </c>
      <c r="AO21" s="230"/>
      <c r="AP21" s="229" t="e">
        <f>#REF!+#REF!+AP24+#REF!+AP48+AP60+#REF!+AP564</f>
        <v>#REF!</v>
      </c>
      <c r="AQ21" s="214"/>
      <c r="AR21" s="229" t="e">
        <f>#REF!+#REF!+AR24+#REF!+AR48+AR60+#REF!+AR564</f>
        <v>#REF!</v>
      </c>
      <c r="AS21" s="214"/>
      <c r="AT21" s="229" t="e">
        <f>#REF!+#REF!+AT24+#REF!+AT48+AT60+#REF!+AT564</f>
        <v>#REF!</v>
      </c>
      <c r="AU21" s="214"/>
      <c r="AV21" s="229" t="e">
        <f>#REF!+#REF!+AV24+#REF!+AV48+AV60+#REF!+AV564</f>
        <v>#REF!</v>
      </c>
      <c r="AW21" s="214"/>
      <c r="AX21" s="232">
        <f>AX24+AX39+AX43+AX48+AX60</f>
        <v>2641.2510000000002</v>
      </c>
      <c r="AY21" s="233" t="e">
        <f>#REF!+#REF!+AY24+#REF!+AY48+AY60+AY43</f>
        <v>#REF!</v>
      </c>
      <c r="AZ21" s="234"/>
      <c r="BB21" s="230" t="e">
        <f>#REF!+#REF!+BB24+BB39+#REF!+BB48+BB60+BB43</f>
        <v>#REF!</v>
      </c>
      <c r="BC21" s="235" t="e">
        <f>BB21/AX21*100</f>
        <v>#REF!</v>
      </c>
    </row>
    <row r="22" spans="1:57" ht="28.5" hidden="1" customHeight="1" x14ac:dyDescent="0.25">
      <c r="A22" s="268" t="s">
        <v>770</v>
      </c>
      <c r="B22" s="269" t="s">
        <v>772</v>
      </c>
      <c r="C22" s="269" t="s">
        <v>769</v>
      </c>
      <c r="D22" s="263" t="s">
        <v>738</v>
      </c>
      <c r="E22" s="239"/>
      <c r="F22" s="259"/>
      <c r="G22" s="241"/>
      <c r="H22" s="241"/>
      <c r="I22" s="241"/>
      <c r="J22" s="239"/>
      <c r="K22" s="259"/>
      <c r="L22" s="241"/>
      <c r="M22" s="241"/>
      <c r="N22" s="260"/>
      <c r="O22" s="241"/>
      <c r="P22" s="241"/>
      <c r="Q22" s="241"/>
      <c r="R22" s="241"/>
      <c r="S22" s="241"/>
      <c r="T22" s="241"/>
      <c r="U22" s="241">
        <v>234531.55</v>
      </c>
      <c r="V22" s="214"/>
      <c r="W22" s="241">
        <v>234531.55</v>
      </c>
      <c r="X22" s="241">
        <v>57587.69</v>
      </c>
      <c r="Y22" s="241">
        <f t="shared" ref="Y22:Y32" si="2">W22+X22</f>
        <v>292119.24</v>
      </c>
      <c r="Z22" s="264">
        <v>56579.24</v>
      </c>
      <c r="AA22" s="241">
        <f>Y22+Z22</f>
        <v>348698.48</v>
      </c>
      <c r="AB22" s="214"/>
      <c r="AC22" s="241">
        <f>AA22+AB22</f>
        <v>348698.48</v>
      </c>
      <c r="AD22" s="214"/>
      <c r="AE22" s="241">
        <f>AC22+AD22</f>
        <v>348698.48</v>
      </c>
      <c r="AF22" s="214">
        <v>40937.78</v>
      </c>
      <c r="AG22" s="241">
        <v>280400</v>
      </c>
      <c r="AH22" s="214"/>
      <c r="AI22" s="241">
        <v>280400</v>
      </c>
      <c r="AJ22" s="214"/>
      <c r="AK22" s="241">
        <v>280400</v>
      </c>
      <c r="AL22" s="214">
        <v>45000</v>
      </c>
      <c r="AM22" s="214"/>
      <c r="AN22" s="241">
        <f>AK22+AL22</f>
        <v>325400</v>
      </c>
      <c r="AO22" s="260"/>
      <c r="AP22" s="241">
        <f>AM22+AN22</f>
        <v>325400</v>
      </c>
      <c r="AQ22" s="214">
        <v>28100</v>
      </c>
      <c r="AR22" s="241">
        <f>AP22+AQ22</f>
        <v>353500</v>
      </c>
      <c r="AS22" s="214"/>
      <c r="AT22" s="241">
        <f>AR22+AS22</f>
        <v>353500</v>
      </c>
      <c r="AU22" s="214"/>
      <c r="AV22" s="241">
        <f>AT22+AU22</f>
        <v>353500</v>
      </c>
      <c r="AW22" s="214">
        <v>53808.83</v>
      </c>
      <c r="AX22" s="261">
        <v>0</v>
      </c>
      <c r="AY22" s="262">
        <v>257.05</v>
      </c>
      <c r="AZ22" s="234"/>
      <c r="BB22" s="260">
        <v>0</v>
      </c>
      <c r="BC22" s="245" t="e">
        <f t="shared" ref="BC22:BC64" si="3">BB22/AX22*100</f>
        <v>#DIV/0!</v>
      </c>
    </row>
    <row r="23" spans="1:57" ht="62.25" customHeight="1" x14ac:dyDescent="0.25">
      <c r="A23" s="236" t="s">
        <v>775</v>
      </c>
      <c r="B23" s="237" t="s">
        <v>766</v>
      </c>
      <c r="C23" s="237" t="s">
        <v>764</v>
      </c>
      <c r="D23" s="238" t="s">
        <v>31</v>
      </c>
      <c r="E23" s="239">
        <f>F23+G23+H23+I23</f>
        <v>3204200</v>
      </c>
      <c r="F23" s="239">
        <f>F30</f>
        <v>624200</v>
      </c>
      <c r="G23" s="239">
        <f>G30</f>
        <v>823300</v>
      </c>
      <c r="H23" s="239">
        <f>H30</f>
        <v>944300</v>
      </c>
      <c r="I23" s="239">
        <f>I30</f>
        <v>812400</v>
      </c>
      <c r="J23" s="239">
        <f>K23+L23+M23+N23</f>
        <v>-10000</v>
      </c>
      <c r="K23" s="239">
        <f>K30</f>
        <v>0</v>
      </c>
      <c r="L23" s="239">
        <f>L30</f>
        <v>-10000</v>
      </c>
      <c r="M23" s="239">
        <f>M30</f>
        <v>0</v>
      </c>
      <c r="N23" s="240">
        <f>N30</f>
        <v>0</v>
      </c>
      <c r="O23" s="239">
        <v>3524137.14</v>
      </c>
      <c r="P23" s="241"/>
      <c r="Q23" s="239">
        <f>Q30</f>
        <v>2828160.25</v>
      </c>
      <c r="R23" s="239">
        <f>R30</f>
        <v>2829160.25</v>
      </c>
      <c r="S23" s="239">
        <f>S30</f>
        <v>2838460.25</v>
      </c>
      <c r="T23" s="239">
        <f>T30</f>
        <v>3403158.18</v>
      </c>
      <c r="U23" s="239">
        <f>U30</f>
        <v>5076309.08</v>
      </c>
      <c r="V23" s="214"/>
      <c r="W23" s="239" t="e">
        <f>W30</f>
        <v>#REF!</v>
      </c>
      <c r="X23" s="239" t="e">
        <f>X30</f>
        <v>#REF!</v>
      </c>
      <c r="Y23" s="239" t="e">
        <f t="shared" si="2"/>
        <v>#REF!</v>
      </c>
      <c r="Z23" s="214"/>
      <c r="AA23" s="239" t="e">
        <f>AA30</f>
        <v>#REF!</v>
      </c>
      <c r="AB23" s="214"/>
      <c r="AC23" s="239" t="e">
        <f>AC30</f>
        <v>#REF!</v>
      </c>
      <c r="AD23" s="214"/>
      <c r="AE23" s="239" t="e">
        <f>AE30</f>
        <v>#REF!</v>
      </c>
      <c r="AF23" s="214"/>
      <c r="AG23" s="239">
        <f>AG30</f>
        <v>6364800</v>
      </c>
      <c r="AH23" s="214"/>
      <c r="AI23" s="239">
        <f>AI30</f>
        <v>6364800</v>
      </c>
      <c r="AJ23" s="214"/>
      <c r="AK23" s="239">
        <f>AK30</f>
        <v>6413840</v>
      </c>
      <c r="AL23" s="214"/>
      <c r="AM23" s="214"/>
      <c r="AN23" s="239">
        <f>AN30</f>
        <v>7332840</v>
      </c>
      <c r="AO23" s="240"/>
      <c r="AP23" s="239">
        <f>AP30</f>
        <v>7332840</v>
      </c>
      <c r="AQ23" s="214"/>
      <c r="AR23" s="239">
        <f>AR30</f>
        <v>7854440</v>
      </c>
      <c r="AS23" s="214"/>
      <c r="AT23" s="239">
        <f>AT30</f>
        <v>8011640</v>
      </c>
      <c r="AU23" s="214"/>
      <c r="AV23" s="239">
        <f>AV30</f>
        <v>8011640</v>
      </c>
      <c r="AW23" s="214"/>
      <c r="AX23" s="242">
        <f>AX28+AX24</f>
        <v>11080.795999999998</v>
      </c>
      <c r="AY23" s="243">
        <f>AY30</f>
        <v>4276.2</v>
      </c>
      <c r="AZ23" s="234"/>
      <c r="BB23" s="240">
        <f>BB28+BB24</f>
        <v>7906.54</v>
      </c>
      <c r="BC23" s="245">
        <f t="shared" si="3"/>
        <v>71.353538139317791</v>
      </c>
    </row>
    <row r="24" spans="1:57" ht="50.45" customHeight="1" x14ac:dyDescent="0.25">
      <c r="A24" s="255" t="s">
        <v>775</v>
      </c>
      <c r="B24" s="247" t="s">
        <v>47</v>
      </c>
      <c r="C24" s="247" t="s">
        <v>764</v>
      </c>
      <c r="D24" s="248" t="s">
        <v>48</v>
      </c>
      <c r="E24" s="239"/>
      <c r="F24" s="239"/>
      <c r="G24" s="239"/>
      <c r="H24" s="239"/>
      <c r="I24" s="239"/>
      <c r="J24" s="239"/>
      <c r="K24" s="239"/>
      <c r="L24" s="239"/>
      <c r="M24" s="239"/>
      <c r="N24" s="240"/>
      <c r="O24" s="239"/>
      <c r="P24" s="241"/>
      <c r="Q24" s="239"/>
      <c r="R24" s="239"/>
      <c r="S24" s="239"/>
      <c r="T24" s="239"/>
      <c r="U24" s="239"/>
      <c r="V24" s="214"/>
      <c r="W24" s="239"/>
      <c r="X24" s="239"/>
      <c r="Y24" s="239"/>
      <c r="Z24" s="214"/>
      <c r="AA24" s="239"/>
      <c r="AB24" s="214"/>
      <c r="AC24" s="239"/>
      <c r="AD24" s="214"/>
      <c r="AE24" s="239"/>
      <c r="AF24" s="214"/>
      <c r="AG24" s="239"/>
      <c r="AH24" s="214"/>
      <c r="AI24" s="239"/>
      <c r="AJ24" s="214"/>
      <c r="AK24" s="239"/>
      <c r="AL24" s="214"/>
      <c r="AM24" s="214"/>
      <c r="AN24" s="239"/>
      <c r="AO24" s="240"/>
      <c r="AP24" s="239"/>
      <c r="AQ24" s="214"/>
      <c r="AR24" s="239"/>
      <c r="AS24" s="214"/>
      <c r="AT24" s="239"/>
      <c r="AU24" s="214"/>
      <c r="AV24" s="239"/>
      <c r="AW24" s="214"/>
      <c r="AX24" s="261">
        <f>AX25</f>
        <v>68</v>
      </c>
      <c r="AY24" s="243"/>
      <c r="AZ24" s="234"/>
      <c r="BB24" s="260">
        <f>BB25</f>
        <v>20</v>
      </c>
      <c r="BC24" s="245">
        <f t="shared" si="3"/>
        <v>29.411764705882355</v>
      </c>
    </row>
    <row r="25" spans="1:57" ht="31.15" customHeight="1" x14ac:dyDescent="0.25">
      <c r="A25" s="255" t="s">
        <v>775</v>
      </c>
      <c r="B25" s="257" t="s">
        <v>77</v>
      </c>
      <c r="C25" s="257" t="s">
        <v>764</v>
      </c>
      <c r="D25" s="258" t="s">
        <v>49</v>
      </c>
      <c r="E25" s="239"/>
      <c r="F25" s="239"/>
      <c r="G25" s="239"/>
      <c r="H25" s="239"/>
      <c r="I25" s="239"/>
      <c r="J25" s="239"/>
      <c r="K25" s="239"/>
      <c r="L25" s="239"/>
      <c r="M25" s="239"/>
      <c r="N25" s="240"/>
      <c r="O25" s="239"/>
      <c r="P25" s="241"/>
      <c r="Q25" s="239"/>
      <c r="R25" s="239"/>
      <c r="S25" s="239"/>
      <c r="T25" s="239"/>
      <c r="U25" s="239"/>
      <c r="V25" s="214"/>
      <c r="W25" s="239"/>
      <c r="X25" s="239"/>
      <c r="Y25" s="239"/>
      <c r="Z25" s="214"/>
      <c r="AA25" s="239"/>
      <c r="AB25" s="214"/>
      <c r="AC25" s="239"/>
      <c r="AD25" s="214"/>
      <c r="AE25" s="239"/>
      <c r="AF25" s="214"/>
      <c r="AG25" s="239"/>
      <c r="AH25" s="214"/>
      <c r="AI25" s="239"/>
      <c r="AJ25" s="214"/>
      <c r="AK25" s="239"/>
      <c r="AL25" s="214"/>
      <c r="AM25" s="214"/>
      <c r="AN25" s="239"/>
      <c r="AO25" s="240"/>
      <c r="AP25" s="239"/>
      <c r="AQ25" s="214"/>
      <c r="AR25" s="239"/>
      <c r="AS25" s="214"/>
      <c r="AT25" s="239"/>
      <c r="AU25" s="214"/>
      <c r="AV25" s="239"/>
      <c r="AW25" s="214"/>
      <c r="AX25" s="261">
        <f>AX26</f>
        <v>68</v>
      </c>
      <c r="AY25" s="243"/>
      <c r="AZ25" s="234"/>
      <c r="BB25" s="260">
        <f>BB26</f>
        <v>20</v>
      </c>
      <c r="BC25" s="245">
        <f t="shared" si="3"/>
        <v>29.411764705882355</v>
      </c>
    </row>
    <row r="26" spans="1:57" ht="35.450000000000003" customHeight="1" x14ac:dyDescent="0.25">
      <c r="A26" s="255" t="s">
        <v>775</v>
      </c>
      <c r="B26" s="247" t="s">
        <v>78</v>
      </c>
      <c r="C26" s="247" t="s">
        <v>764</v>
      </c>
      <c r="D26" s="248" t="s">
        <v>50</v>
      </c>
      <c r="E26" s="239"/>
      <c r="F26" s="239"/>
      <c r="G26" s="239"/>
      <c r="H26" s="239"/>
      <c r="I26" s="239"/>
      <c r="J26" s="239"/>
      <c r="K26" s="239"/>
      <c r="L26" s="239"/>
      <c r="M26" s="239"/>
      <c r="N26" s="240"/>
      <c r="O26" s="239"/>
      <c r="P26" s="241"/>
      <c r="Q26" s="239"/>
      <c r="R26" s="239"/>
      <c r="S26" s="239"/>
      <c r="T26" s="239"/>
      <c r="U26" s="239"/>
      <c r="V26" s="214"/>
      <c r="W26" s="239"/>
      <c r="X26" s="239"/>
      <c r="Y26" s="239"/>
      <c r="Z26" s="214"/>
      <c r="AA26" s="239"/>
      <c r="AB26" s="214"/>
      <c r="AC26" s="239"/>
      <c r="AD26" s="214"/>
      <c r="AE26" s="239"/>
      <c r="AF26" s="214"/>
      <c r="AG26" s="239"/>
      <c r="AH26" s="214"/>
      <c r="AI26" s="239"/>
      <c r="AJ26" s="214"/>
      <c r="AK26" s="239"/>
      <c r="AL26" s="214"/>
      <c r="AM26" s="214"/>
      <c r="AN26" s="239"/>
      <c r="AO26" s="240"/>
      <c r="AP26" s="239"/>
      <c r="AQ26" s="214"/>
      <c r="AR26" s="239"/>
      <c r="AS26" s="214"/>
      <c r="AT26" s="239"/>
      <c r="AU26" s="214"/>
      <c r="AV26" s="239"/>
      <c r="AW26" s="214"/>
      <c r="AX26" s="261">
        <f>AX27</f>
        <v>68</v>
      </c>
      <c r="AY26" s="243"/>
      <c r="AZ26" s="234"/>
      <c r="BB26" s="260">
        <f>BB27</f>
        <v>20</v>
      </c>
      <c r="BC26" s="245">
        <f t="shared" si="3"/>
        <v>29.411764705882355</v>
      </c>
    </row>
    <row r="27" spans="1:57" ht="33.6" customHeight="1" x14ac:dyDescent="0.25">
      <c r="A27" s="255" t="s">
        <v>775</v>
      </c>
      <c r="B27" s="257" t="s">
        <v>79</v>
      </c>
      <c r="C27" s="257" t="s">
        <v>771</v>
      </c>
      <c r="D27" s="263" t="s">
        <v>739</v>
      </c>
      <c r="E27" s="239"/>
      <c r="F27" s="239"/>
      <c r="G27" s="239"/>
      <c r="H27" s="239"/>
      <c r="I27" s="239"/>
      <c r="J27" s="239"/>
      <c r="K27" s="239"/>
      <c r="L27" s="239"/>
      <c r="M27" s="239"/>
      <c r="N27" s="240"/>
      <c r="O27" s="239"/>
      <c r="P27" s="241"/>
      <c r="Q27" s="239"/>
      <c r="R27" s="239"/>
      <c r="S27" s="239"/>
      <c r="T27" s="239"/>
      <c r="U27" s="239"/>
      <c r="V27" s="214"/>
      <c r="W27" s="239"/>
      <c r="X27" s="239"/>
      <c r="Y27" s="239"/>
      <c r="Z27" s="214"/>
      <c r="AA27" s="239"/>
      <c r="AB27" s="214"/>
      <c r="AC27" s="239"/>
      <c r="AD27" s="214"/>
      <c r="AE27" s="239"/>
      <c r="AF27" s="214"/>
      <c r="AG27" s="239"/>
      <c r="AH27" s="214"/>
      <c r="AI27" s="239"/>
      <c r="AJ27" s="214"/>
      <c r="AK27" s="239"/>
      <c r="AL27" s="214"/>
      <c r="AM27" s="214"/>
      <c r="AN27" s="239"/>
      <c r="AO27" s="240"/>
      <c r="AP27" s="239"/>
      <c r="AQ27" s="214"/>
      <c r="AR27" s="239"/>
      <c r="AS27" s="214"/>
      <c r="AT27" s="239"/>
      <c r="AU27" s="214"/>
      <c r="AV27" s="239"/>
      <c r="AW27" s="214"/>
      <c r="AX27" s="261">
        <v>68</v>
      </c>
      <c r="AY27" s="243"/>
      <c r="AZ27" s="234"/>
      <c r="BB27" s="260">
        <v>20</v>
      </c>
      <c r="BC27" s="245">
        <f t="shared" si="3"/>
        <v>29.411764705882355</v>
      </c>
    </row>
    <row r="28" spans="1:57" ht="33" customHeight="1" x14ac:dyDescent="0.25">
      <c r="A28" s="266" t="s">
        <v>775</v>
      </c>
      <c r="B28" s="267" t="s">
        <v>768</v>
      </c>
      <c r="C28" s="267" t="s">
        <v>764</v>
      </c>
      <c r="D28" s="271" t="s">
        <v>691</v>
      </c>
      <c r="E28" s="239"/>
      <c r="F28" s="239"/>
      <c r="G28" s="239"/>
      <c r="H28" s="239"/>
      <c r="I28" s="239"/>
      <c r="J28" s="239"/>
      <c r="K28" s="239"/>
      <c r="L28" s="239"/>
      <c r="M28" s="239"/>
      <c r="N28" s="240"/>
      <c r="O28" s="239"/>
      <c r="P28" s="241"/>
      <c r="Q28" s="239"/>
      <c r="R28" s="239"/>
      <c r="S28" s="239"/>
      <c r="T28" s="239"/>
      <c r="U28" s="239"/>
      <c r="V28" s="214"/>
      <c r="W28" s="239"/>
      <c r="X28" s="239"/>
      <c r="Y28" s="239"/>
      <c r="Z28" s="214"/>
      <c r="AA28" s="239"/>
      <c r="AB28" s="214"/>
      <c r="AC28" s="239"/>
      <c r="AD28" s="214"/>
      <c r="AE28" s="239"/>
      <c r="AF28" s="214"/>
      <c r="AG28" s="239"/>
      <c r="AH28" s="214"/>
      <c r="AI28" s="239"/>
      <c r="AJ28" s="214"/>
      <c r="AK28" s="239"/>
      <c r="AL28" s="214"/>
      <c r="AM28" s="214"/>
      <c r="AN28" s="239"/>
      <c r="AO28" s="240"/>
      <c r="AP28" s="239"/>
      <c r="AQ28" s="214"/>
      <c r="AR28" s="239"/>
      <c r="AS28" s="214"/>
      <c r="AT28" s="239"/>
      <c r="AU28" s="214"/>
      <c r="AV28" s="239"/>
      <c r="AW28" s="214"/>
      <c r="AX28" s="253">
        <f>AX31+AX29</f>
        <v>11012.795999999998</v>
      </c>
      <c r="AY28" s="243"/>
      <c r="AZ28" s="234"/>
      <c r="BB28" s="252">
        <f>BB31+BB29</f>
        <v>7886.54</v>
      </c>
      <c r="BC28" s="245">
        <f t="shared" si="3"/>
        <v>71.612513298166974</v>
      </c>
    </row>
    <row r="29" spans="1:57" ht="33" customHeight="1" x14ac:dyDescent="0.25">
      <c r="A29" s="268" t="s">
        <v>775</v>
      </c>
      <c r="B29" s="269" t="s">
        <v>147</v>
      </c>
      <c r="C29" s="269" t="s">
        <v>764</v>
      </c>
      <c r="D29" s="263" t="s">
        <v>148</v>
      </c>
      <c r="E29" s="239"/>
      <c r="F29" s="239"/>
      <c r="G29" s="239"/>
      <c r="H29" s="239"/>
      <c r="I29" s="239"/>
      <c r="J29" s="239"/>
      <c r="K29" s="239"/>
      <c r="L29" s="239"/>
      <c r="M29" s="239"/>
      <c r="N29" s="240"/>
      <c r="O29" s="239"/>
      <c r="P29" s="241"/>
      <c r="Q29" s="239"/>
      <c r="R29" s="239"/>
      <c r="S29" s="239"/>
      <c r="T29" s="239"/>
      <c r="U29" s="239"/>
      <c r="V29" s="214"/>
      <c r="W29" s="239"/>
      <c r="X29" s="239"/>
      <c r="Y29" s="239"/>
      <c r="Z29" s="214"/>
      <c r="AA29" s="239"/>
      <c r="AB29" s="214"/>
      <c r="AC29" s="239"/>
      <c r="AD29" s="214"/>
      <c r="AE29" s="239"/>
      <c r="AF29" s="214"/>
      <c r="AG29" s="239"/>
      <c r="AH29" s="214"/>
      <c r="AI29" s="239"/>
      <c r="AJ29" s="214"/>
      <c r="AK29" s="239"/>
      <c r="AL29" s="214"/>
      <c r="AM29" s="214"/>
      <c r="AN29" s="239"/>
      <c r="AO29" s="240"/>
      <c r="AP29" s="239"/>
      <c r="AQ29" s="214"/>
      <c r="AR29" s="239"/>
      <c r="AS29" s="214"/>
      <c r="AT29" s="239"/>
      <c r="AU29" s="214"/>
      <c r="AV29" s="239"/>
      <c r="AW29" s="214"/>
      <c r="AX29" s="261">
        <f>AX30</f>
        <v>442</v>
      </c>
      <c r="AY29" s="243"/>
      <c r="AZ29" s="234"/>
      <c r="BB29" s="260">
        <f>BB30</f>
        <v>562</v>
      </c>
      <c r="BC29" s="245">
        <f t="shared" si="3"/>
        <v>127.14932126696831</v>
      </c>
    </row>
    <row r="30" spans="1:57" ht="67.150000000000006" customHeight="1" x14ac:dyDescent="0.25">
      <c r="A30" s="268" t="s">
        <v>775</v>
      </c>
      <c r="B30" s="269" t="s">
        <v>147</v>
      </c>
      <c r="C30" s="269" t="s">
        <v>769</v>
      </c>
      <c r="D30" s="263" t="s">
        <v>738</v>
      </c>
      <c r="E30" s="249">
        <f>F30+G30+H30+I30</f>
        <v>3204200</v>
      </c>
      <c r="F30" s="251">
        <f>F31</f>
        <v>624200</v>
      </c>
      <c r="G30" s="251">
        <f>G31</f>
        <v>823300</v>
      </c>
      <c r="H30" s="251">
        <f>H31</f>
        <v>944300</v>
      </c>
      <c r="I30" s="251">
        <f>I31</f>
        <v>812400</v>
      </c>
      <c r="J30" s="249">
        <f>K30+L30+M30+N30</f>
        <v>-10000</v>
      </c>
      <c r="K30" s="251">
        <f>K31</f>
        <v>0</v>
      </c>
      <c r="L30" s="251">
        <f>L31</f>
        <v>-10000</v>
      </c>
      <c r="M30" s="251">
        <f>M31</f>
        <v>0</v>
      </c>
      <c r="N30" s="252">
        <f>N31</f>
        <v>0</v>
      </c>
      <c r="O30" s="251">
        <v>3524137.14</v>
      </c>
      <c r="P30" s="251"/>
      <c r="Q30" s="251">
        <f>Q31</f>
        <v>2828160.25</v>
      </c>
      <c r="R30" s="251">
        <f>R31</f>
        <v>2829160.25</v>
      </c>
      <c r="S30" s="251">
        <f>S31</f>
        <v>2838460.25</v>
      </c>
      <c r="T30" s="251">
        <f>T31</f>
        <v>3403158.18</v>
      </c>
      <c r="U30" s="251">
        <f>U31</f>
        <v>5076309.08</v>
      </c>
      <c r="V30" s="214"/>
      <c r="W30" s="251" t="e">
        <f>W31</f>
        <v>#REF!</v>
      </c>
      <c r="X30" s="251" t="e">
        <f>X31</f>
        <v>#REF!</v>
      </c>
      <c r="Y30" s="251" t="e">
        <f t="shared" si="2"/>
        <v>#REF!</v>
      </c>
      <c r="Z30" s="214"/>
      <c r="AA30" s="251" t="e">
        <f>AA31</f>
        <v>#REF!</v>
      </c>
      <c r="AB30" s="214"/>
      <c r="AC30" s="251" t="e">
        <f>AC31</f>
        <v>#REF!</v>
      </c>
      <c r="AD30" s="214"/>
      <c r="AE30" s="251" t="e">
        <f>AE31</f>
        <v>#REF!</v>
      </c>
      <c r="AF30" s="214"/>
      <c r="AG30" s="251">
        <f>AG31</f>
        <v>6364800</v>
      </c>
      <c r="AH30" s="214"/>
      <c r="AI30" s="251">
        <f>AI31</f>
        <v>6364800</v>
      </c>
      <c r="AJ30" s="214"/>
      <c r="AK30" s="251">
        <f>AK31</f>
        <v>6413840</v>
      </c>
      <c r="AL30" s="214"/>
      <c r="AM30" s="214"/>
      <c r="AN30" s="251">
        <f>AN31</f>
        <v>7332840</v>
      </c>
      <c r="AO30" s="252"/>
      <c r="AP30" s="251">
        <f>AP31</f>
        <v>7332840</v>
      </c>
      <c r="AQ30" s="214"/>
      <c r="AR30" s="251">
        <f>AR31</f>
        <v>7854440</v>
      </c>
      <c r="AS30" s="214"/>
      <c r="AT30" s="251">
        <f>AT31</f>
        <v>8011640</v>
      </c>
      <c r="AU30" s="214"/>
      <c r="AV30" s="251">
        <f>AV31</f>
        <v>8011640</v>
      </c>
      <c r="AW30" s="214"/>
      <c r="AX30" s="261">
        <f>622-180</f>
        <v>442</v>
      </c>
      <c r="AY30" s="254">
        <f>AY31</f>
        <v>4276.2</v>
      </c>
      <c r="AZ30" s="234"/>
      <c r="BB30" s="260">
        <v>562</v>
      </c>
      <c r="BC30" s="245">
        <f t="shared" si="3"/>
        <v>127.14932126696831</v>
      </c>
    </row>
    <row r="31" spans="1:57" ht="34.9" customHeight="1" x14ac:dyDescent="0.25">
      <c r="A31" s="268" t="s">
        <v>775</v>
      </c>
      <c r="B31" s="269" t="s">
        <v>774</v>
      </c>
      <c r="C31" s="269" t="s">
        <v>764</v>
      </c>
      <c r="D31" s="263" t="s">
        <v>76</v>
      </c>
      <c r="E31" s="239">
        <f>F31+G31+H31+I31</f>
        <v>3204200</v>
      </c>
      <c r="F31" s="259">
        <v>624200</v>
      </c>
      <c r="G31" s="241">
        <v>823300</v>
      </c>
      <c r="H31" s="241">
        <v>944300</v>
      </c>
      <c r="I31" s="241">
        <v>812400</v>
      </c>
      <c r="J31" s="239">
        <f>K31+L31+M31+N31</f>
        <v>-10000</v>
      </c>
      <c r="K31" s="259"/>
      <c r="L31" s="241">
        <v>-10000</v>
      </c>
      <c r="M31" s="241"/>
      <c r="N31" s="260"/>
      <c r="O31" s="241">
        <v>3524137.14</v>
      </c>
      <c r="P31" s="241"/>
      <c r="Q31" s="241">
        <v>2828160.25</v>
      </c>
      <c r="R31" s="241">
        <v>2829160.25</v>
      </c>
      <c r="S31" s="241">
        <v>2838460.25</v>
      </c>
      <c r="T31" s="241">
        <v>3403158.18</v>
      </c>
      <c r="U31" s="241">
        <f>U32</f>
        <v>5076309.08</v>
      </c>
      <c r="V31" s="214"/>
      <c r="W31" s="241" t="e">
        <f>W32+#REF!</f>
        <v>#REF!</v>
      </c>
      <c r="X31" s="241" t="e">
        <f>X32+#REF!</f>
        <v>#REF!</v>
      </c>
      <c r="Y31" s="241" t="e">
        <f t="shared" si="2"/>
        <v>#REF!</v>
      </c>
      <c r="Z31" s="270"/>
      <c r="AA31" s="241" t="e">
        <f>#REF!+AA32</f>
        <v>#REF!</v>
      </c>
      <c r="AB31" s="214"/>
      <c r="AC31" s="241" t="e">
        <f>#REF!+AC32</f>
        <v>#REF!</v>
      </c>
      <c r="AD31" s="214"/>
      <c r="AE31" s="241" t="e">
        <f>#REF!+AE32</f>
        <v>#REF!</v>
      </c>
      <c r="AF31" s="214"/>
      <c r="AG31" s="241">
        <f>AG32</f>
        <v>6364800</v>
      </c>
      <c r="AH31" s="214"/>
      <c r="AI31" s="241">
        <f>AI32+AI33</f>
        <v>6364800</v>
      </c>
      <c r="AJ31" s="214"/>
      <c r="AK31" s="241">
        <f>AK32+AK33</f>
        <v>6413840</v>
      </c>
      <c r="AL31" s="214"/>
      <c r="AM31" s="214"/>
      <c r="AN31" s="241">
        <f>AN32+AN33</f>
        <v>7332840</v>
      </c>
      <c r="AO31" s="260"/>
      <c r="AP31" s="241">
        <f>AP32+AP33</f>
        <v>7332840</v>
      </c>
      <c r="AQ31" s="214"/>
      <c r="AR31" s="241">
        <f>AR32+AR33</f>
        <v>7854440</v>
      </c>
      <c r="AS31" s="214"/>
      <c r="AT31" s="241">
        <f>AT32+AT33</f>
        <v>8011640</v>
      </c>
      <c r="AU31" s="214"/>
      <c r="AV31" s="241">
        <f>AV32+AV33</f>
        <v>8011640</v>
      </c>
      <c r="AW31" s="214"/>
      <c r="AX31" s="261">
        <f>AX32+AX33+AX34+AX35+AX36+AX37</f>
        <v>10570.795999999998</v>
      </c>
      <c r="AY31" s="262">
        <f>AY32+AY33+AY34+AY35+AY36</f>
        <v>4276.2</v>
      </c>
      <c r="AZ31" s="234"/>
      <c r="BB31" s="260">
        <f>BB32+BB35+BB37</f>
        <v>7324.54</v>
      </c>
      <c r="BC31" s="245">
        <f t="shared" si="3"/>
        <v>69.290335373040975</v>
      </c>
    </row>
    <row r="32" spans="1:57" ht="67.5" customHeight="1" x14ac:dyDescent="0.25">
      <c r="A32" s="268" t="s">
        <v>775</v>
      </c>
      <c r="B32" s="269" t="s">
        <v>774</v>
      </c>
      <c r="C32" s="269" t="s">
        <v>769</v>
      </c>
      <c r="D32" s="263" t="s">
        <v>738</v>
      </c>
      <c r="E32" s="239"/>
      <c r="F32" s="259"/>
      <c r="G32" s="241"/>
      <c r="H32" s="241"/>
      <c r="I32" s="241"/>
      <c r="J32" s="239"/>
      <c r="K32" s="259"/>
      <c r="L32" s="241"/>
      <c r="M32" s="241"/>
      <c r="N32" s="260"/>
      <c r="O32" s="241"/>
      <c r="P32" s="241"/>
      <c r="Q32" s="241"/>
      <c r="R32" s="241"/>
      <c r="S32" s="241"/>
      <c r="T32" s="241"/>
      <c r="U32" s="241">
        <v>5076309.08</v>
      </c>
      <c r="V32" s="214">
        <v>143887.97</v>
      </c>
      <c r="W32" s="241">
        <f>U32+V32</f>
        <v>5220197.05</v>
      </c>
      <c r="X32" s="241">
        <v>1359426.71</v>
      </c>
      <c r="Y32" s="241">
        <f t="shared" si="2"/>
        <v>6579623.7599999998</v>
      </c>
      <c r="Z32" s="264">
        <v>1047364.78</v>
      </c>
      <c r="AA32" s="241">
        <f>Y32+Z32</f>
        <v>7626988.54</v>
      </c>
      <c r="AB32" s="214">
        <v>10000</v>
      </c>
      <c r="AC32" s="241">
        <f>AA32+AB32</f>
        <v>7636988.54</v>
      </c>
      <c r="AD32" s="214">
        <v>125169.99</v>
      </c>
      <c r="AE32" s="241">
        <v>7751858.5300000003</v>
      </c>
      <c r="AF32" s="214">
        <v>563.75</v>
      </c>
      <c r="AG32" s="241">
        <v>6364800</v>
      </c>
      <c r="AH32" s="214"/>
      <c r="AI32" s="241">
        <v>6364800</v>
      </c>
      <c r="AJ32" s="214">
        <v>6500</v>
      </c>
      <c r="AK32" s="241">
        <f>AI32+AJ32</f>
        <v>6371300</v>
      </c>
      <c r="AL32" s="214">
        <v>858000</v>
      </c>
      <c r="AM32" s="272"/>
      <c r="AN32" s="241">
        <f>AK32+AL32</f>
        <v>7229300</v>
      </c>
      <c r="AO32" s="260"/>
      <c r="AP32" s="241">
        <f>AM32+AN32</f>
        <v>7229300</v>
      </c>
      <c r="AQ32" s="214">
        <v>521600</v>
      </c>
      <c r="AR32" s="241">
        <f>AP32+AQ32</f>
        <v>7750900</v>
      </c>
      <c r="AS32" s="214">
        <v>154800</v>
      </c>
      <c r="AT32" s="241">
        <f>AR32+AS32</f>
        <v>7905700</v>
      </c>
      <c r="AU32" s="214"/>
      <c r="AV32" s="241">
        <f>AT32+AU32</f>
        <v>7905700</v>
      </c>
      <c r="AW32" s="214">
        <v>329024.96999999997</v>
      </c>
      <c r="AX32" s="261">
        <f>8370.086-30</f>
        <v>8340.0859999999993</v>
      </c>
      <c r="AY32" s="262">
        <v>3566.93</v>
      </c>
      <c r="AZ32" s="234"/>
      <c r="BB32" s="260">
        <v>5207.54</v>
      </c>
      <c r="BC32" s="245">
        <f t="shared" si="3"/>
        <v>62.439883713429332</v>
      </c>
      <c r="BE32" s="244"/>
    </row>
    <row r="33" spans="1:108" ht="17.25" hidden="1" customHeight="1" x14ac:dyDescent="0.25">
      <c r="A33" s="268"/>
      <c r="B33" s="269" t="s">
        <v>393</v>
      </c>
      <c r="C33" s="269"/>
      <c r="D33" s="263" t="s">
        <v>389</v>
      </c>
      <c r="E33" s="239"/>
      <c r="F33" s="259"/>
      <c r="G33" s="241"/>
      <c r="H33" s="241"/>
      <c r="I33" s="241"/>
      <c r="J33" s="239"/>
      <c r="K33" s="259"/>
      <c r="L33" s="241"/>
      <c r="M33" s="241"/>
      <c r="N33" s="260"/>
      <c r="O33" s="241"/>
      <c r="P33" s="241"/>
      <c r="Q33" s="241"/>
      <c r="R33" s="241"/>
      <c r="S33" s="241"/>
      <c r="T33" s="241"/>
      <c r="U33" s="241"/>
      <c r="V33" s="214"/>
      <c r="W33" s="241"/>
      <c r="X33" s="241"/>
      <c r="Y33" s="241"/>
      <c r="Z33" s="270"/>
      <c r="AA33" s="241"/>
      <c r="AB33" s="214"/>
      <c r="AC33" s="241"/>
      <c r="AD33" s="214"/>
      <c r="AE33" s="241"/>
      <c r="AF33" s="214"/>
      <c r="AG33" s="241"/>
      <c r="AH33" s="214"/>
      <c r="AI33" s="241"/>
      <c r="AJ33" s="214">
        <v>42540</v>
      </c>
      <c r="AK33" s="241">
        <f>AJ33</f>
        <v>42540</v>
      </c>
      <c r="AL33" s="214"/>
      <c r="AM33" s="214">
        <v>61000</v>
      </c>
      <c r="AN33" s="241">
        <f>AK33+AL33+AM33</f>
        <v>103540</v>
      </c>
      <c r="AO33" s="260"/>
      <c r="AP33" s="241">
        <v>103540</v>
      </c>
      <c r="AQ33" s="214"/>
      <c r="AR33" s="241">
        <v>103540</v>
      </c>
      <c r="AS33" s="214">
        <v>2400</v>
      </c>
      <c r="AT33" s="241">
        <f>AR33+AS33</f>
        <v>105940</v>
      </c>
      <c r="AU33" s="214"/>
      <c r="AV33" s="241">
        <f>AT33+AU33</f>
        <v>105940</v>
      </c>
      <c r="AW33" s="214"/>
      <c r="AX33" s="261">
        <v>0</v>
      </c>
      <c r="AY33" s="262">
        <v>0</v>
      </c>
      <c r="AZ33" s="234"/>
      <c r="BB33" s="260">
        <v>0</v>
      </c>
      <c r="BC33" s="245" t="e">
        <f t="shared" si="3"/>
        <v>#DIV/0!</v>
      </c>
    </row>
    <row r="34" spans="1:108" ht="16.899999999999999" hidden="1" customHeight="1" x14ac:dyDescent="0.25">
      <c r="A34" s="268"/>
      <c r="B34" s="269" t="s">
        <v>693</v>
      </c>
      <c r="C34" s="269"/>
      <c r="D34" s="273" t="s">
        <v>394</v>
      </c>
      <c r="E34" s="239"/>
      <c r="F34" s="259"/>
      <c r="G34" s="241"/>
      <c r="H34" s="241"/>
      <c r="I34" s="241"/>
      <c r="J34" s="239"/>
      <c r="K34" s="259"/>
      <c r="L34" s="241"/>
      <c r="M34" s="241"/>
      <c r="N34" s="260"/>
      <c r="O34" s="241"/>
      <c r="P34" s="241"/>
      <c r="Q34" s="241"/>
      <c r="R34" s="241"/>
      <c r="S34" s="241"/>
      <c r="T34" s="241"/>
      <c r="U34" s="241"/>
      <c r="V34" s="214"/>
      <c r="W34" s="241"/>
      <c r="X34" s="241"/>
      <c r="Y34" s="241"/>
      <c r="Z34" s="270"/>
      <c r="AA34" s="241"/>
      <c r="AB34" s="214"/>
      <c r="AC34" s="241"/>
      <c r="AD34" s="214"/>
      <c r="AE34" s="241"/>
      <c r="AF34" s="214"/>
      <c r="AG34" s="241"/>
      <c r="AH34" s="214"/>
      <c r="AI34" s="241"/>
      <c r="AJ34" s="214"/>
      <c r="AK34" s="241"/>
      <c r="AL34" s="214"/>
      <c r="AM34" s="214"/>
      <c r="AN34" s="241"/>
      <c r="AO34" s="260"/>
      <c r="AP34" s="241"/>
      <c r="AQ34" s="214"/>
      <c r="AR34" s="241"/>
      <c r="AS34" s="214"/>
      <c r="AT34" s="241"/>
      <c r="AU34" s="214"/>
      <c r="AV34" s="241"/>
      <c r="AW34" s="214"/>
      <c r="AX34" s="261"/>
      <c r="AY34" s="262">
        <v>0</v>
      </c>
      <c r="AZ34" s="234"/>
      <c r="BB34" s="260"/>
      <c r="BC34" s="245" t="e">
        <f t="shared" si="3"/>
        <v>#DIV/0!</v>
      </c>
    </row>
    <row r="35" spans="1:108" ht="32.450000000000003" customHeight="1" x14ac:dyDescent="0.25">
      <c r="A35" s="268" t="s">
        <v>775</v>
      </c>
      <c r="B35" s="269" t="s">
        <v>774</v>
      </c>
      <c r="C35" s="269" t="s">
        <v>771</v>
      </c>
      <c r="D35" s="273" t="s">
        <v>739</v>
      </c>
      <c r="E35" s="239"/>
      <c r="F35" s="259"/>
      <c r="G35" s="241"/>
      <c r="H35" s="241"/>
      <c r="I35" s="241"/>
      <c r="J35" s="239"/>
      <c r="K35" s="259"/>
      <c r="L35" s="241"/>
      <c r="M35" s="241"/>
      <c r="N35" s="260"/>
      <c r="O35" s="241"/>
      <c r="P35" s="241"/>
      <c r="Q35" s="241"/>
      <c r="R35" s="241"/>
      <c r="S35" s="241"/>
      <c r="T35" s="241"/>
      <c r="U35" s="241"/>
      <c r="V35" s="214"/>
      <c r="W35" s="241"/>
      <c r="X35" s="241"/>
      <c r="Y35" s="241"/>
      <c r="Z35" s="270"/>
      <c r="AA35" s="241"/>
      <c r="AB35" s="214"/>
      <c r="AC35" s="241"/>
      <c r="AD35" s="214"/>
      <c r="AE35" s="241"/>
      <c r="AF35" s="214"/>
      <c r="AG35" s="241"/>
      <c r="AH35" s="214"/>
      <c r="AI35" s="241"/>
      <c r="AJ35" s="214"/>
      <c r="AK35" s="241"/>
      <c r="AL35" s="214"/>
      <c r="AM35" s="214"/>
      <c r="AN35" s="241"/>
      <c r="AO35" s="260"/>
      <c r="AP35" s="241"/>
      <c r="AQ35" s="214"/>
      <c r="AR35" s="241"/>
      <c r="AS35" s="214"/>
      <c r="AT35" s="241"/>
      <c r="AU35" s="214"/>
      <c r="AV35" s="241"/>
      <c r="AW35" s="214"/>
      <c r="AX35" s="261">
        <f>1979.25+180</f>
        <v>2159.25</v>
      </c>
      <c r="AY35" s="262">
        <v>162.13</v>
      </c>
      <c r="AZ35" s="234"/>
      <c r="BB35" s="260">
        <v>2117</v>
      </c>
      <c r="BC35" s="245">
        <f t="shared" si="3"/>
        <v>98.043302072478866</v>
      </c>
    </row>
    <row r="36" spans="1:108" ht="19.899999999999999" hidden="1" customHeight="1" x14ac:dyDescent="0.25">
      <c r="A36" s="268"/>
      <c r="B36" s="257" t="s">
        <v>694</v>
      </c>
      <c r="C36" s="257"/>
      <c r="D36" s="273" t="s">
        <v>392</v>
      </c>
      <c r="E36" s="239"/>
      <c r="F36" s="259"/>
      <c r="G36" s="241"/>
      <c r="H36" s="241"/>
      <c r="I36" s="241"/>
      <c r="J36" s="239"/>
      <c r="K36" s="259"/>
      <c r="L36" s="241"/>
      <c r="M36" s="241"/>
      <c r="N36" s="260"/>
      <c r="O36" s="241"/>
      <c r="P36" s="241"/>
      <c r="Q36" s="241"/>
      <c r="R36" s="241"/>
      <c r="S36" s="241"/>
      <c r="T36" s="241"/>
      <c r="U36" s="241"/>
      <c r="V36" s="214"/>
      <c r="W36" s="241"/>
      <c r="X36" s="241"/>
      <c r="Y36" s="241"/>
      <c r="Z36" s="270"/>
      <c r="AA36" s="241"/>
      <c r="AB36" s="214"/>
      <c r="AC36" s="241"/>
      <c r="AD36" s="214"/>
      <c r="AE36" s="241"/>
      <c r="AF36" s="214"/>
      <c r="AG36" s="241"/>
      <c r="AH36" s="214"/>
      <c r="AI36" s="241"/>
      <c r="AJ36" s="214"/>
      <c r="AK36" s="241"/>
      <c r="AL36" s="214"/>
      <c r="AM36" s="214"/>
      <c r="AN36" s="241"/>
      <c r="AO36" s="260"/>
      <c r="AP36" s="241"/>
      <c r="AQ36" s="214"/>
      <c r="AR36" s="241"/>
      <c r="AS36" s="214"/>
      <c r="AT36" s="241"/>
      <c r="AU36" s="214"/>
      <c r="AV36" s="241"/>
      <c r="AW36" s="214"/>
      <c r="AX36" s="261"/>
      <c r="AY36" s="262">
        <v>547.14</v>
      </c>
      <c r="AZ36" s="234"/>
      <c r="BB36" s="260"/>
      <c r="BC36" s="245" t="e">
        <f t="shared" si="3"/>
        <v>#DIV/0!</v>
      </c>
    </row>
    <row r="37" spans="1:108" ht="29.25" customHeight="1" x14ac:dyDescent="0.25">
      <c r="A37" s="268" t="s">
        <v>775</v>
      </c>
      <c r="B37" s="257" t="s">
        <v>774</v>
      </c>
      <c r="C37" s="257" t="s">
        <v>776</v>
      </c>
      <c r="D37" s="273" t="s">
        <v>740</v>
      </c>
      <c r="E37" s="239"/>
      <c r="F37" s="259"/>
      <c r="G37" s="241"/>
      <c r="H37" s="241"/>
      <c r="I37" s="241"/>
      <c r="J37" s="239"/>
      <c r="K37" s="259"/>
      <c r="L37" s="241"/>
      <c r="M37" s="241"/>
      <c r="N37" s="260"/>
      <c r="O37" s="241"/>
      <c r="P37" s="241"/>
      <c r="Q37" s="241"/>
      <c r="R37" s="241"/>
      <c r="S37" s="241"/>
      <c r="T37" s="241"/>
      <c r="U37" s="241"/>
      <c r="V37" s="214"/>
      <c r="W37" s="241"/>
      <c r="X37" s="241"/>
      <c r="Y37" s="241"/>
      <c r="Z37" s="270"/>
      <c r="AA37" s="241"/>
      <c r="AB37" s="214"/>
      <c r="AC37" s="241"/>
      <c r="AD37" s="214"/>
      <c r="AE37" s="241"/>
      <c r="AF37" s="214"/>
      <c r="AG37" s="241"/>
      <c r="AH37" s="214"/>
      <c r="AI37" s="241"/>
      <c r="AJ37" s="214"/>
      <c r="AK37" s="241"/>
      <c r="AL37" s="214"/>
      <c r="AM37" s="214"/>
      <c r="AN37" s="241"/>
      <c r="AO37" s="260"/>
      <c r="AP37" s="241"/>
      <c r="AQ37" s="214"/>
      <c r="AR37" s="241"/>
      <c r="AS37" s="214"/>
      <c r="AT37" s="241"/>
      <c r="AU37" s="214"/>
      <c r="AV37" s="241"/>
      <c r="AW37" s="214"/>
      <c r="AX37" s="261">
        <f>41.46+30</f>
        <v>71.460000000000008</v>
      </c>
      <c r="AY37" s="262">
        <v>0</v>
      </c>
      <c r="AZ37" s="234"/>
      <c r="BB37" s="260">
        <v>0</v>
      </c>
      <c r="BC37" s="245">
        <f t="shared" si="3"/>
        <v>0</v>
      </c>
      <c r="BE37" s="244"/>
    </row>
    <row r="38" spans="1:108" ht="32.25" customHeight="1" x14ac:dyDescent="0.25">
      <c r="A38" s="236" t="s">
        <v>777</v>
      </c>
      <c r="B38" s="237" t="s">
        <v>766</v>
      </c>
      <c r="C38" s="237" t="s">
        <v>764</v>
      </c>
      <c r="D38" s="238" t="s">
        <v>605</v>
      </c>
      <c r="E38" s="239"/>
      <c r="F38" s="259"/>
      <c r="G38" s="241"/>
      <c r="H38" s="241"/>
      <c r="I38" s="241"/>
      <c r="J38" s="239"/>
      <c r="K38" s="259"/>
      <c r="L38" s="241"/>
      <c r="M38" s="241"/>
      <c r="N38" s="260"/>
      <c r="O38" s="241"/>
      <c r="P38" s="241"/>
      <c r="Q38" s="241"/>
      <c r="R38" s="241"/>
      <c r="S38" s="241"/>
      <c r="T38" s="241"/>
      <c r="U38" s="241"/>
      <c r="V38" s="214"/>
      <c r="W38" s="241"/>
      <c r="X38" s="241"/>
      <c r="Y38" s="241"/>
      <c r="Z38" s="270"/>
      <c r="AA38" s="241"/>
      <c r="AB38" s="214"/>
      <c r="AC38" s="241"/>
      <c r="AD38" s="214"/>
      <c r="AE38" s="241"/>
      <c r="AF38" s="214"/>
      <c r="AG38" s="241"/>
      <c r="AH38" s="214"/>
      <c r="AI38" s="241"/>
      <c r="AJ38" s="214"/>
      <c r="AK38" s="241"/>
      <c r="AL38" s="214"/>
      <c r="AM38" s="214"/>
      <c r="AN38" s="241"/>
      <c r="AO38" s="260"/>
      <c r="AP38" s="241"/>
      <c r="AQ38" s="214"/>
      <c r="AR38" s="241"/>
      <c r="AS38" s="214"/>
      <c r="AT38" s="241"/>
      <c r="AU38" s="214"/>
      <c r="AV38" s="241"/>
      <c r="AW38" s="214"/>
      <c r="AX38" s="242">
        <f>AX39</f>
        <v>20.7</v>
      </c>
      <c r="AY38" s="262"/>
      <c r="AZ38" s="234"/>
      <c r="BB38" s="240">
        <f>BB39</f>
        <v>0</v>
      </c>
      <c r="BC38" s="245">
        <f t="shared" si="3"/>
        <v>0</v>
      </c>
    </row>
    <row r="39" spans="1:108" ht="45" customHeight="1" x14ac:dyDescent="0.25">
      <c r="A39" s="266" t="s">
        <v>777</v>
      </c>
      <c r="B39" s="267" t="s">
        <v>768</v>
      </c>
      <c r="C39" s="267" t="s">
        <v>764</v>
      </c>
      <c r="D39" s="271" t="s">
        <v>691</v>
      </c>
      <c r="E39" s="239"/>
      <c r="F39" s="259"/>
      <c r="G39" s="241"/>
      <c r="H39" s="241"/>
      <c r="I39" s="241"/>
      <c r="J39" s="239"/>
      <c r="K39" s="259"/>
      <c r="L39" s="241"/>
      <c r="M39" s="241"/>
      <c r="N39" s="260"/>
      <c r="O39" s="241"/>
      <c r="P39" s="241"/>
      <c r="Q39" s="241"/>
      <c r="R39" s="241"/>
      <c r="S39" s="241"/>
      <c r="T39" s="241"/>
      <c r="U39" s="241"/>
      <c r="V39" s="214"/>
      <c r="W39" s="241"/>
      <c r="X39" s="241"/>
      <c r="Y39" s="241"/>
      <c r="Z39" s="270"/>
      <c r="AA39" s="241"/>
      <c r="AB39" s="214"/>
      <c r="AC39" s="241"/>
      <c r="AD39" s="214"/>
      <c r="AE39" s="241"/>
      <c r="AF39" s="214"/>
      <c r="AG39" s="241"/>
      <c r="AH39" s="214"/>
      <c r="AI39" s="241"/>
      <c r="AJ39" s="214"/>
      <c r="AK39" s="241"/>
      <c r="AL39" s="214"/>
      <c r="AM39" s="214"/>
      <c r="AN39" s="241"/>
      <c r="AO39" s="260"/>
      <c r="AP39" s="241"/>
      <c r="AQ39" s="214"/>
      <c r="AR39" s="241"/>
      <c r="AS39" s="214"/>
      <c r="AT39" s="241"/>
      <c r="AU39" s="214"/>
      <c r="AV39" s="241"/>
      <c r="AW39" s="214"/>
      <c r="AX39" s="253">
        <f>AX40</f>
        <v>20.7</v>
      </c>
      <c r="AY39" s="262"/>
      <c r="AZ39" s="234"/>
      <c r="BB39" s="252">
        <f>BB40</f>
        <v>0</v>
      </c>
      <c r="BC39" s="245">
        <f t="shared" si="3"/>
        <v>0</v>
      </c>
    </row>
    <row r="40" spans="1:108" ht="42.75" customHeight="1" x14ac:dyDescent="0.25">
      <c r="A40" s="266" t="s">
        <v>777</v>
      </c>
      <c r="B40" s="267" t="s">
        <v>779</v>
      </c>
      <c r="C40" s="274" t="s">
        <v>764</v>
      </c>
      <c r="D40" s="275" t="s">
        <v>745</v>
      </c>
      <c r="E40" s="239"/>
      <c r="F40" s="259"/>
      <c r="G40" s="241"/>
      <c r="H40" s="241"/>
      <c r="I40" s="241"/>
      <c r="J40" s="239"/>
      <c r="K40" s="259"/>
      <c r="L40" s="241"/>
      <c r="M40" s="241"/>
      <c r="N40" s="260"/>
      <c r="O40" s="241"/>
      <c r="P40" s="241"/>
      <c r="Q40" s="241"/>
      <c r="R40" s="241"/>
      <c r="S40" s="241"/>
      <c r="T40" s="241"/>
      <c r="U40" s="241"/>
      <c r="V40" s="214"/>
      <c r="W40" s="241"/>
      <c r="X40" s="241"/>
      <c r="Y40" s="241"/>
      <c r="Z40" s="270"/>
      <c r="AA40" s="241"/>
      <c r="AB40" s="214"/>
      <c r="AC40" s="241"/>
      <c r="AD40" s="214"/>
      <c r="AE40" s="241"/>
      <c r="AF40" s="214"/>
      <c r="AG40" s="241"/>
      <c r="AH40" s="214"/>
      <c r="AI40" s="241"/>
      <c r="AJ40" s="214"/>
      <c r="AK40" s="241"/>
      <c r="AL40" s="214"/>
      <c r="AM40" s="214"/>
      <c r="AN40" s="241"/>
      <c r="AO40" s="260"/>
      <c r="AP40" s="241"/>
      <c r="AQ40" s="214"/>
      <c r="AR40" s="241"/>
      <c r="AS40" s="214"/>
      <c r="AT40" s="241"/>
      <c r="AU40" s="214"/>
      <c r="AV40" s="241"/>
      <c r="AW40" s="214"/>
      <c r="AX40" s="261">
        <f>AX41</f>
        <v>20.7</v>
      </c>
      <c r="AY40" s="262"/>
      <c r="AZ40" s="234"/>
      <c r="BB40" s="260">
        <f>BB41</f>
        <v>0</v>
      </c>
      <c r="BC40" s="245">
        <f t="shared" si="3"/>
        <v>0</v>
      </c>
    </row>
    <row r="41" spans="1:108" ht="39.75" customHeight="1" x14ac:dyDescent="0.25">
      <c r="A41" s="268" t="s">
        <v>777</v>
      </c>
      <c r="B41" s="257" t="s">
        <v>779</v>
      </c>
      <c r="C41" s="257" t="s">
        <v>771</v>
      </c>
      <c r="D41" s="273" t="s">
        <v>739</v>
      </c>
      <c r="E41" s="239"/>
      <c r="F41" s="259"/>
      <c r="G41" s="241"/>
      <c r="H41" s="241"/>
      <c r="I41" s="241"/>
      <c r="J41" s="239"/>
      <c r="K41" s="259"/>
      <c r="L41" s="241"/>
      <c r="M41" s="241"/>
      <c r="N41" s="260"/>
      <c r="O41" s="241"/>
      <c r="P41" s="241"/>
      <c r="Q41" s="241"/>
      <c r="R41" s="241"/>
      <c r="S41" s="241"/>
      <c r="T41" s="241"/>
      <c r="U41" s="241"/>
      <c r="V41" s="214"/>
      <c r="W41" s="241"/>
      <c r="X41" s="241"/>
      <c r="Y41" s="241"/>
      <c r="Z41" s="270"/>
      <c r="AA41" s="241"/>
      <c r="AB41" s="214"/>
      <c r="AC41" s="241"/>
      <c r="AD41" s="214"/>
      <c r="AE41" s="241"/>
      <c r="AF41" s="214"/>
      <c r="AG41" s="241"/>
      <c r="AH41" s="214"/>
      <c r="AI41" s="241"/>
      <c r="AJ41" s="214"/>
      <c r="AK41" s="241"/>
      <c r="AL41" s="214"/>
      <c r="AM41" s="214"/>
      <c r="AN41" s="241"/>
      <c r="AO41" s="260"/>
      <c r="AP41" s="241"/>
      <c r="AQ41" s="214"/>
      <c r="AR41" s="241"/>
      <c r="AS41" s="214"/>
      <c r="AT41" s="241"/>
      <c r="AU41" s="214"/>
      <c r="AV41" s="241"/>
      <c r="AW41" s="214"/>
      <c r="AX41" s="261">
        <v>20.7</v>
      </c>
      <c r="AY41" s="262"/>
      <c r="AZ41" s="234"/>
      <c r="BB41" s="260">
        <v>0</v>
      </c>
      <c r="BC41" s="245">
        <f t="shared" si="3"/>
        <v>0</v>
      </c>
    </row>
    <row r="42" spans="1:108" ht="18" customHeight="1" x14ac:dyDescent="0.25">
      <c r="A42" s="236" t="s">
        <v>11</v>
      </c>
      <c r="B42" s="237" t="s">
        <v>837</v>
      </c>
      <c r="C42" s="237" t="s">
        <v>764</v>
      </c>
      <c r="D42" s="279" t="s">
        <v>398</v>
      </c>
      <c r="E42" s="239"/>
      <c r="F42" s="276"/>
      <c r="G42" s="239"/>
      <c r="H42" s="239"/>
      <c r="I42" s="239"/>
      <c r="J42" s="239"/>
      <c r="K42" s="276"/>
      <c r="L42" s="239"/>
      <c r="M42" s="239"/>
      <c r="N42" s="240"/>
      <c r="O42" s="239"/>
      <c r="P42" s="239"/>
      <c r="Q42" s="239"/>
      <c r="R42" s="239"/>
      <c r="S42" s="239"/>
      <c r="T42" s="239"/>
      <c r="U42" s="239"/>
      <c r="V42" s="265"/>
      <c r="W42" s="239"/>
      <c r="X42" s="239"/>
      <c r="Y42" s="239"/>
      <c r="Z42" s="265"/>
      <c r="AA42" s="239"/>
      <c r="AB42" s="265"/>
      <c r="AC42" s="239"/>
      <c r="AD42" s="265"/>
      <c r="AE42" s="239"/>
      <c r="AF42" s="265"/>
      <c r="AG42" s="239"/>
      <c r="AH42" s="265"/>
      <c r="AI42" s="239"/>
      <c r="AJ42" s="265"/>
      <c r="AK42" s="239"/>
      <c r="AL42" s="265"/>
      <c r="AM42" s="265"/>
      <c r="AN42" s="239"/>
      <c r="AO42" s="265"/>
      <c r="AP42" s="239"/>
      <c r="AQ42" s="265"/>
      <c r="AR42" s="239"/>
      <c r="AS42" s="265"/>
      <c r="AT42" s="239"/>
      <c r="AU42" s="265"/>
      <c r="AV42" s="239"/>
      <c r="AW42" s="265"/>
      <c r="AX42" s="242">
        <f>AX43</f>
        <v>222.55099999999999</v>
      </c>
      <c r="AY42" s="243">
        <f>AY43</f>
        <v>0</v>
      </c>
      <c r="AZ42" s="234"/>
      <c r="BB42" s="240">
        <f>BB43</f>
        <v>0</v>
      </c>
      <c r="BC42" s="245">
        <f t="shared" si="3"/>
        <v>0</v>
      </c>
    </row>
    <row r="43" spans="1:108" ht="33" customHeight="1" x14ac:dyDescent="0.25">
      <c r="A43" s="255" t="s">
        <v>11</v>
      </c>
      <c r="B43" s="257" t="s">
        <v>768</v>
      </c>
      <c r="C43" s="257" t="s">
        <v>764</v>
      </c>
      <c r="D43" s="263" t="s">
        <v>691</v>
      </c>
      <c r="E43" s="239"/>
      <c r="F43" s="259"/>
      <c r="G43" s="241"/>
      <c r="H43" s="241"/>
      <c r="I43" s="241"/>
      <c r="J43" s="239"/>
      <c r="K43" s="259"/>
      <c r="L43" s="241"/>
      <c r="M43" s="241"/>
      <c r="N43" s="260"/>
      <c r="O43" s="241"/>
      <c r="P43" s="241"/>
      <c r="Q43" s="241"/>
      <c r="R43" s="241"/>
      <c r="S43" s="241"/>
      <c r="T43" s="241"/>
      <c r="U43" s="241"/>
      <c r="V43" s="214"/>
      <c r="W43" s="241"/>
      <c r="X43" s="241"/>
      <c r="Y43" s="241"/>
      <c r="Z43" s="214"/>
      <c r="AA43" s="241"/>
      <c r="AB43" s="214"/>
      <c r="AC43" s="241"/>
      <c r="AD43" s="214"/>
      <c r="AE43" s="241"/>
      <c r="AF43" s="214"/>
      <c r="AG43" s="241"/>
      <c r="AH43" s="214"/>
      <c r="AI43" s="241"/>
      <c r="AJ43" s="214"/>
      <c r="AK43" s="241"/>
      <c r="AL43" s="214"/>
      <c r="AM43" s="214"/>
      <c r="AN43" s="241"/>
      <c r="AO43" s="214"/>
      <c r="AP43" s="241"/>
      <c r="AQ43" s="214"/>
      <c r="AR43" s="241"/>
      <c r="AS43" s="214"/>
      <c r="AT43" s="241"/>
      <c r="AU43" s="214"/>
      <c r="AV43" s="241"/>
      <c r="AW43" s="214"/>
      <c r="AX43" s="261">
        <f>AX44</f>
        <v>222.55099999999999</v>
      </c>
      <c r="AY43" s="262">
        <f>AY44</f>
        <v>0</v>
      </c>
      <c r="AZ43" s="234"/>
      <c r="BB43" s="260">
        <f>BB44</f>
        <v>0</v>
      </c>
      <c r="BC43" s="245">
        <f t="shared" si="3"/>
        <v>0</v>
      </c>
    </row>
    <row r="44" spans="1:108" ht="20.25" customHeight="1" x14ac:dyDescent="0.25">
      <c r="A44" s="255" t="s">
        <v>11</v>
      </c>
      <c r="B44" s="257" t="s">
        <v>12</v>
      </c>
      <c r="C44" s="257" t="s">
        <v>764</v>
      </c>
      <c r="D44" s="40" t="s">
        <v>704</v>
      </c>
      <c r="E44" s="239"/>
      <c r="F44" s="259"/>
      <c r="G44" s="241"/>
      <c r="H44" s="241"/>
      <c r="I44" s="241"/>
      <c r="J44" s="239"/>
      <c r="K44" s="259"/>
      <c r="L44" s="241"/>
      <c r="M44" s="241"/>
      <c r="N44" s="260"/>
      <c r="O44" s="241"/>
      <c r="P44" s="241"/>
      <c r="Q44" s="241"/>
      <c r="R44" s="241"/>
      <c r="S44" s="241"/>
      <c r="T44" s="241"/>
      <c r="U44" s="241"/>
      <c r="V44" s="214"/>
      <c r="W44" s="241"/>
      <c r="X44" s="241"/>
      <c r="Y44" s="241"/>
      <c r="Z44" s="214"/>
      <c r="AA44" s="241"/>
      <c r="AB44" s="214"/>
      <c r="AC44" s="241"/>
      <c r="AD44" s="214"/>
      <c r="AE44" s="241"/>
      <c r="AF44" s="214"/>
      <c r="AG44" s="241"/>
      <c r="AH44" s="214"/>
      <c r="AI44" s="241"/>
      <c r="AJ44" s="214"/>
      <c r="AK44" s="241"/>
      <c r="AL44" s="214"/>
      <c r="AM44" s="214"/>
      <c r="AN44" s="241"/>
      <c r="AO44" s="214"/>
      <c r="AP44" s="241"/>
      <c r="AQ44" s="214"/>
      <c r="AR44" s="241"/>
      <c r="AS44" s="214"/>
      <c r="AT44" s="241"/>
      <c r="AU44" s="214"/>
      <c r="AV44" s="241"/>
      <c r="AW44" s="214"/>
      <c r="AX44" s="261">
        <f>AX45</f>
        <v>222.55099999999999</v>
      </c>
      <c r="AY44" s="262">
        <v>0</v>
      </c>
      <c r="AZ44" s="234"/>
      <c r="BB44" s="260">
        <f>BB45</f>
        <v>0</v>
      </c>
      <c r="BC44" s="245">
        <f t="shared" si="3"/>
        <v>0</v>
      </c>
    </row>
    <row r="45" spans="1:108" ht="19.5" customHeight="1" x14ac:dyDescent="0.25">
      <c r="A45" s="280" t="s">
        <v>11</v>
      </c>
      <c r="B45" s="257" t="s">
        <v>12</v>
      </c>
      <c r="C45" s="257" t="s">
        <v>771</v>
      </c>
      <c r="D45" s="263" t="s">
        <v>747</v>
      </c>
      <c r="E45" s="239"/>
      <c r="F45" s="259"/>
      <c r="G45" s="241"/>
      <c r="H45" s="241"/>
      <c r="I45" s="241"/>
      <c r="J45" s="239"/>
      <c r="K45" s="259"/>
      <c r="L45" s="241"/>
      <c r="M45" s="241"/>
      <c r="N45" s="260"/>
      <c r="O45" s="241"/>
      <c r="P45" s="241"/>
      <c r="Q45" s="241"/>
      <c r="R45" s="241"/>
      <c r="S45" s="241"/>
      <c r="T45" s="241"/>
      <c r="U45" s="241"/>
      <c r="V45" s="214"/>
      <c r="W45" s="241"/>
      <c r="X45" s="241"/>
      <c r="Y45" s="241"/>
      <c r="Z45" s="214"/>
      <c r="AA45" s="241"/>
      <c r="AB45" s="214"/>
      <c r="AC45" s="241"/>
      <c r="AD45" s="214"/>
      <c r="AE45" s="241"/>
      <c r="AF45" s="214"/>
      <c r="AG45" s="241"/>
      <c r="AH45" s="214"/>
      <c r="AI45" s="241"/>
      <c r="AJ45" s="214"/>
      <c r="AK45" s="241"/>
      <c r="AL45" s="214"/>
      <c r="AM45" s="214"/>
      <c r="AN45" s="241"/>
      <c r="AO45" s="214"/>
      <c r="AP45" s="241"/>
      <c r="AQ45" s="214"/>
      <c r="AR45" s="241"/>
      <c r="AS45" s="214"/>
      <c r="AT45" s="241"/>
      <c r="AU45" s="214"/>
      <c r="AV45" s="241"/>
      <c r="AW45" s="214"/>
      <c r="AX45" s="261">
        <v>222.55099999999999</v>
      </c>
      <c r="AY45" s="262">
        <v>0</v>
      </c>
      <c r="AZ45" s="234"/>
      <c r="BB45" s="260">
        <v>0</v>
      </c>
      <c r="BC45" s="245">
        <f t="shared" si="3"/>
        <v>0</v>
      </c>
    </row>
    <row r="46" spans="1:108" ht="0.75" customHeight="1" x14ac:dyDescent="0.25">
      <c r="A46" s="268"/>
      <c r="B46" s="257" t="s">
        <v>399</v>
      </c>
      <c r="C46" s="257"/>
      <c r="D46" s="263" t="s">
        <v>392</v>
      </c>
      <c r="E46" s="239"/>
      <c r="F46" s="259"/>
      <c r="G46" s="241"/>
      <c r="H46" s="241"/>
      <c r="I46" s="241"/>
      <c r="J46" s="239"/>
      <c r="K46" s="259"/>
      <c r="L46" s="241"/>
      <c r="M46" s="241"/>
      <c r="N46" s="260"/>
      <c r="O46" s="241"/>
      <c r="P46" s="241"/>
      <c r="Q46" s="241"/>
      <c r="R46" s="241"/>
      <c r="S46" s="241"/>
      <c r="T46" s="241"/>
      <c r="U46" s="241"/>
      <c r="V46" s="214"/>
      <c r="W46" s="241"/>
      <c r="X46" s="241"/>
      <c r="Y46" s="241"/>
      <c r="Z46" s="214"/>
      <c r="AA46" s="241"/>
      <c r="AB46" s="214"/>
      <c r="AC46" s="241"/>
      <c r="AD46" s="214"/>
      <c r="AE46" s="241"/>
      <c r="AF46" s="214"/>
      <c r="AG46" s="241"/>
      <c r="AH46" s="214"/>
      <c r="AI46" s="241"/>
      <c r="AJ46" s="214"/>
      <c r="AK46" s="241"/>
      <c r="AL46" s="214"/>
      <c r="AM46" s="214"/>
      <c r="AN46" s="241"/>
      <c r="AO46" s="214"/>
      <c r="AP46" s="241"/>
      <c r="AQ46" s="214"/>
      <c r="AR46" s="241"/>
      <c r="AS46" s="214"/>
      <c r="AT46" s="241"/>
      <c r="AU46" s="214"/>
      <c r="AV46" s="241"/>
      <c r="AW46" s="214"/>
      <c r="AX46" s="261"/>
      <c r="AY46" s="262">
        <v>0</v>
      </c>
      <c r="AZ46" s="234"/>
      <c r="BB46" s="260"/>
      <c r="BC46" s="245" t="e">
        <f t="shared" si="3"/>
        <v>#DIV/0!</v>
      </c>
    </row>
    <row r="47" spans="1:108" ht="16.149999999999999" customHeight="1" x14ac:dyDescent="0.25">
      <c r="A47" s="236" t="s">
        <v>781</v>
      </c>
      <c r="B47" s="237" t="s">
        <v>766</v>
      </c>
      <c r="C47" s="237" t="s">
        <v>764</v>
      </c>
      <c r="D47" s="281" t="s">
        <v>400</v>
      </c>
      <c r="E47" s="239">
        <f>F47+G47+H47+I47</f>
        <v>207783.41</v>
      </c>
      <c r="F47" s="239">
        <f>F49</f>
        <v>21783.41</v>
      </c>
      <c r="G47" s="239">
        <f>G49</f>
        <v>58000</v>
      </c>
      <c r="H47" s="239">
        <f>H49</f>
        <v>58000</v>
      </c>
      <c r="I47" s="239">
        <f>I49</f>
        <v>70000</v>
      </c>
      <c r="J47" s="239">
        <f>K47+L47+M47+N47</f>
        <v>-17480.68</v>
      </c>
      <c r="K47" s="239">
        <f>K49</f>
        <v>0</v>
      </c>
      <c r="L47" s="239">
        <f>L49</f>
        <v>-17480.68</v>
      </c>
      <c r="M47" s="239">
        <f>M49</f>
        <v>0</v>
      </c>
      <c r="N47" s="240">
        <f>N49</f>
        <v>0</v>
      </c>
      <c r="O47" s="239">
        <v>154818.82999999999</v>
      </c>
      <c r="P47" s="241">
        <v>-31853.29</v>
      </c>
      <c r="Q47" s="239">
        <f>Q49</f>
        <v>181506.9</v>
      </c>
      <c r="R47" s="239">
        <f>R49</f>
        <v>168676.9</v>
      </c>
      <c r="S47" s="239">
        <f>S49</f>
        <v>284540.90000000002</v>
      </c>
      <c r="T47" s="239">
        <f>T49</f>
        <v>116147.69</v>
      </c>
      <c r="U47" s="239">
        <f>U49</f>
        <v>280412.03000000003</v>
      </c>
      <c r="V47" s="214"/>
      <c r="W47" s="239">
        <f>W49</f>
        <v>255827.75000000003</v>
      </c>
      <c r="X47" s="239">
        <f>X49</f>
        <v>-11572.1</v>
      </c>
      <c r="Y47" s="239">
        <f>W47+X47</f>
        <v>244255.65000000002</v>
      </c>
      <c r="Z47" s="214"/>
      <c r="AA47" s="239">
        <f>AA49</f>
        <v>229919.65000000002</v>
      </c>
      <c r="AB47" s="214"/>
      <c r="AC47" s="239">
        <f>AC49</f>
        <v>213288.05000000002</v>
      </c>
      <c r="AD47" s="214"/>
      <c r="AE47" s="239">
        <f>AE49</f>
        <v>216638.04</v>
      </c>
      <c r="AF47" s="214"/>
      <c r="AG47" s="239">
        <f>AG49</f>
        <v>320000</v>
      </c>
      <c r="AH47" s="214"/>
      <c r="AI47" s="239">
        <f>AI49</f>
        <v>320000</v>
      </c>
      <c r="AJ47" s="214"/>
      <c r="AK47" s="239">
        <f>AK49</f>
        <v>295262.37</v>
      </c>
      <c r="AL47" s="214"/>
      <c r="AM47" s="214"/>
      <c r="AN47" s="239">
        <f>AN49</f>
        <v>291062.37</v>
      </c>
      <c r="AO47" s="240"/>
      <c r="AP47" s="239">
        <f>AP49</f>
        <v>291062.37</v>
      </c>
      <c r="AQ47" s="214"/>
      <c r="AR47" s="239">
        <f>AR49</f>
        <v>272457.95</v>
      </c>
      <c r="AS47" s="214"/>
      <c r="AT47" s="239">
        <f>AT49</f>
        <v>200957.95</v>
      </c>
      <c r="AU47" s="214"/>
      <c r="AV47" s="239">
        <f>AV49</f>
        <v>200957.95</v>
      </c>
      <c r="AW47" s="214"/>
      <c r="AX47" s="242">
        <f>AX48</f>
        <v>82</v>
      </c>
      <c r="AY47" s="243">
        <f>AY49</f>
        <v>0</v>
      </c>
      <c r="AZ47" s="234"/>
      <c r="BB47" s="240">
        <f>BB48</f>
        <v>0</v>
      </c>
      <c r="BC47" s="245">
        <f t="shared" si="3"/>
        <v>0</v>
      </c>
      <c r="BG47" s="255"/>
      <c r="BH47" s="257"/>
      <c r="BI47" s="257"/>
      <c r="BJ47" s="263"/>
      <c r="BK47" s="239"/>
      <c r="BL47" s="259"/>
      <c r="BM47" s="241"/>
      <c r="BN47" s="241"/>
      <c r="BO47" s="241"/>
      <c r="BP47" s="239"/>
      <c r="BQ47" s="259"/>
      <c r="BR47" s="241"/>
      <c r="BS47" s="241"/>
      <c r="BT47" s="260"/>
      <c r="BU47" s="241"/>
      <c r="BV47" s="241"/>
      <c r="BW47" s="241"/>
      <c r="BX47" s="241"/>
      <c r="BY47" s="241"/>
      <c r="BZ47" s="241"/>
      <c r="CA47" s="241"/>
      <c r="CB47" s="214"/>
      <c r="CC47" s="241"/>
      <c r="CD47" s="241"/>
      <c r="CE47" s="241"/>
      <c r="CF47" s="214"/>
      <c r="CG47" s="241"/>
      <c r="CH47" s="214"/>
      <c r="CI47" s="241"/>
      <c r="CJ47" s="214"/>
      <c r="CK47" s="241"/>
      <c r="CL47" s="214"/>
      <c r="CM47" s="241"/>
      <c r="CN47" s="214"/>
      <c r="CO47" s="241"/>
      <c r="CP47" s="214"/>
      <c r="CQ47" s="241"/>
      <c r="CR47" s="214"/>
      <c r="CS47" s="214"/>
      <c r="CT47" s="241"/>
      <c r="CU47" s="214"/>
      <c r="CV47" s="241"/>
      <c r="CW47" s="214"/>
      <c r="CX47" s="241"/>
      <c r="CY47" s="214"/>
      <c r="CZ47" s="241"/>
      <c r="DA47" s="214"/>
      <c r="DB47" s="241"/>
      <c r="DC47" s="214"/>
      <c r="DD47" s="261"/>
    </row>
    <row r="48" spans="1:108" ht="31.9" customHeight="1" x14ac:dyDescent="0.25">
      <c r="A48" s="266" t="s">
        <v>781</v>
      </c>
      <c r="B48" s="267" t="s">
        <v>768</v>
      </c>
      <c r="C48" s="267" t="s">
        <v>764</v>
      </c>
      <c r="D48" s="271" t="s">
        <v>691</v>
      </c>
      <c r="E48" s="239"/>
      <c r="F48" s="239"/>
      <c r="G48" s="239"/>
      <c r="H48" s="239"/>
      <c r="I48" s="239"/>
      <c r="J48" s="239"/>
      <c r="K48" s="239"/>
      <c r="L48" s="239"/>
      <c r="M48" s="239"/>
      <c r="N48" s="240"/>
      <c r="O48" s="239"/>
      <c r="P48" s="241"/>
      <c r="Q48" s="239"/>
      <c r="R48" s="239"/>
      <c r="S48" s="239"/>
      <c r="T48" s="239"/>
      <c r="U48" s="239"/>
      <c r="V48" s="214"/>
      <c r="W48" s="239"/>
      <c r="X48" s="239"/>
      <c r="Y48" s="239"/>
      <c r="Z48" s="214"/>
      <c r="AA48" s="239"/>
      <c r="AB48" s="214"/>
      <c r="AC48" s="239"/>
      <c r="AD48" s="214"/>
      <c r="AE48" s="239"/>
      <c r="AF48" s="214"/>
      <c r="AG48" s="239"/>
      <c r="AH48" s="214"/>
      <c r="AI48" s="239"/>
      <c r="AJ48" s="214"/>
      <c r="AK48" s="239"/>
      <c r="AL48" s="214"/>
      <c r="AM48" s="214"/>
      <c r="AN48" s="239"/>
      <c r="AO48" s="240"/>
      <c r="AP48" s="239"/>
      <c r="AQ48" s="214"/>
      <c r="AR48" s="239"/>
      <c r="AS48" s="214"/>
      <c r="AT48" s="239"/>
      <c r="AU48" s="214"/>
      <c r="AV48" s="239"/>
      <c r="AW48" s="214"/>
      <c r="AX48" s="242">
        <f>AX49</f>
        <v>82</v>
      </c>
      <c r="AY48" s="243"/>
      <c r="AZ48" s="234"/>
      <c r="BB48" s="240">
        <f>BB49</f>
        <v>0</v>
      </c>
      <c r="BC48" s="245">
        <f t="shared" si="3"/>
        <v>0</v>
      </c>
    </row>
    <row r="49" spans="1:57" ht="15" customHeight="1" x14ac:dyDescent="0.25">
      <c r="A49" s="268" t="s">
        <v>781</v>
      </c>
      <c r="B49" s="247" t="s">
        <v>782</v>
      </c>
      <c r="C49" s="247" t="s">
        <v>764</v>
      </c>
      <c r="D49" s="278" t="s">
        <v>400</v>
      </c>
      <c r="E49" s="249">
        <f>F49+G49+H49+I49</f>
        <v>207783.41</v>
      </c>
      <c r="F49" s="251">
        <f>F50</f>
        <v>21783.41</v>
      </c>
      <c r="G49" s="251">
        <f>G50</f>
        <v>58000</v>
      </c>
      <c r="H49" s="251">
        <f>H50</f>
        <v>58000</v>
      </c>
      <c r="I49" s="251">
        <f>I50</f>
        <v>70000</v>
      </c>
      <c r="J49" s="249">
        <f>K49+L49+M49+N49</f>
        <v>-17480.68</v>
      </c>
      <c r="K49" s="251">
        <f>K50</f>
        <v>0</v>
      </c>
      <c r="L49" s="251">
        <f>L50</f>
        <v>-17480.68</v>
      </c>
      <c r="M49" s="251">
        <f>M50</f>
        <v>0</v>
      </c>
      <c r="N49" s="252">
        <f>N50</f>
        <v>0</v>
      </c>
      <c r="O49" s="251">
        <v>154818.82999999999</v>
      </c>
      <c r="P49" s="251">
        <v>-31853.29</v>
      </c>
      <c r="Q49" s="251">
        <f>Q50</f>
        <v>181506.9</v>
      </c>
      <c r="R49" s="251">
        <f>R50</f>
        <v>168676.9</v>
      </c>
      <c r="S49" s="251">
        <f>S50</f>
        <v>284540.90000000002</v>
      </c>
      <c r="T49" s="251">
        <f>T50</f>
        <v>116147.69</v>
      </c>
      <c r="U49" s="251">
        <f>U50</f>
        <v>280412.03000000003</v>
      </c>
      <c r="V49" s="214"/>
      <c r="W49" s="251">
        <f>W50</f>
        <v>255827.75000000003</v>
      </c>
      <c r="X49" s="251">
        <f>X50</f>
        <v>-11572.1</v>
      </c>
      <c r="Y49" s="251">
        <f>W49+X49</f>
        <v>244255.65000000002</v>
      </c>
      <c r="Z49" s="214"/>
      <c r="AA49" s="251">
        <f>AA50</f>
        <v>229919.65000000002</v>
      </c>
      <c r="AB49" s="214"/>
      <c r="AC49" s="251">
        <f>AC50</f>
        <v>213288.05000000002</v>
      </c>
      <c r="AD49" s="214"/>
      <c r="AE49" s="251">
        <f>AE50</f>
        <v>216638.04</v>
      </c>
      <c r="AF49" s="214"/>
      <c r="AG49" s="251">
        <f>AG50</f>
        <v>320000</v>
      </c>
      <c r="AH49" s="214"/>
      <c r="AI49" s="251">
        <f>AI50</f>
        <v>320000</v>
      </c>
      <c r="AJ49" s="214"/>
      <c r="AK49" s="251">
        <f>AK50</f>
        <v>295262.37</v>
      </c>
      <c r="AL49" s="214"/>
      <c r="AM49" s="214"/>
      <c r="AN49" s="251">
        <f>AN50</f>
        <v>291062.37</v>
      </c>
      <c r="AO49" s="252"/>
      <c r="AP49" s="251">
        <f>AP50</f>
        <v>291062.37</v>
      </c>
      <c r="AQ49" s="214"/>
      <c r="AR49" s="251">
        <f>AR50</f>
        <v>272457.95</v>
      </c>
      <c r="AS49" s="214"/>
      <c r="AT49" s="251">
        <f>AT50</f>
        <v>200957.95</v>
      </c>
      <c r="AU49" s="214"/>
      <c r="AV49" s="251">
        <f>AV50</f>
        <v>200957.95</v>
      </c>
      <c r="AW49" s="214"/>
      <c r="AX49" s="253">
        <f>AX50+AX52</f>
        <v>82</v>
      </c>
      <c r="AY49" s="254">
        <f>AY50</f>
        <v>0</v>
      </c>
      <c r="AZ49" s="234"/>
      <c r="BB49" s="252">
        <f>BB50+BB52</f>
        <v>0</v>
      </c>
      <c r="BC49" s="245">
        <f t="shared" si="3"/>
        <v>0</v>
      </c>
    </row>
    <row r="50" spans="1:57" ht="16.899999999999999" customHeight="1" x14ac:dyDescent="0.25">
      <c r="A50" s="268" t="s">
        <v>781</v>
      </c>
      <c r="B50" s="257" t="s">
        <v>783</v>
      </c>
      <c r="C50" s="257" t="s">
        <v>764</v>
      </c>
      <c r="D50" s="263" t="s">
        <v>698</v>
      </c>
      <c r="E50" s="239">
        <f>F50+G50+H50+I50</f>
        <v>207783.41</v>
      </c>
      <c r="F50" s="259">
        <v>21783.41</v>
      </c>
      <c r="G50" s="241">
        <v>58000</v>
      </c>
      <c r="H50" s="241">
        <v>58000</v>
      </c>
      <c r="I50" s="241">
        <v>70000</v>
      </c>
      <c r="J50" s="239">
        <f>K50+L50+M50+N50</f>
        <v>-17480.68</v>
      </c>
      <c r="K50" s="259"/>
      <c r="L50" s="241">
        <v>-17480.68</v>
      </c>
      <c r="M50" s="241"/>
      <c r="N50" s="260"/>
      <c r="O50" s="241">
        <v>154818.82999999999</v>
      </c>
      <c r="P50" s="241">
        <v>-31853.29</v>
      </c>
      <c r="Q50" s="241">
        <v>181506.9</v>
      </c>
      <c r="R50" s="241">
        <v>168676.9</v>
      </c>
      <c r="S50" s="241">
        <v>284540.90000000002</v>
      </c>
      <c r="T50" s="241">
        <v>116147.69</v>
      </c>
      <c r="U50" s="241">
        <f>U51</f>
        <v>280412.03000000003</v>
      </c>
      <c r="V50" s="214"/>
      <c r="W50" s="241">
        <f>W51</f>
        <v>255827.75000000003</v>
      </c>
      <c r="X50" s="241">
        <f>X51</f>
        <v>-11572.1</v>
      </c>
      <c r="Y50" s="241">
        <f>W50+X50</f>
        <v>244255.65000000002</v>
      </c>
      <c r="Z50" s="214"/>
      <c r="AA50" s="241">
        <f>AA51</f>
        <v>229919.65000000002</v>
      </c>
      <c r="AB50" s="214"/>
      <c r="AC50" s="241">
        <f>AC51</f>
        <v>213288.05000000002</v>
      </c>
      <c r="AD50" s="214"/>
      <c r="AE50" s="241">
        <f>AE51</f>
        <v>216638.04</v>
      </c>
      <c r="AF50" s="214"/>
      <c r="AG50" s="241">
        <f>AG51</f>
        <v>320000</v>
      </c>
      <c r="AH50" s="214"/>
      <c r="AI50" s="241">
        <f>AI51</f>
        <v>320000</v>
      </c>
      <c r="AJ50" s="214"/>
      <c r="AK50" s="241">
        <f>AK51</f>
        <v>295262.37</v>
      </c>
      <c r="AL50" s="214"/>
      <c r="AM50" s="214"/>
      <c r="AN50" s="241">
        <f>AN51</f>
        <v>291062.37</v>
      </c>
      <c r="AO50" s="260"/>
      <c r="AP50" s="241">
        <f>AP51</f>
        <v>291062.37</v>
      </c>
      <c r="AQ50" s="214"/>
      <c r="AR50" s="241">
        <f>AR51</f>
        <v>272457.95</v>
      </c>
      <c r="AS50" s="214"/>
      <c r="AT50" s="241">
        <f>AT51</f>
        <v>200957.95</v>
      </c>
      <c r="AU50" s="214"/>
      <c r="AV50" s="241">
        <f>AV51</f>
        <v>200957.95</v>
      </c>
      <c r="AW50" s="214"/>
      <c r="AX50" s="261">
        <f>AX51</f>
        <v>62</v>
      </c>
      <c r="AY50" s="262">
        <f>AY51</f>
        <v>0</v>
      </c>
      <c r="AZ50" s="234"/>
      <c r="BB50" s="260">
        <f>BB51</f>
        <v>0</v>
      </c>
      <c r="BC50" s="245">
        <f t="shared" si="3"/>
        <v>0</v>
      </c>
    </row>
    <row r="51" spans="1:57" ht="15" customHeight="1" x14ac:dyDescent="0.25">
      <c r="A51" s="268" t="s">
        <v>781</v>
      </c>
      <c r="B51" s="257" t="s">
        <v>783</v>
      </c>
      <c r="C51" s="257" t="s">
        <v>776</v>
      </c>
      <c r="D51" s="263" t="s">
        <v>740</v>
      </c>
      <c r="E51" s="239"/>
      <c r="F51" s="259"/>
      <c r="G51" s="241"/>
      <c r="H51" s="241"/>
      <c r="I51" s="241"/>
      <c r="J51" s="239"/>
      <c r="K51" s="259"/>
      <c r="L51" s="241"/>
      <c r="M51" s="241"/>
      <c r="N51" s="260"/>
      <c r="O51" s="241"/>
      <c r="P51" s="241"/>
      <c r="Q51" s="241"/>
      <c r="R51" s="241"/>
      <c r="S51" s="241"/>
      <c r="T51" s="241"/>
      <c r="U51" s="241">
        <v>280412.03000000003</v>
      </c>
      <c r="V51" s="214">
        <v>-24584.28</v>
      </c>
      <c r="W51" s="241">
        <f>U51+V51</f>
        <v>255827.75000000003</v>
      </c>
      <c r="X51" s="241">
        <v>-11572.1</v>
      </c>
      <c r="Y51" s="241">
        <f>W51+X51</f>
        <v>244255.65000000002</v>
      </c>
      <c r="Z51" s="264">
        <v>-14336</v>
      </c>
      <c r="AA51" s="241">
        <f>Y51+Z51</f>
        <v>229919.65000000002</v>
      </c>
      <c r="AB51" s="214">
        <v>-16631.599999999999</v>
      </c>
      <c r="AC51" s="241">
        <f>AA51+AB51</f>
        <v>213288.05000000002</v>
      </c>
      <c r="AD51" s="214">
        <v>29199.99</v>
      </c>
      <c r="AE51" s="241">
        <v>216638.04</v>
      </c>
      <c r="AF51" s="214">
        <v>43436.25</v>
      </c>
      <c r="AG51" s="241">
        <v>320000</v>
      </c>
      <c r="AH51" s="214"/>
      <c r="AI51" s="241">
        <v>320000</v>
      </c>
      <c r="AJ51" s="214">
        <v>-24737.63</v>
      </c>
      <c r="AK51" s="241">
        <f>AI51+AJ51</f>
        <v>295262.37</v>
      </c>
      <c r="AL51" s="214"/>
      <c r="AM51" s="214"/>
      <c r="AN51" s="241">
        <v>291062.37</v>
      </c>
      <c r="AO51" s="260"/>
      <c r="AP51" s="241">
        <v>291062.37</v>
      </c>
      <c r="AQ51" s="214">
        <v>-18604.419999999998</v>
      </c>
      <c r="AR51" s="241">
        <f>AP51+AQ51</f>
        <v>272457.95</v>
      </c>
      <c r="AS51" s="264">
        <v>-71500</v>
      </c>
      <c r="AT51" s="241">
        <f>AR51+AS51</f>
        <v>200957.95</v>
      </c>
      <c r="AU51" s="214"/>
      <c r="AV51" s="241">
        <f>AT51+AU51</f>
        <v>200957.95</v>
      </c>
      <c r="AW51" s="214">
        <v>-5288</v>
      </c>
      <c r="AX51" s="261">
        <f>70-8</f>
        <v>62</v>
      </c>
      <c r="AY51" s="262">
        <v>0</v>
      </c>
      <c r="AZ51" s="234"/>
      <c r="BB51" s="260">
        <v>0</v>
      </c>
      <c r="BC51" s="245">
        <f t="shared" si="3"/>
        <v>0</v>
      </c>
      <c r="BE51" s="244"/>
    </row>
    <row r="52" spans="1:57" ht="35.450000000000003" customHeight="1" x14ac:dyDescent="0.25">
      <c r="A52" s="255" t="s">
        <v>781</v>
      </c>
      <c r="B52" s="257" t="s">
        <v>784</v>
      </c>
      <c r="C52" s="257" t="s">
        <v>764</v>
      </c>
      <c r="D52" s="263" t="s">
        <v>697</v>
      </c>
      <c r="E52" s="239"/>
      <c r="F52" s="259"/>
      <c r="G52" s="241"/>
      <c r="H52" s="241"/>
      <c r="I52" s="241"/>
      <c r="J52" s="239"/>
      <c r="K52" s="259"/>
      <c r="L52" s="241"/>
      <c r="M52" s="241"/>
      <c r="N52" s="260"/>
      <c r="O52" s="241"/>
      <c r="P52" s="241"/>
      <c r="Q52" s="241"/>
      <c r="R52" s="241"/>
      <c r="S52" s="241"/>
      <c r="T52" s="241"/>
      <c r="U52" s="241"/>
      <c r="V52" s="214"/>
      <c r="W52" s="241"/>
      <c r="X52" s="241"/>
      <c r="Y52" s="241"/>
      <c r="Z52" s="270"/>
      <c r="AA52" s="241"/>
      <c r="AB52" s="214"/>
      <c r="AC52" s="241"/>
      <c r="AD52" s="214"/>
      <c r="AE52" s="241"/>
      <c r="AF52" s="214"/>
      <c r="AG52" s="241"/>
      <c r="AH52" s="214"/>
      <c r="AI52" s="241"/>
      <c r="AJ52" s="214"/>
      <c r="AK52" s="241"/>
      <c r="AL52" s="214"/>
      <c r="AM52" s="214"/>
      <c r="AN52" s="241"/>
      <c r="AO52" s="260"/>
      <c r="AP52" s="241"/>
      <c r="AQ52" s="214"/>
      <c r="AR52" s="241"/>
      <c r="AS52" s="270"/>
      <c r="AT52" s="241"/>
      <c r="AU52" s="214"/>
      <c r="AV52" s="241"/>
      <c r="AW52" s="214"/>
      <c r="AX52" s="261">
        <f>AX53</f>
        <v>20</v>
      </c>
      <c r="AY52" s="262"/>
      <c r="AZ52" s="234"/>
      <c r="BB52" s="260">
        <f>BB53</f>
        <v>0</v>
      </c>
      <c r="BC52" s="245">
        <f t="shared" si="3"/>
        <v>0</v>
      </c>
    </row>
    <row r="53" spans="1:57" ht="15.6" customHeight="1" x14ac:dyDescent="0.25">
      <c r="A53" s="255" t="s">
        <v>781</v>
      </c>
      <c r="B53" s="257" t="s">
        <v>784</v>
      </c>
      <c r="C53" s="257" t="s">
        <v>776</v>
      </c>
      <c r="D53" s="263" t="s">
        <v>740</v>
      </c>
      <c r="E53" s="239"/>
      <c r="F53" s="259"/>
      <c r="G53" s="241"/>
      <c r="H53" s="241"/>
      <c r="I53" s="241"/>
      <c r="J53" s="239"/>
      <c r="K53" s="259"/>
      <c r="L53" s="241"/>
      <c r="M53" s="241"/>
      <c r="N53" s="260"/>
      <c r="O53" s="241"/>
      <c r="P53" s="241"/>
      <c r="Q53" s="241"/>
      <c r="R53" s="241"/>
      <c r="S53" s="241"/>
      <c r="T53" s="241"/>
      <c r="U53" s="241"/>
      <c r="V53" s="214"/>
      <c r="W53" s="241"/>
      <c r="X53" s="241"/>
      <c r="Y53" s="241"/>
      <c r="Z53" s="270"/>
      <c r="AA53" s="241"/>
      <c r="AB53" s="214"/>
      <c r="AC53" s="241"/>
      <c r="AD53" s="214"/>
      <c r="AE53" s="241"/>
      <c r="AF53" s="214"/>
      <c r="AG53" s="241"/>
      <c r="AH53" s="214"/>
      <c r="AI53" s="241"/>
      <c r="AJ53" s="214"/>
      <c r="AK53" s="241"/>
      <c r="AL53" s="214"/>
      <c r="AM53" s="214"/>
      <c r="AN53" s="241"/>
      <c r="AO53" s="260"/>
      <c r="AP53" s="241"/>
      <c r="AQ53" s="214"/>
      <c r="AR53" s="241"/>
      <c r="AS53" s="270"/>
      <c r="AT53" s="241"/>
      <c r="AU53" s="214"/>
      <c r="AV53" s="241"/>
      <c r="AW53" s="214"/>
      <c r="AX53" s="261">
        <v>20</v>
      </c>
      <c r="AY53" s="262"/>
      <c r="AZ53" s="234"/>
      <c r="BB53" s="260">
        <v>0</v>
      </c>
      <c r="BC53" s="245">
        <f t="shared" si="3"/>
        <v>0</v>
      </c>
    </row>
    <row r="54" spans="1:57" ht="18.600000000000001" hidden="1" customHeight="1" x14ac:dyDescent="0.25">
      <c r="A54" s="255"/>
      <c r="B54" s="237" t="s">
        <v>397</v>
      </c>
      <c r="C54" s="237"/>
      <c r="D54" s="281" t="s">
        <v>699</v>
      </c>
      <c r="E54" s="239"/>
      <c r="F54" s="259"/>
      <c r="G54" s="241"/>
      <c r="H54" s="241"/>
      <c r="I54" s="241"/>
      <c r="J54" s="239"/>
      <c r="K54" s="259"/>
      <c r="L54" s="241"/>
      <c r="M54" s="241"/>
      <c r="N54" s="260"/>
      <c r="O54" s="241"/>
      <c r="P54" s="241"/>
      <c r="Q54" s="241"/>
      <c r="R54" s="241"/>
      <c r="S54" s="241"/>
      <c r="T54" s="241"/>
      <c r="U54" s="241"/>
      <c r="V54" s="214"/>
      <c r="W54" s="241"/>
      <c r="X54" s="241"/>
      <c r="Y54" s="241"/>
      <c r="Z54" s="270"/>
      <c r="AA54" s="241"/>
      <c r="AB54" s="214"/>
      <c r="AC54" s="241"/>
      <c r="AD54" s="214"/>
      <c r="AE54" s="241"/>
      <c r="AF54" s="214"/>
      <c r="AG54" s="241"/>
      <c r="AH54" s="214"/>
      <c r="AI54" s="241"/>
      <c r="AJ54" s="214"/>
      <c r="AK54" s="241"/>
      <c r="AL54" s="214"/>
      <c r="AM54" s="214"/>
      <c r="AN54" s="241"/>
      <c r="AO54" s="260"/>
      <c r="AP54" s="241"/>
      <c r="AQ54" s="214"/>
      <c r="AR54" s="241"/>
      <c r="AS54" s="270"/>
      <c r="AT54" s="241"/>
      <c r="AU54" s="214"/>
      <c r="AV54" s="241"/>
      <c r="AW54" s="214"/>
      <c r="AX54" s="242">
        <f>AX55</f>
        <v>0</v>
      </c>
      <c r="AY54" s="262"/>
      <c r="AZ54" s="234"/>
      <c r="BB54" s="240">
        <f>BB55</f>
        <v>0</v>
      </c>
      <c r="BC54" s="245" t="e">
        <f t="shared" si="3"/>
        <v>#DIV/0!</v>
      </c>
    </row>
    <row r="55" spans="1:57" ht="34.9" hidden="1" customHeight="1" x14ac:dyDescent="0.25">
      <c r="A55" s="255"/>
      <c r="B55" s="247" t="s">
        <v>700</v>
      </c>
      <c r="C55" s="247"/>
      <c r="D55" s="271" t="s">
        <v>691</v>
      </c>
      <c r="E55" s="239"/>
      <c r="F55" s="259"/>
      <c r="G55" s="241"/>
      <c r="H55" s="241"/>
      <c r="I55" s="241"/>
      <c r="J55" s="239"/>
      <c r="K55" s="259"/>
      <c r="L55" s="241"/>
      <c r="M55" s="241"/>
      <c r="N55" s="260"/>
      <c r="O55" s="241"/>
      <c r="P55" s="241"/>
      <c r="Q55" s="241"/>
      <c r="R55" s="241"/>
      <c r="S55" s="241"/>
      <c r="T55" s="241"/>
      <c r="U55" s="241"/>
      <c r="V55" s="214"/>
      <c r="W55" s="241"/>
      <c r="X55" s="241"/>
      <c r="Y55" s="241"/>
      <c r="Z55" s="270"/>
      <c r="AA55" s="241"/>
      <c r="AB55" s="214"/>
      <c r="AC55" s="241"/>
      <c r="AD55" s="214"/>
      <c r="AE55" s="241"/>
      <c r="AF55" s="214"/>
      <c r="AG55" s="241"/>
      <c r="AH55" s="214"/>
      <c r="AI55" s="241"/>
      <c r="AJ55" s="214"/>
      <c r="AK55" s="241"/>
      <c r="AL55" s="214"/>
      <c r="AM55" s="214"/>
      <c r="AN55" s="241"/>
      <c r="AO55" s="260"/>
      <c r="AP55" s="241"/>
      <c r="AQ55" s="214"/>
      <c r="AR55" s="241"/>
      <c r="AS55" s="270"/>
      <c r="AT55" s="241"/>
      <c r="AU55" s="214"/>
      <c r="AV55" s="241"/>
      <c r="AW55" s="214"/>
      <c r="AX55" s="261">
        <f>AX56</f>
        <v>0</v>
      </c>
      <c r="AY55" s="262"/>
      <c r="AZ55" s="234"/>
      <c r="BB55" s="260">
        <f>BB56</f>
        <v>0</v>
      </c>
      <c r="BC55" s="245" t="e">
        <f t="shared" si="3"/>
        <v>#DIV/0!</v>
      </c>
    </row>
    <row r="56" spans="1:57" ht="19.149999999999999" hidden="1" customHeight="1" x14ac:dyDescent="0.25">
      <c r="A56" s="255"/>
      <c r="B56" s="247" t="s">
        <v>701</v>
      </c>
      <c r="C56" s="247"/>
      <c r="D56" s="273" t="s">
        <v>702</v>
      </c>
      <c r="E56" s="239"/>
      <c r="F56" s="259"/>
      <c r="G56" s="241"/>
      <c r="H56" s="241"/>
      <c r="I56" s="241"/>
      <c r="J56" s="239"/>
      <c r="K56" s="259"/>
      <c r="L56" s="241"/>
      <c r="M56" s="241"/>
      <c r="N56" s="260"/>
      <c r="O56" s="241"/>
      <c r="P56" s="241"/>
      <c r="Q56" s="241"/>
      <c r="R56" s="241"/>
      <c r="S56" s="241"/>
      <c r="T56" s="241"/>
      <c r="U56" s="241"/>
      <c r="V56" s="214"/>
      <c r="W56" s="241"/>
      <c r="X56" s="241"/>
      <c r="Y56" s="241"/>
      <c r="Z56" s="270"/>
      <c r="AA56" s="241"/>
      <c r="AB56" s="214"/>
      <c r="AC56" s="241"/>
      <c r="AD56" s="214"/>
      <c r="AE56" s="241"/>
      <c r="AF56" s="214"/>
      <c r="AG56" s="241"/>
      <c r="AH56" s="214"/>
      <c r="AI56" s="241"/>
      <c r="AJ56" s="214"/>
      <c r="AK56" s="241"/>
      <c r="AL56" s="214"/>
      <c r="AM56" s="214"/>
      <c r="AN56" s="241"/>
      <c r="AO56" s="260"/>
      <c r="AP56" s="241"/>
      <c r="AQ56" s="214"/>
      <c r="AR56" s="241"/>
      <c r="AS56" s="270"/>
      <c r="AT56" s="241"/>
      <c r="AU56" s="214"/>
      <c r="AV56" s="241"/>
      <c r="AW56" s="214"/>
      <c r="AX56" s="261">
        <f>AX57</f>
        <v>0</v>
      </c>
      <c r="AY56" s="262"/>
      <c r="AZ56" s="234"/>
      <c r="BB56" s="260">
        <f>BB57</f>
        <v>0</v>
      </c>
      <c r="BC56" s="245" t="e">
        <f t="shared" si="3"/>
        <v>#DIV/0!</v>
      </c>
    </row>
    <row r="57" spans="1:57" ht="16.149999999999999" hidden="1" customHeight="1" x14ac:dyDescent="0.25">
      <c r="A57" s="255"/>
      <c r="B57" s="247" t="s">
        <v>703</v>
      </c>
      <c r="C57" s="247"/>
      <c r="D57" s="273" t="s">
        <v>704</v>
      </c>
      <c r="E57" s="239"/>
      <c r="F57" s="259"/>
      <c r="G57" s="241"/>
      <c r="H57" s="241"/>
      <c r="I57" s="241"/>
      <c r="J57" s="239"/>
      <c r="K57" s="259"/>
      <c r="L57" s="241"/>
      <c r="M57" s="241"/>
      <c r="N57" s="260"/>
      <c r="O57" s="241"/>
      <c r="P57" s="241"/>
      <c r="Q57" s="241"/>
      <c r="R57" s="241"/>
      <c r="S57" s="241"/>
      <c r="T57" s="241"/>
      <c r="U57" s="241"/>
      <c r="V57" s="214"/>
      <c r="W57" s="241"/>
      <c r="X57" s="241"/>
      <c r="Y57" s="241"/>
      <c r="Z57" s="270"/>
      <c r="AA57" s="241"/>
      <c r="AB57" s="214"/>
      <c r="AC57" s="241"/>
      <c r="AD57" s="214"/>
      <c r="AE57" s="241"/>
      <c r="AF57" s="214"/>
      <c r="AG57" s="241"/>
      <c r="AH57" s="214"/>
      <c r="AI57" s="241"/>
      <c r="AJ57" s="214"/>
      <c r="AK57" s="241"/>
      <c r="AL57" s="214"/>
      <c r="AM57" s="214"/>
      <c r="AN57" s="241"/>
      <c r="AO57" s="260"/>
      <c r="AP57" s="241"/>
      <c r="AQ57" s="214"/>
      <c r="AR57" s="241"/>
      <c r="AS57" s="270"/>
      <c r="AT57" s="241"/>
      <c r="AU57" s="214"/>
      <c r="AV57" s="241"/>
      <c r="AW57" s="214"/>
      <c r="AX57" s="261">
        <f>AX58</f>
        <v>0</v>
      </c>
      <c r="AY57" s="262"/>
      <c r="AZ57" s="234"/>
      <c r="BB57" s="260">
        <f>BB58</f>
        <v>0</v>
      </c>
      <c r="BC57" s="245" t="e">
        <f t="shared" si="3"/>
        <v>#DIV/0!</v>
      </c>
    </row>
    <row r="58" spans="1:57" ht="18.600000000000001" hidden="1" customHeight="1" x14ac:dyDescent="0.25">
      <c r="A58" s="255"/>
      <c r="B58" s="247" t="s">
        <v>723</v>
      </c>
      <c r="C58" s="247"/>
      <c r="D58" s="263" t="s">
        <v>392</v>
      </c>
      <c r="E58" s="239"/>
      <c r="F58" s="259"/>
      <c r="G58" s="241"/>
      <c r="H58" s="241"/>
      <c r="I58" s="241"/>
      <c r="J58" s="239"/>
      <c r="K58" s="259"/>
      <c r="L58" s="241"/>
      <c r="M58" s="241"/>
      <c r="N58" s="260"/>
      <c r="O58" s="241"/>
      <c r="P58" s="241"/>
      <c r="Q58" s="241"/>
      <c r="R58" s="241"/>
      <c r="S58" s="241"/>
      <c r="T58" s="241"/>
      <c r="U58" s="241"/>
      <c r="V58" s="214"/>
      <c r="W58" s="241"/>
      <c r="X58" s="241"/>
      <c r="Y58" s="241"/>
      <c r="Z58" s="270"/>
      <c r="AA58" s="241"/>
      <c r="AB58" s="214"/>
      <c r="AC58" s="241"/>
      <c r="AD58" s="214"/>
      <c r="AE58" s="241"/>
      <c r="AF58" s="214"/>
      <c r="AG58" s="241"/>
      <c r="AH58" s="214"/>
      <c r="AI58" s="241"/>
      <c r="AJ58" s="214"/>
      <c r="AK58" s="241"/>
      <c r="AL58" s="214"/>
      <c r="AM58" s="214"/>
      <c r="AN58" s="241"/>
      <c r="AO58" s="260"/>
      <c r="AP58" s="241"/>
      <c r="AQ58" s="214"/>
      <c r="AR58" s="241"/>
      <c r="AS58" s="270"/>
      <c r="AT58" s="241"/>
      <c r="AU58" s="214"/>
      <c r="AV58" s="241"/>
      <c r="AW58" s="214"/>
      <c r="AX58" s="261">
        <v>0</v>
      </c>
      <c r="AY58" s="262"/>
      <c r="AZ58" s="234"/>
      <c r="BB58" s="260">
        <v>0</v>
      </c>
      <c r="BC58" s="245" t="e">
        <f t="shared" si="3"/>
        <v>#DIV/0!</v>
      </c>
    </row>
    <row r="59" spans="1:57" ht="18.600000000000001" customHeight="1" x14ac:dyDescent="0.25">
      <c r="A59" s="236" t="s">
        <v>785</v>
      </c>
      <c r="B59" s="237" t="s">
        <v>766</v>
      </c>
      <c r="C59" s="237" t="s">
        <v>764</v>
      </c>
      <c r="D59" s="281" t="s">
        <v>401</v>
      </c>
      <c r="E59" s="239" t="e">
        <f>F59+G59+H59+I59</f>
        <v>#REF!</v>
      </c>
      <c r="F59" s="239" t="e">
        <f>F79+F90+#REF!+#REF!</f>
        <v>#REF!</v>
      </c>
      <c r="G59" s="239" t="e">
        <f>G79+G90+#REF!+#REF!</f>
        <v>#REF!</v>
      </c>
      <c r="H59" s="239" t="e">
        <f>H79+H90+#REF!+#REF!</f>
        <v>#REF!</v>
      </c>
      <c r="I59" s="239" t="e">
        <f>I79+I90+#REF!+#REF!</f>
        <v>#REF!</v>
      </c>
      <c r="J59" s="239" t="e">
        <f>K59+L59+M59+N59</f>
        <v>#REF!</v>
      </c>
      <c r="K59" s="239" t="e">
        <f>K79+K90+#REF!+#REF!</f>
        <v>#REF!</v>
      </c>
      <c r="L59" s="239" t="e">
        <f>L79+L90+#REF!+#REF!</f>
        <v>#REF!</v>
      </c>
      <c r="M59" s="239" t="e">
        <f>M79+M90+#REF!+#REF!</f>
        <v>#REF!</v>
      </c>
      <c r="N59" s="240" t="e">
        <f>N79+N90+#REF!+#REF!</f>
        <v>#REF!</v>
      </c>
      <c r="O59" s="239">
        <v>572330.68000000005</v>
      </c>
      <c r="P59" s="241">
        <v>-47300</v>
      </c>
      <c r="Q59" s="239" t="e">
        <f>Q79+#REF!+Q90+#REF!+#REF!+#REF!</f>
        <v>#REF!</v>
      </c>
      <c r="R59" s="239" t="e">
        <f>R79+#REF!+R90+#REF!+#REF!+#REF!</f>
        <v>#REF!</v>
      </c>
      <c r="S59" s="239" t="e">
        <f>S79+#REF!+S90+#REF!+#REF!+#REF!</f>
        <v>#REF!</v>
      </c>
      <c r="T59" s="239" t="e">
        <f>T79+#REF!+T90+#REF!+#REF!+#REF!</f>
        <v>#REF!</v>
      </c>
      <c r="U59" s="239" t="e">
        <f>U79+U90+U84</f>
        <v>#REF!</v>
      </c>
      <c r="V59" s="214"/>
      <c r="W59" s="239" t="e">
        <f>W79+W90+W84</f>
        <v>#REF!</v>
      </c>
      <c r="X59" s="239" t="e">
        <f>X79+X90+X84</f>
        <v>#REF!</v>
      </c>
      <c r="Y59" s="239" t="e">
        <f>W59+X59</f>
        <v>#REF!</v>
      </c>
      <c r="Z59" s="214"/>
      <c r="AA59" s="239" t="e">
        <f>AA79+AA84+AA90</f>
        <v>#REF!</v>
      </c>
      <c r="AB59" s="214"/>
      <c r="AC59" s="239" t="e">
        <f>AC79+AC84+AC90</f>
        <v>#REF!</v>
      </c>
      <c r="AD59" s="214"/>
      <c r="AE59" s="239" t="e">
        <f>AE79+AE84+AE90</f>
        <v>#REF!</v>
      </c>
      <c r="AF59" s="214"/>
      <c r="AG59" s="239" t="e">
        <f>AG79+AG84+AG90</f>
        <v>#REF!</v>
      </c>
      <c r="AH59" s="214"/>
      <c r="AI59" s="239" t="e">
        <f>AI79+AI84+AI90</f>
        <v>#REF!</v>
      </c>
      <c r="AJ59" s="214"/>
      <c r="AK59" s="239" t="e">
        <f>AK79+AK84+AK90</f>
        <v>#REF!</v>
      </c>
      <c r="AL59" s="214"/>
      <c r="AM59" s="214"/>
      <c r="AN59" s="239" t="e">
        <f>AN79+AN84+AN90</f>
        <v>#REF!</v>
      </c>
      <c r="AO59" s="240"/>
      <c r="AP59" s="239" t="e">
        <f>AP79+AP84+AP90</f>
        <v>#REF!</v>
      </c>
      <c r="AQ59" s="214"/>
      <c r="AR59" s="239" t="e">
        <f>AR79+AR84+AR90</f>
        <v>#REF!</v>
      </c>
      <c r="AS59" s="214"/>
      <c r="AT59" s="239" t="e">
        <f>AT79+AT84+AT90</f>
        <v>#REF!</v>
      </c>
      <c r="AU59" s="214"/>
      <c r="AV59" s="239" t="e">
        <f>AV79+AV84+AV90</f>
        <v>#REF!</v>
      </c>
      <c r="AW59" s="214"/>
      <c r="AX59" s="242">
        <f>AX60+AX65+AX69+AX77</f>
        <v>3273.384</v>
      </c>
      <c r="AY59" s="243" t="e">
        <f>AY79+AY84+AY90+AY88</f>
        <v>#REF!</v>
      </c>
      <c r="AZ59" s="234"/>
      <c r="BB59" s="240">
        <f>BB60+BB65+BB69+BB77</f>
        <v>2661.92</v>
      </c>
      <c r="BC59" s="245">
        <f t="shared" si="3"/>
        <v>81.320126205785812</v>
      </c>
    </row>
    <row r="60" spans="1:57" ht="63" customHeight="1" x14ac:dyDescent="0.25">
      <c r="A60" s="255" t="s">
        <v>785</v>
      </c>
      <c r="B60" s="247" t="s">
        <v>800</v>
      </c>
      <c r="C60" s="247" t="s">
        <v>764</v>
      </c>
      <c r="D60" s="248" t="s">
        <v>912</v>
      </c>
      <c r="E60" s="239"/>
      <c r="F60" s="259"/>
      <c r="G60" s="259"/>
      <c r="H60" s="259"/>
      <c r="I60" s="259"/>
      <c r="J60" s="239"/>
      <c r="K60" s="259"/>
      <c r="L60" s="259"/>
      <c r="M60" s="259"/>
      <c r="N60" s="282"/>
      <c r="O60" s="241"/>
      <c r="P60" s="241"/>
      <c r="Q60" s="241"/>
      <c r="R60" s="241"/>
      <c r="S60" s="241"/>
      <c r="T60" s="241"/>
      <c r="U60" s="241"/>
      <c r="V60" s="214"/>
      <c r="W60" s="241"/>
      <c r="X60" s="241"/>
      <c r="Y60" s="241"/>
      <c r="Z60" s="214"/>
      <c r="AA60" s="241"/>
      <c r="AB60" s="214"/>
      <c r="AC60" s="241"/>
      <c r="AD60" s="214"/>
      <c r="AE60" s="241"/>
      <c r="AF60" s="214"/>
      <c r="AG60" s="241"/>
      <c r="AH60" s="214"/>
      <c r="AI60" s="241"/>
      <c r="AJ60" s="214"/>
      <c r="AK60" s="241"/>
      <c r="AL60" s="214"/>
      <c r="AM60" s="214"/>
      <c r="AN60" s="241"/>
      <c r="AO60" s="260"/>
      <c r="AP60" s="241"/>
      <c r="AQ60" s="214"/>
      <c r="AR60" s="241"/>
      <c r="AS60" s="214"/>
      <c r="AT60" s="241"/>
      <c r="AU60" s="214"/>
      <c r="AV60" s="241"/>
      <c r="AW60" s="214"/>
      <c r="AX60" s="261">
        <f>AX61</f>
        <v>2248</v>
      </c>
      <c r="AY60" s="243"/>
      <c r="AZ60" s="234"/>
      <c r="BB60" s="260">
        <f>BB61</f>
        <v>2000</v>
      </c>
      <c r="BC60" s="245">
        <f t="shared" si="3"/>
        <v>88.967971530249116</v>
      </c>
    </row>
    <row r="61" spans="1:57" ht="33" customHeight="1" x14ac:dyDescent="0.25">
      <c r="A61" s="255" t="s">
        <v>785</v>
      </c>
      <c r="B61" s="257" t="s">
        <v>806</v>
      </c>
      <c r="C61" s="257" t="s">
        <v>764</v>
      </c>
      <c r="D61" s="258" t="s">
        <v>97</v>
      </c>
      <c r="E61" s="239"/>
      <c r="F61" s="259"/>
      <c r="G61" s="259"/>
      <c r="H61" s="259"/>
      <c r="I61" s="259"/>
      <c r="J61" s="239"/>
      <c r="K61" s="259"/>
      <c r="L61" s="259"/>
      <c r="M61" s="259"/>
      <c r="N61" s="282"/>
      <c r="O61" s="241"/>
      <c r="P61" s="241"/>
      <c r="Q61" s="241"/>
      <c r="R61" s="241"/>
      <c r="S61" s="241"/>
      <c r="T61" s="241"/>
      <c r="U61" s="241"/>
      <c r="V61" s="214"/>
      <c r="W61" s="241"/>
      <c r="X61" s="241"/>
      <c r="Y61" s="241"/>
      <c r="Z61" s="214"/>
      <c r="AA61" s="241"/>
      <c r="AB61" s="214"/>
      <c r="AC61" s="241"/>
      <c r="AD61" s="214"/>
      <c r="AE61" s="241"/>
      <c r="AF61" s="214"/>
      <c r="AG61" s="241"/>
      <c r="AH61" s="214"/>
      <c r="AI61" s="241"/>
      <c r="AJ61" s="214"/>
      <c r="AK61" s="241"/>
      <c r="AL61" s="214"/>
      <c r="AM61" s="214"/>
      <c r="AN61" s="241"/>
      <c r="AO61" s="260"/>
      <c r="AP61" s="241"/>
      <c r="AQ61" s="214"/>
      <c r="AR61" s="241"/>
      <c r="AS61" s="214"/>
      <c r="AT61" s="241"/>
      <c r="AU61" s="214"/>
      <c r="AV61" s="241"/>
      <c r="AW61" s="214"/>
      <c r="AX61" s="261">
        <f>AX62</f>
        <v>2248</v>
      </c>
      <c r="AY61" s="243"/>
      <c r="AZ61" s="234"/>
      <c r="BB61" s="260">
        <f>BB62</f>
        <v>2000</v>
      </c>
      <c r="BC61" s="245">
        <f t="shared" si="3"/>
        <v>88.967971530249116</v>
      </c>
    </row>
    <row r="62" spans="1:57" ht="67.5" customHeight="1" x14ac:dyDescent="0.25">
      <c r="A62" s="255" t="s">
        <v>785</v>
      </c>
      <c r="B62" s="247" t="s">
        <v>339</v>
      </c>
      <c r="C62" s="247" t="s">
        <v>764</v>
      </c>
      <c r="D62" s="248" t="s">
        <v>340</v>
      </c>
      <c r="E62" s="239"/>
      <c r="F62" s="259"/>
      <c r="G62" s="259"/>
      <c r="H62" s="259"/>
      <c r="I62" s="259"/>
      <c r="J62" s="239"/>
      <c r="K62" s="259"/>
      <c r="L62" s="259"/>
      <c r="M62" s="259"/>
      <c r="N62" s="282"/>
      <c r="O62" s="241"/>
      <c r="P62" s="241"/>
      <c r="Q62" s="241"/>
      <c r="R62" s="241"/>
      <c r="S62" s="241"/>
      <c r="T62" s="241"/>
      <c r="U62" s="241"/>
      <c r="V62" s="214"/>
      <c r="W62" s="241"/>
      <c r="X62" s="241"/>
      <c r="Y62" s="241"/>
      <c r="Z62" s="214"/>
      <c r="AA62" s="241"/>
      <c r="AB62" s="214"/>
      <c r="AC62" s="241"/>
      <c r="AD62" s="214"/>
      <c r="AE62" s="241"/>
      <c r="AF62" s="214"/>
      <c r="AG62" s="241"/>
      <c r="AH62" s="214"/>
      <c r="AI62" s="241"/>
      <c r="AJ62" s="214"/>
      <c r="AK62" s="241"/>
      <c r="AL62" s="214"/>
      <c r="AM62" s="214"/>
      <c r="AN62" s="241"/>
      <c r="AO62" s="260"/>
      <c r="AP62" s="241"/>
      <c r="AQ62" s="214"/>
      <c r="AR62" s="241"/>
      <c r="AS62" s="214"/>
      <c r="AT62" s="241"/>
      <c r="AU62" s="214"/>
      <c r="AV62" s="241"/>
      <c r="AW62" s="214"/>
      <c r="AX62" s="261">
        <f>AX64+AX63</f>
        <v>2248</v>
      </c>
      <c r="AY62" s="243"/>
      <c r="AZ62" s="234"/>
      <c r="BB62" s="260">
        <f>BB64+BB63</f>
        <v>2000</v>
      </c>
      <c r="BC62" s="245">
        <f t="shared" si="3"/>
        <v>88.967971530249116</v>
      </c>
    </row>
    <row r="63" spans="1:57" ht="53.25" customHeight="1" x14ac:dyDescent="0.25">
      <c r="A63" s="255" t="s">
        <v>785</v>
      </c>
      <c r="B63" s="247" t="s">
        <v>343</v>
      </c>
      <c r="C63" s="247" t="s">
        <v>801</v>
      </c>
      <c r="D63" s="248" t="s">
        <v>344</v>
      </c>
      <c r="E63" s="239"/>
      <c r="F63" s="259"/>
      <c r="G63" s="259"/>
      <c r="H63" s="259"/>
      <c r="I63" s="259"/>
      <c r="J63" s="239"/>
      <c r="K63" s="259"/>
      <c r="L63" s="259"/>
      <c r="M63" s="259"/>
      <c r="N63" s="282"/>
      <c r="O63" s="241"/>
      <c r="P63" s="241"/>
      <c r="Q63" s="241"/>
      <c r="R63" s="241"/>
      <c r="S63" s="241"/>
      <c r="T63" s="241"/>
      <c r="U63" s="241"/>
      <c r="V63" s="214"/>
      <c r="W63" s="241"/>
      <c r="X63" s="241"/>
      <c r="Y63" s="241"/>
      <c r="Z63" s="214"/>
      <c r="AA63" s="241"/>
      <c r="AB63" s="214"/>
      <c r="AC63" s="241"/>
      <c r="AD63" s="214"/>
      <c r="AE63" s="241"/>
      <c r="AF63" s="214"/>
      <c r="AG63" s="241"/>
      <c r="AH63" s="214"/>
      <c r="AI63" s="241"/>
      <c r="AJ63" s="214"/>
      <c r="AK63" s="241"/>
      <c r="AL63" s="214"/>
      <c r="AM63" s="214"/>
      <c r="AN63" s="241"/>
      <c r="AO63" s="260"/>
      <c r="AP63" s="241"/>
      <c r="AQ63" s="214"/>
      <c r="AR63" s="241"/>
      <c r="AS63" s="214"/>
      <c r="AT63" s="241"/>
      <c r="AU63" s="214"/>
      <c r="AV63" s="241"/>
      <c r="AW63" s="214"/>
      <c r="AX63" s="261">
        <f>868+30</f>
        <v>898</v>
      </c>
      <c r="AY63" s="243"/>
      <c r="AZ63" s="234"/>
      <c r="BB63" s="260"/>
      <c r="BC63" s="245"/>
    </row>
    <row r="64" spans="1:57" ht="47.45" customHeight="1" x14ac:dyDescent="0.25">
      <c r="A64" s="255" t="s">
        <v>785</v>
      </c>
      <c r="B64" s="257" t="s">
        <v>341</v>
      </c>
      <c r="C64" s="257" t="s">
        <v>801</v>
      </c>
      <c r="D64" s="258" t="s">
        <v>342</v>
      </c>
      <c r="E64" s="239"/>
      <c r="F64" s="259"/>
      <c r="G64" s="259"/>
      <c r="H64" s="259"/>
      <c r="I64" s="259"/>
      <c r="J64" s="239"/>
      <c r="K64" s="259"/>
      <c r="L64" s="259"/>
      <c r="M64" s="259"/>
      <c r="N64" s="282"/>
      <c r="O64" s="241"/>
      <c r="P64" s="241"/>
      <c r="Q64" s="241"/>
      <c r="R64" s="241"/>
      <c r="S64" s="241"/>
      <c r="T64" s="241"/>
      <c r="U64" s="241">
        <v>144704.9</v>
      </c>
      <c r="V64" s="214"/>
      <c r="W64" s="241">
        <v>144704.9</v>
      </c>
      <c r="X64" s="241">
        <v>84552.73</v>
      </c>
      <c r="Y64" s="241">
        <f>W64+X64</f>
        <v>229257.63</v>
      </c>
      <c r="Z64" s="264">
        <v>25682.38</v>
      </c>
      <c r="AA64" s="241">
        <f>Y64+Z64</f>
        <v>254940.01</v>
      </c>
      <c r="AB64" s="264">
        <v>13800</v>
      </c>
      <c r="AC64" s="241">
        <f>AA64+AB64</f>
        <v>268740.01</v>
      </c>
      <c r="AD64" s="214">
        <v>3941.06</v>
      </c>
      <c r="AE64" s="241">
        <f>AC64+AD64</f>
        <v>272681.07</v>
      </c>
      <c r="AF64" s="214"/>
      <c r="AG64" s="241">
        <v>245700</v>
      </c>
      <c r="AH64" s="214"/>
      <c r="AI64" s="241">
        <v>245700</v>
      </c>
      <c r="AJ64" s="214"/>
      <c r="AK64" s="241">
        <v>245700</v>
      </c>
      <c r="AL64" s="214">
        <v>21000</v>
      </c>
      <c r="AM64" s="214"/>
      <c r="AN64" s="241">
        <f>AK64+AL64+AM64</f>
        <v>266700</v>
      </c>
      <c r="AO64" s="260"/>
      <c r="AP64" s="241">
        <f>AM64+AN64+AO64</f>
        <v>266700</v>
      </c>
      <c r="AQ64" s="214">
        <v>13300</v>
      </c>
      <c r="AR64" s="241">
        <f>AP64+AQ64</f>
        <v>280000</v>
      </c>
      <c r="AS64" s="214">
        <v>12620</v>
      </c>
      <c r="AT64" s="241">
        <f>AR64+AS64</f>
        <v>292620</v>
      </c>
      <c r="AU64" s="214"/>
      <c r="AV64" s="241">
        <f>AT64+AU64</f>
        <v>292620</v>
      </c>
      <c r="AW64" s="214">
        <v>-84575.87</v>
      </c>
      <c r="AX64" s="261">
        <f>1341+9</f>
        <v>1350</v>
      </c>
      <c r="AY64" s="243"/>
      <c r="AZ64" s="234"/>
      <c r="BB64" s="260">
        <v>2000</v>
      </c>
      <c r="BC64" s="245">
        <f t="shared" si="3"/>
        <v>148.14814814814815</v>
      </c>
      <c r="BE64" s="244"/>
    </row>
    <row r="65" spans="1:55" ht="47.45" customHeight="1" x14ac:dyDescent="0.25">
      <c r="A65" s="255" t="s">
        <v>785</v>
      </c>
      <c r="B65" s="247" t="s">
        <v>45</v>
      </c>
      <c r="C65" s="247" t="s">
        <v>764</v>
      </c>
      <c r="D65" s="248" t="s">
        <v>34</v>
      </c>
      <c r="E65" s="239"/>
      <c r="F65" s="259"/>
      <c r="G65" s="259"/>
      <c r="H65" s="259"/>
      <c r="I65" s="259"/>
      <c r="J65" s="239"/>
      <c r="K65" s="259"/>
      <c r="L65" s="259"/>
      <c r="M65" s="259"/>
      <c r="N65" s="282"/>
      <c r="O65" s="241"/>
      <c r="P65" s="241"/>
      <c r="Q65" s="241"/>
      <c r="R65" s="241"/>
      <c r="S65" s="241"/>
      <c r="T65" s="241"/>
      <c r="U65" s="241"/>
      <c r="V65" s="214"/>
      <c r="W65" s="241"/>
      <c r="X65" s="241"/>
      <c r="Y65" s="241"/>
      <c r="Z65" s="270"/>
      <c r="AA65" s="241"/>
      <c r="AB65" s="270"/>
      <c r="AC65" s="241"/>
      <c r="AD65" s="214"/>
      <c r="AE65" s="241"/>
      <c r="AF65" s="214"/>
      <c r="AG65" s="241"/>
      <c r="AH65" s="214"/>
      <c r="AI65" s="241"/>
      <c r="AJ65" s="214"/>
      <c r="AK65" s="241"/>
      <c r="AL65" s="214"/>
      <c r="AM65" s="214"/>
      <c r="AN65" s="241"/>
      <c r="AO65" s="260"/>
      <c r="AP65" s="241"/>
      <c r="AQ65" s="214"/>
      <c r="AR65" s="241"/>
      <c r="AS65" s="214"/>
      <c r="AT65" s="241"/>
      <c r="AU65" s="214"/>
      <c r="AV65" s="241"/>
      <c r="AW65" s="214"/>
      <c r="AX65" s="261">
        <f>AX66</f>
        <v>350</v>
      </c>
      <c r="AY65" s="243"/>
      <c r="AZ65" s="234"/>
      <c r="BB65" s="260">
        <f>BB66</f>
        <v>50</v>
      </c>
      <c r="BC65" s="245">
        <f t="shared" ref="BC65:BC128" si="4">BB65/AX65*100</f>
        <v>14.285714285714285</v>
      </c>
    </row>
    <row r="66" spans="1:55" ht="36" customHeight="1" x14ac:dyDescent="0.25">
      <c r="A66" s="255" t="s">
        <v>785</v>
      </c>
      <c r="B66" s="257" t="s">
        <v>80</v>
      </c>
      <c r="C66" s="257" t="s">
        <v>764</v>
      </c>
      <c r="D66" s="258" t="s">
        <v>44</v>
      </c>
      <c r="E66" s="239"/>
      <c r="F66" s="259"/>
      <c r="G66" s="259"/>
      <c r="H66" s="259"/>
      <c r="I66" s="259"/>
      <c r="J66" s="239"/>
      <c r="K66" s="259"/>
      <c r="L66" s="259"/>
      <c r="M66" s="259"/>
      <c r="N66" s="282"/>
      <c r="O66" s="241"/>
      <c r="P66" s="241"/>
      <c r="Q66" s="241"/>
      <c r="R66" s="241"/>
      <c r="S66" s="241"/>
      <c r="T66" s="241"/>
      <c r="U66" s="241"/>
      <c r="V66" s="214"/>
      <c r="W66" s="241"/>
      <c r="X66" s="241"/>
      <c r="Y66" s="241"/>
      <c r="Z66" s="270"/>
      <c r="AA66" s="241"/>
      <c r="AB66" s="270"/>
      <c r="AC66" s="241"/>
      <c r="AD66" s="214"/>
      <c r="AE66" s="241"/>
      <c r="AF66" s="214"/>
      <c r="AG66" s="241"/>
      <c r="AH66" s="214"/>
      <c r="AI66" s="241"/>
      <c r="AJ66" s="214"/>
      <c r="AK66" s="241"/>
      <c r="AL66" s="214"/>
      <c r="AM66" s="214"/>
      <c r="AN66" s="241"/>
      <c r="AO66" s="260"/>
      <c r="AP66" s="241"/>
      <c r="AQ66" s="214"/>
      <c r="AR66" s="241"/>
      <c r="AS66" s="214"/>
      <c r="AT66" s="241"/>
      <c r="AU66" s="214"/>
      <c r="AV66" s="241"/>
      <c r="AW66" s="214"/>
      <c r="AX66" s="261">
        <f>AX67</f>
        <v>350</v>
      </c>
      <c r="AY66" s="243"/>
      <c r="AZ66" s="234"/>
      <c r="BB66" s="260">
        <f>BB67</f>
        <v>50</v>
      </c>
      <c r="BC66" s="245">
        <f t="shared" si="4"/>
        <v>14.285714285714285</v>
      </c>
    </row>
    <row r="67" spans="1:55" ht="33.6" customHeight="1" x14ac:dyDescent="0.25">
      <c r="A67" s="255" t="s">
        <v>785</v>
      </c>
      <c r="B67" s="247" t="s">
        <v>109</v>
      </c>
      <c r="C67" s="247" t="s">
        <v>764</v>
      </c>
      <c r="D67" s="248" t="s">
        <v>46</v>
      </c>
      <c r="E67" s="239"/>
      <c r="F67" s="259"/>
      <c r="G67" s="259"/>
      <c r="H67" s="259"/>
      <c r="I67" s="259"/>
      <c r="J67" s="239"/>
      <c r="K67" s="259"/>
      <c r="L67" s="259"/>
      <c r="M67" s="259"/>
      <c r="N67" s="282"/>
      <c r="O67" s="241"/>
      <c r="P67" s="241"/>
      <c r="Q67" s="241"/>
      <c r="R67" s="241"/>
      <c r="S67" s="241"/>
      <c r="T67" s="241"/>
      <c r="U67" s="241"/>
      <c r="V67" s="214"/>
      <c r="W67" s="241"/>
      <c r="X67" s="241"/>
      <c r="Y67" s="241"/>
      <c r="Z67" s="270"/>
      <c r="AA67" s="241"/>
      <c r="AB67" s="270"/>
      <c r="AC67" s="241"/>
      <c r="AD67" s="214"/>
      <c r="AE67" s="241"/>
      <c r="AF67" s="214"/>
      <c r="AG67" s="241"/>
      <c r="AH67" s="214"/>
      <c r="AI67" s="241"/>
      <c r="AJ67" s="214"/>
      <c r="AK67" s="241"/>
      <c r="AL67" s="214"/>
      <c r="AM67" s="214"/>
      <c r="AN67" s="241"/>
      <c r="AO67" s="260"/>
      <c r="AP67" s="241"/>
      <c r="AQ67" s="214"/>
      <c r="AR67" s="241"/>
      <c r="AS67" s="214"/>
      <c r="AT67" s="241"/>
      <c r="AU67" s="214"/>
      <c r="AV67" s="241"/>
      <c r="AW67" s="214"/>
      <c r="AX67" s="261">
        <f>AX68</f>
        <v>350</v>
      </c>
      <c r="AY67" s="243"/>
      <c r="AZ67" s="234"/>
      <c r="BB67" s="260">
        <f>BB68</f>
        <v>50</v>
      </c>
      <c r="BC67" s="245">
        <f t="shared" si="4"/>
        <v>14.285714285714285</v>
      </c>
    </row>
    <row r="68" spans="1:55" ht="33" customHeight="1" x14ac:dyDescent="0.25">
      <c r="A68" s="255" t="s">
        <v>785</v>
      </c>
      <c r="B68" s="257" t="s">
        <v>110</v>
      </c>
      <c r="C68" s="257" t="s">
        <v>771</v>
      </c>
      <c r="D68" s="258" t="s">
        <v>747</v>
      </c>
      <c r="E68" s="239"/>
      <c r="F68" s="259"/>
      <c r="G68" s="259"/>
      <c r="H68" s="259"/>
      <c r="I68" s="259"/>
      <c r="J68" s="239"/>
      <c r="K68" s="259"/>
      <c r="L68" s="259"/>
      <c r="M68" s="259"/>
      <c r="N68" s="282"/>
      <c r="O68" s="241"/>
      <c r="P68" s="241"/>
      <c r="Q68" s="241"/>
      <c r="R68" s="241"/>
      <c r="S68" s="241"/>
      <c r="T68" s="241"/>
      <c r="U68" s="241"/>
      <c r="V68" s="214"/>
      <c r="W68" s="241"/>
      <c r="X68" s="241"/>
      <c r="Y68" s="241"/>
      <c r="Z68" s="270"/>
      <c r="AA68" s="241"/>
      <c r="AB68" s="270"/>
      <c r="AC68" s="241"/>
      <c r="AD68" s="214"/>
      <c r="AE68" s="241"/>
      <c r="AF68" s="214"/>
      <c r="AG68" s="241"/>
      <c r="AH68" s="214"/>
      <c r="AI68" s="241"/>
      <c r="AJ68" s="214"/>
      <c r="AK68" s="241"/>
      <c r="AL68" s="214"/>
      <c r="AM68" s="214"/>
      <c r="AN68" s="241"/>
      <c r="AO68" s="260"/>
      <c r="AP68" s="241"/>
      <c r="AQ68" s="214"/>
      <c r="AR68" s="241"/>
      <c r="AS68" s="214"/>
      <c r="AT68" s="241"/>
      <c r="AU68" s="214"/>
      <c r="AV68" s="241"/>
      <c r="AW68" s="214"/>
      <c r="AX68" s="261">
        <v>350</v>
      </c>
      <c r="AY68" s="243"/>
      <c r="AZ68" s="234"/>
      <c r="BB68" s="260">
        <v>50</v>
      </c>
      <c r="BC68" s="245">
        <f t="shared" si="4"/>
        <v>14.285714285714285</v>
      </c>
    </row>
    <row r="69" spans="1:55" ht="90.75" customHeight="1" x14ac:dyDescent="0.25">
      <c r="A69" s="255" t="s">
        <v>785</v>
      </c>
      <c r="B69" s="247" t="s">
        <v>137</v>
      </c>
      <c r="C69" s="247" t="s">
        <v>764</v>
      </c>
      <c r="D69" s="248" t="s">
        <v>52</v>
      </c>
      <c r="E69" s="239"/>
      <c r="F69" s="259"/>
      <c r="G69" s="259"/>
      <c r="H69" s="259"/>
      <c r="I69" s="259"/>
      <c r="J69" s="239"/>
      <c r="K69" s="259"/>
      <c r="L69" s="259"/>
      <c r="M69" s="259"/>
      <c r="N69" s="282"/>
      <c r="O69" s="241"/>
      <c r="P69" s="241"/>
      <c r="Q69" s="241"/>
      <c r="R69" s="241"/>
      <c r="S69" s="241"/>
      <c r="T69" s="241"/>
      <c r="U69" s="241"/>
      <c r="V69" s="214"/>
      <c r="W69" s="241"/>
      <c r="X69" s="241"/>
      <c r="Y69" s="241"/>
      <c r="Z69" s="214"/>
      <c r="AA69" s="241"/>
      <c r="AB69" s="214"/>
      <c r="AC69" s="241"/>
      <c r="AD69" s="214"/>
      <c r="AE69" s="241"/>
      <c r="AF69" s="214"/>
      <c r="AG69" s="241"/>
      <c r="AH69" s="214"/>
      <c r="AI69" s="241"/>
      <c r="AJ69" s="214"/>
      <c r="AK69" s="241"/>
      <c r="AL69" s="214"/>
      <c r="AM69" s="214"/>
      <c r="AN69" s="241"/>
      <c r="AO69" s="260"/>
      <c r="AP69" s="241"/>
      <c r="AQ69" s="214"/>
      <c r="AR69" s="241"/>
      <c r="AS69" s="214"/>
      <c r="AT69" s="241"/>
      <c r="AU69" s="214"/>
      <c r="AV69" s="241"/>
      <c r="AW69" s="214"/>
      <c r="AX69" s="261">
        <f>AX70+AX73</f>
        <v>443.464</v>
      </c>
      <c r="AY69" s="243"/>
      <c r="AZ69" s="234"/>
      <c r="BB69" s="260">
        <f>BB70+BB73</f>
        <v>388</v>
      </c>
      <c r="BC69" s="245">
        <f t="shared" si="4"/>
        <v>87.493009579131567</v>
      </c>
    </row>
    <row r="70" spans="1:55" ht="52.15" customHeight="1" x14ac:dyDescent="0.25">
      <c r="A70" s="255" t="s">
        <v>785</v>
      </c>
      <c r="B70" s="257" t="s">
        <v>138</v>
      </c>
      <c r="C70" s="257" t="s">
        <v>764</v>
      </c>
      <c r="D70" s="258" t="s">
        <v>98</v>
      </c>
      <c r="E70" s="239"/>
      <c r="F70" s="259"/>
      <c r="G70" s="259"/>
      <c r="H70" s="259"/>
      <c r="I70" s="259"/>
      <c r="J70" s="239"/>
      <c r="K70" s="259"/>
      <c r="L70" s="259"/>
      <c r="M70" s="259"/>
      <c r="N70" s="282"/>
      <c r="O70" s="241"/>
      <c r="P70" s="241"/>
      <c r="Q70" s="241"/>
      <c r="R70" s="241"/>
      <c r="S70" s="241"/>
      <c r="T70" s="241"/>
      <c r="U70" s="241"/>
      <c r="V70" s="214"/>
      <c r="W70" s="241"/>
      <c r="X70" s="241"/>
      <c r="Y70" s="241"/>
      <c r="Z70" s="214"/>
      <c r="AA70" s="241"/>
      <c r="AB70" s="214"/>
      <c r="AC70" s="241"/>
      <c r="AD70" s="214"/>
      <c r="AE70" s="241"/>
      <c r="AF70" s="214"/>
      <c r="AG70" s="241"/>
      <c r="AH70" s="214"/>
      <c r="AI70" s="241"/>
      <c r="AJ70" s="214"/>
      <c r="AK70" s="241"/>
      <c r="AL70" s="214"/>
      <c r="AM70" s="214"/>
      <c r="AN70" s="241"/>
      <c r="AO70" s="260"/>
      <c r="AP70" s="241"/>
      <c r="AQ70" s="214"/>
      <c r="AR70" s="241"/>
      <c r="AS70" s="214"/>
      <c r="AT70" s="241"/>
      <c r="AU70" s="214"/>
      <c r="AV70" s="241"/>
      <c r="AW70" s="214"/>
      <c r="AX70" s="261">
        <f>AX71</f>
        <v>10</v>
      </c>
      <c r="AY70" s="243"/>
      <c r="AZ70" s="234"/>
      <c r="BB70" s="260">
        <f>BB71</f>
        <v>2</v>
      </c>
      <c r="BC70" s="245">
        <f t="shared" si="4"/>
        <v>20</v>
      </c>
    </row>
    <row r="71" spans="1:55" ht="46.15" customHeight="1" x14ac:dyDescent="0.25">
      <c r="A71" s="255" t="s">
        <v>785</v>
      </c>
      <c r="B71" s="247" t="s">
        <v>139</v>
      </c>
      <c r="C71" s="247" t="s">
        <v>764</v>
      </c>
      <c r="D71" s="248" t="s">
        <v>53</v>
      </c>
      <c r="E71" s="239"/>
      <c r="F71" s="259"/>
      <c r="G71" s="259"/>
      <c r="H71" s="259"/>
      <c r="I71" s="259"/>
      <c r="J71" s="239"/>
      <c r="K71" s="259"/>
      <c r="L71" s="259"/>
      <c r="M71" s="259"/>
      <c r="N71" s="282"/>
      <c r="O71" s="241"/>
      <c r="P71" s="241"/>
      <c r="Q71" s="241"/>
      <c r="R71" s="241"/>
      <c r="S71" s="241"/>
      <c r="T71" s="241"/>
      <c r="U71" s="241"/>
      <c r="V71" s="214"/>
      <c r="W71" s="241"/>
      <c r="X71" s="241"/>
      <c r="Y71" s="241"/>
      <c r="Z71" s="214"/>
      <c r="AA71" s="241"/>
      <c r="AB71" s="214"/>
      <c r="AC71" s="241"/>
      <c r="AD71" s="214"/>
      <c r="AE71" s="241"/>
      <c r="AF71" s="214"/>
      <c r="AG71" s="241"/>
      <c r="AH71" s="214"/>
      <c r="AI71" s="241"/>
      <c r="AJ71" s="214"/>
      <c r="AK71" s="241"/>
      <c r="AL71" s="214"/>
      <c r="AM71" s="214"/>
      <c r="AN71" s="241"/>
      <c r="AO71" s="260"/>
      <c r="AP71" s="241"/>
      <c r="AQ71" s="214"/>
      <c r="AR71" s="241"/>
      <c r="AS71" s="214"/>
      <c r="AT71" s="241"/>
      <c r="AU71" s="214"/>
      <c r="AV71" s="241"/>
      <c r="AW71" s="214"/>
      <c r="AX71" s="261">
        <f>AX72</f>
        <v>10</v>
      </c>
      <c r="AY71" s="243"/>
      <c r="AZ71" s="234"/>
      <c r="BB71" s="260">
        <f>BB72</f>
        <v>2</v>
      </c>
      <c r="BC71" s="245">
        <f t="shared" si="4"/>
        <v>20</v>
      </c>
    </row>
    <row r="72" spans="1:55" ht="33" customHeight="1" x14ac:dyDescent="0.25">
      <c r="A72" s="255" t="s">
        <v>785</v>
      </c>
      <c r="B72" s="257" t="s">
        <v>139</v>
      </c>
      <c r="C72" s="257" t="s">
        <v>771</v>
      </c>
      <c r="D72" s="258" t="s">
        <v>747</v>
      </c>
      <c r="E72" s="239"/>
      <c r="F72" s="259"/>
      <c r="G72" s="259"/>
      <c r="H72" s="259"/>
      <c r="I72" s="259"/>
      <c r="J72" s="239"/>
      <c r="K72" s="259"/>
      <c r="L72" s="259"/>
      <c r="M72" s="259"/>
      <c r="N72" s="282"/>
      <c r="O72" s="241"/>
      <c r="P72" s="241"/>
      <c r="Q72" s="241"/>
      <c r="R72" s="241"/>
      <c r="S72" s="241"/>
      <c r="T72" s="241"/>
      <c r="U72" s="241">
        <v>144704.9</v>
      </c>
      <c r="V72" s="214"/>
      <c r="W72" s="241">
        <v>144704.9</v>
      </c>
      <c r="X72" s="241">
        <v>84552.73</v>
      </c>
      <c r="Y72" s="241">
        <f>W72+X72</f>
        <v>229257.63</v>
      </c>
      <c r="Z72" s="264">
        <v>25682.38</v>
      </c>
      <c r="AA72" s="241">
        <f>Y72+Z72</f>
        <v>254940.01</v>
      </c>
      <c r="AB72" s="264">
        <v>13800</v>
      </c>
      <c r="AC72" s="241">
        <f>AA72+AB72</f>
        <v>268740.01</v>
      </c>
      <c r="AD72" s="214">
        <v>3941.06</v>
      </c>
      <c r="AE72" s="241">
        <f>AC72+AD72</f>
        <v>272681.07</v>
      </c>
      <c r="AF72" s="214"/>
      <c r="AG72" s="241">
        <v>245700</v>
      </c>
      <c r="AH72" s="214"/>
      <c r="AI72" s="241">
        <v>245700</v>
      </c>
      <c r="AJ72" s="214"/>
      <c r="AK72" s="241">
        <v>245700</v>
      </c>
      <c r="AL72" s="214">
        <v>21000</v>
      </c>
      <c r="AM72" s="214"/>
      <c r="AN72" s="241">
        <f>AK72+AL72+AM72</f>
        <v>266700</v>
      </c>
      <c r="AO72" s="260"/>
      <c r="AP72" s="241">
        <f>AM72+AN72+AO72</f>
        <v>266700</v>
      </c>
      <c r="AQ72" s="214">
        <v>13300</v>
      </c>
      <c r="AR72" s="241">
        <f>AP72+AQ72</f>
        <v>280000</v>
      </c>
      <c r="AS72" s="214">
        <v>12620</v>
      </c>
      <c r="AT72" s="241">
        <f>AR72+AS72</f>
        <v>292620</v>
      </c>
      <c r="AU72" s="214"/>
      <c r="AV72" s="241">
        <f>AT72+AU72</f>
        <v>292620</v>
      </c>
      <c r="AW72" s="214">
        <v>-84575.87</v>
      </c>
      <c r="AX72" s="261">
        <v>10</v>
      </c>
      <c r="AY72" s="243"/>
      <c r="AZ72" s="234"/>
      <c r="BB72" s="260">
        <v>2</v>
      </c>
      <c r="BC72" s="245">
        <f t="shared" si="4"/>
        <v>20</v>
      </c>
    </row>
    <row r="73" spans="1:55" ht="54" customHeight="1" x14ac:dyDescent="0.25">
      <c r="A73" s="255" t="s">
        <v>785</v>
      </c>
      <c r="B73" s="257" t="s">
        <v>140</v>
      </c>
      <c r="C73" s="257" t="s">
        <v>764</v>
      </c>
      <c r="D73" s="258" t="s">
        <v>99</v>
      </c>
      <c r="E73" s="239"/>
      <c r="F73" s="259"/>
      <c r="G73" s="259"/>
      <c r="H73" s="259"/>
      <c r="I73" s="259"/>
      <c r="J73" s="239"/>
      <c r="K73" s="259"/>
      <c r="L73" s="259"/>
      <c r="M73" s="259"/>
      <c r="N73" s="282"/>
      <c r="O73" s="241"/>
      <c r="P73" s="241"/>
      <c r="Q73" s="241"/>
      <c r="R73" s="241"/>
      <c r="S73" s="241"/>
      <c r="T73" s="241"/>
      <c r="U73" s="241"/>
      <c r="V73" s="214"/>
      <c r="W73" s="241"/>
      <c r="X73" s="241"/>
      <c r="Y73" s="241"/>
      <c r="Z73" s="270"/>
      <c r="AA73" s="241"/>
      <c r="AB73" s="270"/>
      <c r="AC73" s="241"/>
      <c r="AD73" s="214"/>
      <c r="AE73" s="241"/>
      <c r="AF73" s="214"/>
      <c r="AG73" s="241"/>
      <c r="AH73" s="214"/>
      <c r="AI73" s="241"/>
      <c r="AJ73" s="214"/>
      <c r="AK73" s="241"/>
      <c r="AL73" s="214"/>
      <c r="AM73" s="214"/>
      <c r="AN73" s="241"/>
      <c r="AO73" s="260"/>
      <c r="AP73" s="241"/>
      <c r="AQ73" s="214"/>
      <c r="AR73" s="241"/>
      <c r="AS73" s="214"/>
      <c r="AT73" s="241"/>
      <c r="AU73" s="214"/>
      <c r="AV73" s="241"/>
      <c r="AW73" s="214"/>
      <c r="AX73" s="261">
        <f>AX74</f>
        <v>433.464</v>
      </c>
      <c r="AY73" s="243"/>
      <c r="AZ73" s="234"/>
      <c r="BB73" s="260">
        <f>BB74</f>
        <v>386</v>
      </c>
      <c r="BC73" s="245">
        <f t="shared" si="4"/>
        <v>89.050071055497114</v>
      </c>
    </row>
    <row r="74" spans="1:55" ht="47.45" customHeight="1" x14ac:dyDescent="0.25">
      <c r="A74" s="255" t="s">
        <v>785</v>
      </c>
      <c r="B74" s="247" t="s">
        <v>141</v>
      </c>
      <c r="C74" s="247" t="s">
        <v>764</v>
      </c>
      <c r="D74" s="32" t="s">
        <v>54</v>
      </c>
      <c r="E74" s="239">
        <f>F74+G74+H74+I74</f>
        <v>244000</v>
      </c>
      <c r="F74" s="259">
        <v>53000</v>
      </c>
      <c r="G74" s="241">
        <v>69000</v>
      </c>
      <c r="H74" s="241">
        <v>68000</v>
      </c>
      <c r="I74" s="241">
        <v>54000</v>
      </c>
      <c r="J74" s="239">
        <f>K74+L74+M74+N74</f>
        <v>0</v>
      </c>
      <c r="K74" s="259"/>
      <c r="L74" s="241"/>
      <c r="M74" s="241"/>
      <c r="N74" s="260"/>
      <c r="O74" s="241">
        <v>244000</v>
      </c>
      <c r="P74" s="241"/>
      <c r="Q74" s="241">
        <v>192000</v>
      </c>
      <c r="R74" s="241">
        <v>192000</v>
      </c>
      <c r="S74" s="241">
        <v>192000</v>
      </c>
      <c r="T74" s="241">
        <v>192000</v>
      </c>
      <c r="U74" s="241" t="e">
        <f>U75+#REF!</f>
        <v>#REF!</v>
      </c>
      <c r="V74" s="214"/>
      <c r="W74" s="241" t="e">
        <f>W75+#REF!</f>
        <v>#REF!</v>
      </c>
      <c r="X74" s="241" t="e">
        <f>X75+#REF!</f>
        <v>#REF!</v>
      </c>
      <c r="Y74" s="241" t="e">
        <f>W74+X74</f>
        <v>#REF!</v>
      </c>
      <c r="Z74" s="214"/>
      <c r="AA74" s="241" t="e">
        <f>#REF!+AA75</f>
        <v>#REF!</v>
      </c>
      <c r="AB74" s="214"/>
      <c r="AC74" s="241" t="e">
        <f>#REF!+AC75</f>
        <v>#REF!</v>
      </c>
      <c r="AD74" s="214"/>
      <c r="AE74" s="241" t="e">
        <f>#REF!+AE75</f>
        <v>#REF!</v>
      </c>
      <c r="AF74" s="214"/>
      <c r="AG74" s="241">
        <f>AG75</f>
        <v>279200</v>
      </c>
      <c r="AH74" s="214"/>
      <c r="AI74" s="241">
        <f>AI75</f>
        <v>279200</v>
      </c>
      <c r="AJ74" s="214"/>
      <c r="AK74" s="241">
        <f>AK75</f>
        <v>279200</v>
      </c>
      <c r="AL74" s="214"/>
      <c r="AM74" s="214"/>
      <c r="AN74" s="241">
        <f>AN75</f>
        <v>279200</v>
      </c>
      <c r="AO74" s="260"/>
      <c r="AP74" s="241">
        <f>AP75</f>
        <v>279200</v>
      </c>
      <c r="AQ74" s="214"/>
      <c r="AR74" s="241">
        <f>AR75</f>
        <v>279200</v>
      </c>
      <c r="AS74" s="214"/>
      <c r="AT74" s="241">
        <f>AT75</f>
        <v>279200</v>
      </c>
      <c r="AU74" s="214"/>
      <c r="AV74" s="241">
        <f>AV75</f>
        <v>279200</v>
      </c>
      <c r="AW74" s="214"/>
      <c r="AX74" s="261">
        <f>AX75+AX76</f>
        <v>433.464</v>
      </c>
      <c r="AY74" s="243"/>
      <c r="AZ74" s="234"/>
      <c r="BB74" s="260">
        <f>BB75+BB76</f>
        <v>386</v>
      </c>
      <c r="BC74" s="245">
        <f t="shared" si="4"/>
        <v>89.050071055497114</v>
      </c>
    </row>
    <row r="75" spans="1:55" ht="67.150000000000006" customHeight="1" x14ac:dyDescent="0.25">
      <c r="A75" s="255" t="s">
        <v>785</v>
      </c>
      <c r="B75" s="257" t="s">
        <v>141</v>
      </c>
      <c r="C75" s="257" t="s">
        <v>769</v>
      </c>
      <c r="D75" s="263" t="s">
        <v>51</v>
      </c>
      <c r="E75" s="239"/>
      <c r="F75" s="259"/>
      <c r="G75" s="241"/>
      <c r="H75" s="241"/>
      <c r="I75" s="241"/>
      <c r="J75" s="239"/>
      <c r="K75" s="259"/>
      <c r="L75" s="241"/>
      <c r="M75" s="241"/>
      <c r="N75" s="260"/>
      <c r="O75" s="241"/>
      <c r="P75" s="241"/>
      <c r="Q75" s="241"/>
      <c r="R75" s="241"/>
      <c r="S75" s="241"/>
      <c r="T75" s="241"/>
      <c r="U75" s="241">
        <v>195400</v>
      </c>
      <c r="V75" s="214">
        <v>708.81</v>
      </c>
      <c r="W75" s="241">
        <f>U75+V75</f>
        <v>196108.81</v>
      </c>
      <c r="X75" s="241"/>
      <c r="Y75" s="241">
        <f>W75+X75</f>
        <v>196108.81</v>
      </c>
      <c r="Z75" s="214"/>
      <c r="AA75" s="241">
        <f>Y75+Z75</f>
        <v>196108.81</v>
      </c>
      <c r="AB75" s="214"/>
      <c r="AC75" s="241">
        <f>AA75+AB75</f>
        <v>196108.81</v>
      </c>
      <c r="AD75" s="214"/>
      <c r="AE75" s="241">
        <f>AC75+AD75</f>
        <v>196108.81</v>
      </c>
      <c r="AF75" s="214"/>
      <c r="AG75" s="241">
        <v>279200</v>
      </c>
      <c r="AH75" s="214"/>
      <c r="AI75" s="241">
        <v>279200</v>
      </c>
      <c r="AJ75" s="214"/>
      <c r="AK75" s="241">
        <v>279200</v>
      </c>
      <c r="AL75" s="214"/>
      <c r="AM75" s="214"/>
      <c r="AN75" s="241">
        <v>279200</v>
      </c>
      <c r="AO75" s="260"/>
      <c r="AP75" s="241">
        <v>279200</v>
      </c>
      <c r="AQ75" s="214"/>
      <c r="AR75" s="241">
        <v>279200</v>
      </c>
      <c r="AS75" s="214"/>
      <c r="AT75" s="241">
        <v>279200</v>
      </c>
      <c r="AU75" s="214"/>
      <c r="AV75" s="241">
        <v>279200</v>
      </c>
      <c r="AW75" s="214"/>
      <c r="AX75" s="283">
        <f>384+5.464</f>
        <v>389.464</v>
      </c>
      <c r="AY75" s="243"/>
      <c r="AZ75" s="234"/>
      <c r="BB75" s="260">
        <v>356</v>
      </c>
      <c r="BC75" s="245">
        <f t="shared" si="4"/>
        <v>91.407678244972573</v>
      </c>
    </row>
    <row r="76" spans="1:55" ht="33" customHeight="1" x14ac:dyDescent="0.25">
      <c r="A76" s="255" t="s">
        <v>785</v>
      </c>
      <c r="B76" s="257" t="s">
        <v>141</v>
      </c>
      <c r="C76" s="257" t="s">
        <v>771</v>
      </c>
      <c r="D76" s="263" t="s">
        <v>739</v>
      </c>
      <c r="E76" s="239"/>
      <c r="F76" s="259"/>
      <c r="G76" s="259"/>
      <c r="H76" s="259"/>
      <c r="I76" s="259"/>
      <c r="J76" s="239"/>
      <c r="K76" s="259"/>
      <c r="L76" s="259"/>
      <c r="M76" s="259"/>
      <c r="N76" s="282"/>
      <c r="O76" s="241"/>
      <c r="P76" s="241"/>
      <c r="Q76" s="241"/>
      <c r="R76" s="241"/>
      <c r="S76" s="241"/>
      <c r="T76" s="241"/>
      <c r="U76" s="241"/>
      <c r="V76" s="214"/>
      <c r="W76" s="241"/>
      <c r="X76" s="241"/>
      <c r="Y76" s="241"/>
      <c r="Z76" s="214"/>
      <c r="AA76" s="241"/>
      <c r="AB76" s="214"/>
      <c r="AC76" s="241"/>
      <c r="AD76" s="214"/>
      <c r="AE76" s="241"/>
      <c r="AF76" s="214"/>
      <c r="AG76" s="241"/>
      <c r="AH76" s="214"/>
      <c r="AI76" s="241"/>
      <c r="AJ76" s="214"/>
      <c r="AK76" s="241"/>
      <c r="AL76" s="214"/>
      <c r="AM76" s="214"/>
      <c r="AN76" s="241"/>
      <c r="AO76" s="260"/>
      <c r="AP76" s="241"/>
      <c r="AQ76" s="214"/>
      <c r="AR76" s="241"/>
      <c r="AS76" s="214"/>
      <c r="AT76" s="241"/>
      <c r="AU76" s="214"/>
      <c r="AV76" s="241"/>
      <c r="AW76" s="214"/>
      <c r="AX76" s="283">
        <v>44</v>
      </c>
      <c r="AY76" s="243"/>
      <c r="AZ76" s="234"/>
      <c r="BB76" s="260">
        <v>30</v>
      </c>
      <c r="BC76" s="245">
        <f t="shared" si="4"/>
        <v>68.181818181818173</v>
      </c>
    </row>
    <row r="77" spans="1:55" ht="30.75" customHeight="1" x14ac:dyDescent="0.25">
      <c r="A77" s="246" t="s">
        <v>785</v>
      </c>
      <c r="B77" s="267" t="s">
        <v>768</v>
      </c>
      <c r="C77" s="267" t="s">
        <v>764</v>
      </c>
      <c r="D77" s="271" t="s">
        <v>691</v>
      </c>
      <c r="E77" s="239"/>
      <c r="F77" s="239"/>
      <c r="G77" s="239"/>
      <c r="H77" s="239"/>
      <c r="I77" s="239"/>
      <c r="J77" s="239"/>
      <c r="K77" s="239"/>
      <c r="L77" s="239"/>
      <c r="M77" s="239"/>
      <c r="N77" s="240"/>
      <c r="O77" s="239"/>
      <c r="P77" s="241"/>
      <c r="Q77" s="239"/>
      <c r="R77" s="239"/>
      <c r="S77" s="239"/>
      <c r="T77" s="239"/>
      <c r="U77" s="239"/>
      <c r="V77" s="214"/>
      <c r="W77" s="239"/>
      <c r="X77" s="239"/>
      <c r="Y77" s="239"/>
      <c r="Z77" s="214"/>
      <c r="AA77" s="239"/>
      <c r="AB77" s="214"/>
      <c r="AC77" s="239"/>
      <c r="AD77" s="214"/>
      <c r="AE77" s="239"/>
      <c r="AF77" s="214"/>
      <c r="AG77" s="239"/>
      <c r="AH77" s="214"/>
      <c r="AI77" s="239"/>
      <c r="AJ77" s="214"/>
      <c r="AK77" s="239"/>
      <c r="AL77" s="214"/>
      <c r="AM77" s="214"/>
      <c r="AN77" s="239"/>
      <c r="AO77" s="240"/>
      <c r="AP77" s="239"/>
      <c r="AQ77" s="214"/>
      <c r="AR77" s="239"/>
      <c r="AS77" s="214"/>
      <c r="AT77" s="239"/>
      <c r="AU77" s="214"/>
      <c r="AV77" s="239"/>
      <c r="AW77" s="214"/>
      <c r="AX77" s="261">
        <f>AX78+AX80+AX90</f>
        <v>231.92</v>
      </c>
      <c r="AY77" s="243"/>
      <c r="AZ77" s="234"/>
      <c r="BB77" s="260">
        <f>BB78+BB80+BB90</f>
        <v>223.92</v>
      </c>
      <c r="BC77" s="245">
        <f t="shared" si="4"/>
        <v>96.550534667126598</v>
      </c>
    </row>
    <row r="78" spans="1:55" ht="0.75" customHeight="1" x14ac:dyDescent="0.25">
      <c r="A78" s="255" t="s">
        <v>785</v>
      </c>
      <c r="B78" s="247" t="s">
        <v>114</v>
      </c>
      <c r="C78" s="247" t="s">
        <v>764</v>
      </c>
      <c r="D78" s="248" t="s">
        <v>56</v>
      </c>
      <c r="E78" s="239"/>
      <c r="F78" s="239"/>
      <c r="G78" s="239"/>
      <c r="H78" s="239"/>
      <c r="I78" s="239"/>
      <c r="J78" s="239"/>
      <c r="K78" s="239"/>
      <c r="L78" s="239"/>
      <c r="M78" s="239"/>
      <c r="N78" s="240"/>
      <c r="O78" s="239"/>
      <c r="P78" s="241"/>
      <c r="Q78" s="239"/>
      <c r="R78" s="239"/>
      <c r="S78" s="239"/>
      <c r="T78" s="239"/>
      <c r="U78" s="239"/>
      <c r="V78" s="214"/>
      <c r="W78" s="239"/>
      <c r="X78" s="239"/>
      <c r="Y78" s="239"/>
      <c r="Z78" s="214"/>
      <c r="AA78" s="239"/>
      <c r="AB78" s="214"/>
      <c r="AC78" s="239"/>
      <c r="AD78" s="214"/>
      <c r="AE78" s="239"/>
      <c r="AF78" s="214"/>
      <c r="AG78" s="239"/>
      <c r="AH78" s="214"/>
      <c r="AI78" s="239"/>
      <c r="AJ78" s="214"/>
      <c r="AK78" s="239"/>
      <c r="AL78" s="214"/>
      <c r="AM78" s="214"/>
      <c r="AN78" s="239"/>
      <c r="AO78" s="240"/>
      <c r="AP78" s="239"/>
      <c r="AQ78" s="214"/>
      <c r="AR78" s="239"/>
      <c r="AS78" s="214"/>
      <c r="AT78" s="239"/>
      <c r="AU78" s="214"/>
      <c r="AV78" s="239"/>
      <c r="AW78" s="214"/>
      <c r="AX78" s="261">
        <f>AX79</f>
        <v>0</v>
      </c>
      <c r="AY78" s="243"/>
      <c r="AZ78" s="234"/>
      <c r="BB78" s="260">
        <f>BB79</f>
        <v>0</v>
      </c>
      <c r="BC78" s="245" t="e">
        <f t="shared" si="4"/>
        <v>#DIV/0!</v>
      </c>
    </row>
    <row r="79" spans="1:55" ht="34.5" hidden="1" customHeight="1" x14ac:dyDescent="0.25">
      <c r="A79" s="255" t="s">
        <v>785</v>
      </c>
      <c r="B79" s="257" t="s">
        <v>114</v>
      </c>
      <c r="C79" s="257" t="s">
        <v>771</v>
      </c>
      <c r="D79" s="263" t="s">
        <v>739</v>
      </c>
      <c r="E79" s="249" t="e">
        <f>F79+G79+H79+I79</f>
        <v>#REF!</v>
      </c>
      <c r="F79" s="251" t="e">
        <f>#REF!</f>
        <v>#REF!</v>
      </c>
      <c r="G79" s="251" t="e">
        <f>#REF!</f>
        <v>#REF!</v>
      </c>
      <c r="H79" s="251" t="e">
        <f>#REF!</f>
        <v>#REF!</v>
      </c>
      <c r="I79" s="251" t="e">
        <f>#REF!</f>
        <v>#REF!</v>
      </c>
      <c r="J79" s="249" t="e">
        <f>K79+L79+M79+N79</f>
        <v>#REF!</v>
      </c>
      <c r="K79" s="251" t="e">
        <f>#REF!</f>
        <v>#REF!</v>
      </c>
      <c r="L79" s="251" t="e">
        <f>#REF!</f>
        <v>#REF!</v>
      </c>
      <c r="M79" s="251" t="e">
        <f>#REF!</f>
        <v>#REF!</v>
      </c>
      <c r="N79" s="252" t="e">
        <f>#REF!</f>
        <v>#REF!</v>
      </c>
      <c r="O79" s="251">
        <v>244000</v>
      </c>
      <c r="P79" s="251"/>
      <c r="Q79" s="251" t="e">
        <f>#REF!</f>
        <v>#REF!</v>
      </c>
      <c r="R79" s="251" t="e">
        <f>#REF!</f>
        <v>#REF!</v>
      </c>
      <c r="S79" s="251" t="e">
        <f>#REF!</f>
        <v>#REF!</v>
      </c>
      <c r="T79" s="251" t="e">
        <f>#REF!</f>
        <v>#REF!</v>
      </c>
      <c r="U79" s="251" t="e">
        <f>#REF!</f>
        <v>#REF!</v>
      </c>
      <c r="V79" s="214"/>
      <c r="W79" s="251" t="e">
        <f>#REF!</f>
        <v>#REF!</v>
      </c>
      <c r="X79" s="251" t="e">
        <f>#REF!</f>
        <v>#REF!</v>
      </c>
      <c r="Y79" s="251" t="e">
        <f>W79+X79</f>
        <v>#REF!</v>
      </c>
      <c r="Z79" s="214"/>
      <c r="AA79" s="251" t="e">
        <f>#REF!</f>
        <v>#REF!</v>
      </c>
      <c r="AB79" s="214"/>
      <c r="AC79" s="251" t="e">
        <f>#REF!</f>
        <v>#REF!</v>
      </c>
      <c r="AD79" s="214"/>
      <c r="AE79" s="251" t="e">
        <f>#REF!</f>
        <v>#REF!</v>
      </c>
      <c r="AF79" s="214"/>
      <c r="AG79" s="251" t="e">
        <f>#REF!</f>
        <v>#REF!</v>
      </c>
      <c r="AH79" s="214"/>
      <c r="AI79" s="251" t="e">
        <f>#REF!</f>
        <v>#REF!</v>
      </c>
      <c r="AJ79" s="214"/>
      <c r="AK79" s="251" t="e">
        <f>#REF!</f>
        <v>#REF!</v>
      </c>
      <c r="AL79" s="214"/>
      <c r="AM79" s="214"/>
      <c r="AN79" s="251" t="e">
        <f>#REF!</f>
        <v>#REF!</v>
      </c>
      <c r="AO79" s="252"/>
      <c r="AP79" s="251" t="e">
        <f>#REF!</f>
        <v>#REF!</v>
      </c>
      <c r="AQ79" s="214"/>
      <c r="AR79" s="251" t="e">
        <f>#REF!</f>
        <v>#REF!</v>
      </c>
      <c r="AS79" s="214"/>
      <c r="AT79" s="251" t="e">
        <f>#REF!</f>
        <v>#REF!</v>
      </c>
      <c r="AU79" s="214"/>
      <c r="AV79" s="251" t="e">
        <f>#REF!</f>
        <v>#REF!</v>
      </c>
      <c r="AW79" s="214"/>
      <c r="AX79" s="284">
        <v>0</v>
      </c>
      <c r="AY79" s="254" t="e">
        <f>#REF!</f>
        <v>#REF!</v>
      </c>
      <c r="AZ79" s="234"/>
      <c r="BB79" s="252">
        <v>0</v>
      </c>
      <c r="BC79" s="245" t="e">
        <f t="shared" si="4"/>
        <v>#DIV/0!</v>
      </c>
    </row>
    <row r="80" spans="1:55" ht="82.15" customHeight="1" x14ac:dyDescent="0.25">
      <c r="A80" s="246" t="s">
        <v>785</v>
      </c>
      <c r="B80" s="247" t="s">
        <v>798</v>
      </c>
      <c r="C80" s="247" t="s">
        <v>764</v>
      </c>
      <c r="D80" s="32" t="s">
        <v>688</v>
      </c>
      <c r="E80" s="249"/>
      <c r="F80" s="250"/>
      <c r="G80" s="250"/>
      <c r="H80" s="250"/>
      <c r="I80" s="250"/>
      <c r="J80" s="249"/>
      <c r="K80" s="250"/>
      <c r="L80" s="250"/>
      <c r="M80" s="250"/>
      <c r="N80" s="285"/>
      <c r="O80" s="251"/>
      <c r="P80" s="251"/>
      <c r="Q80" s="251">
        <f>Q81</f>
        <v>133592.99</v>
      </c>
      <c r="R80" s="251">
        <f>R81</f>
        <v>133592.99</v>
      </c>
      <c r="S80" s="251">
        <f>S81</f>
        <v>133592.99</v>
      </c>
      <c r="T80" s="251">
        <f>T81</f>
        <v>133592.99</v>
      </c>
      <c r="U80" s="251" t="e">
        <f>U81+#REF!</f>
        <v>#REF!</v>
      </c>
      <c r="V80" s="214"/>
      <c r="W80" s="251" t="e">
        <f>W81+#REF!</f>
        <v>#REF!</v>
      </c>
      <c r="X80" s="251" t="e">
        <f>X81+#REF!</f>
        <v>#REF!</v>
      </c>
      <c r="Y80" s="251" t="e">
        <f>W80+X80</f>
        <v>#REF!</v>
      </c>
      <c r="Z80" s="214"/>
      <c r="AA80" s="251" t="e">
        <f>AA81+#REF!</f>
        <v>#REF!</v>
      </c>
      <c r="AB80" s="214"/>
      <c r="AC80" s="251" t="e">
        <f>AC81+#REF!</f>
        <v>#REF!</v>
      </c>
      <c r="AD80" s="214"/>
      <c r="AE80" s="251" t="e">
        <f>AE81+#REF!</f>
        <v>#REF!</v>
      </c>
      <c r="AF80" s="214"/>
      <c r="AG80" s="251">
        <f>AG81</f>
        <v>96900</v>
      </c>
      <c r="AH80" s="214"/>
      <c r="AI80" s="251">
        <f>AI81</f>
        <v>96900</v>
      </c>
      <c r="AJ80" s="214"/>
      <c r="AK80" s="251">
        <f>AK81</f>
        <v>96900</v>
      </c>
      <c r="AL80" s="214"/>
      <c r="AM80" s="214"/>
      <c r="AN80" s="251">
        <f>AN81</f>
        <v>96900</v>
      </c>
      <c r="AO80" s="252"/>
      <c r="AP80" s="251">
        <f>AP81</f>
        <v>156800</v>
      </c>
      <c r="AQ80" s="214"/>
      <c r="AR80" s="251">
        <f>AR81</f>
        <v>156800</v>
      </c>
      <c r="AS80" s="214"/>
      <c r="AT80" s="251">
        <f>AT81</f>
        <v>201600</v>
      </c>
      <c r="AU80" s="214"/>
      <c r="AV80" s="251">
        <f>AV81</f>
        <v>201600</v>
      </c>
      <c r="AW80" s="214"/>
      <c r="AX80" s="253">
        <f>AX81+AX82</f>
        <v>231.7</v>
      </c>
      <c r="AY80" s="254"/>
      <c r="AZ80" s="234"/>
      <c r="BB80" s="252">
        <f>BB81+BB82</f>
        <v>223.7</v>
      </c>
      <c r="BC80" s="245">
        <f t="shared" si="4"/>
        <v>96.547259387138539</v>
      </c>
    </row>
    <row r="81" spans="1:55" ht="63" customHeight="1" x14ac:dyDescent="0.25">
      <c r="A81" s="255" t="s">
        <v>785</v>
      </c>
      <c r="B81" s="247" t="s">
        <v>798</v>
      </c>
      <c r="C81" s="247" t="s">
        <v>769</v>
      </c>
      <c r="D81" s="263" t="s">
        <v>741</v>
      </c>
      <c r="E81" s="239"/>
      <c r="F81" s="259"/>
      <c r="G81" s="259"/>
      <c r="H81" s="259"/>
      <c r="I81" s="259"/>
      <c r="J81" s="239"/>
      <c r="K81" s="259"/>
      <c r="L81" s="259"/>
      <c r="M81" s="259"/>
      <c r="N81" s="282"/>
      <c r="O81" s="241"/>
      <c r="P81" s="241"/>
      <c r="Q81" s="241">
        <v>133592.99</v>
      </c>
      <c r="R81" s="241">
        <v>133592.99</v>
      </c>
      <c r="S81" s="241">
        <v>133592.99</v>
      </c>
      <c r="T81" s="241">
        <v>133592.99</v>
      </c>
      <c r="U81" s="241">
        <v>79100</v>
      </c>
      <c r="V81" s="214"/>
      <c r="W81" s="241">
        <v>79100</v>
      </c>
      <c r="X81" s="241"/>
      <c r="Y81" s="241">
        <f>W81+X81</f>
        <v>79100</v>
      </c>
      <c r="Z81" s="214">
        <v>24000</v>
      </c>
      <c r="AA81" s="241">
        <f>Y81+Z81</f>
        <v>103100</v>
      </c>
      <c r="AB81" s="214">
        <v>20000</v>
      </c>
      <c r="AC81" s="241">
        <f>AA81+AB81</f>
        <v>123100</v>
      </c>
      <c r="AD81" s="214"/>
      <c r="AE81" s="241">
        <f>AC81+AD81</f>
        <v>123100</v>
      </c>
      <c r="AF81" s="214"/>
      <c r="AG81" s="241">
        <v>96900</v>
      </c>
      <c r="AH81" s="214"/>
      <c r="AI81" s="241">
        <v>96900</v>
      </c>
      <c r="AJ81" s="214"/>
      <c r="AK81" s="241">
        <v>96900</v>
      </c>
      <c r="AL81" s="214"/>
      <c r="AM81" s="214"/>
      <c r="AN81" s="241">
        <v>96900</v>
      </c>
      <c r="AO81" s="214">
        <v>59900</v>
      </c>
      <c r="AP81" s="241">
        <f>AN81+AO81</f>
        <v>156800</v>
      </c>
      <c r="AQ81" s="214"/>
      <c r="AR81" s="241">
        <f>AP81+AQ81</f>
        <v>156800</v>
      </c>
      <c r="AS81" s="214">
        <v>44800</v>
      </c>
      <c r="AT81" s="241">
        <f>AR81+AS81</f>
        <v>201600</v>
      </c>
      <c r="AU81" s="214"/>
      <c r="AV81" s="241">
        <f>AT81+AU81</f>
        <v>201600</v>
      </c>
      <c r="AW81" s="214"/>
      <c r="AX81" s="261">
        <v>231.7</v>
      </c>
      <c r="AY81" s="254"/>
      <c r="AZ81" s="234"/>
      <c r="BB81" s="260">
        <v>223.7</v>
      </c>
      <c r="BC81" s="245">
        <f t="shared" si="4"/>
        <v>96.547259387138539</v>
      </c>
    </row>
    <row r="82" spans="1:55" ht="0.75" customHeight="1" x14ac:dyDescent="0.25">
      <c r="A82" s="255" t="s">
        <v>785</v>
      </c>
      <c r="B82" s="257" t="s">
        <v>798</v>
      </c>
      <c r="C82" s="257" t="s">
        <v>771</v>
      </c>
      <c r="D82" s="263" t="s">
        <v>739</v>
      </c>
      <c r="E82" s="239"/>
      <c r="F82" s="259"/>
      <c r="G82" s="259"/>
      <c r="H82" s="259"/>
      <c r="I82" s="259"/>
      <c r="J82" s="239"/>
      <c r="K82" s="259"/>
      <c r="L82" s="259"/>
      <c r="M82" s="259"/>
      <c r="N82" s="282"/>
      <c r="O82" s="241"/>
      <c r="P82" s="241"/>
      <c r="Q82" s="241"/>
      <c r="R82" s="241"/>
      <c r="S82" s="241"/>
      <c r="T82" s="241"/>
      <c r="U82" s="241"/>
      <c r="V82" s="214"/>
      <c r="W82" s="241"/>
      <c r="X82" s="241"/>
      <c r="Y82" s="241"/>
      <c r="Z82" s="214"/>
      <c r="AA82" s="241"/>
      <c r="AB82" s="214"/>
      <c r="AC82" s="241"/>
      <c r="AD82" s="214"/>
      <c r="AE82" s="241"/>
      <c r="AF82" s="214"/>
      <c r="AG82" s="241"/>
      <c r="AH82" s="214"/>
      <c r="AI82" s="241"/>
      <c r="AJ82" s="214"/>
      <c r="AK82" s="241"/>
      <c r="AL82" s="214"/>
      <c r="AM82" s="214"/>
      <c r="AN82" s="241"/>
      <c r="AO82" s="214"/>
      <c r="AP82" s="241"/>
      <c r="AQ82" s="214"/>
      <c r="AR82" s="241"/>
      <c r="AS82" s="214"/>
      <c r="AT82" s="241"/>
      <c r="AU82" s="214"/>
      <c r="AV82" s="241"/>
      <c r="AW82" s="214"/>
      <c r="AX82" s="261">
        <v>0</v>
      </c>
      <c r="AY82" s="254"/>
      <c r="AZ82" s="234"/>
      <c r="BB82" s="260">
        <v>0</v>
      </c>
      <c r="BC82" s="245" t="e">
        <f t="shared" si="4"/>
        <v>#DIV/0!</v>
      </c>
    </row>
    <row r="83" spans="1:55" ht="31.15" hidden="1" customHeight="1" x14ac:dyDescent="0.25">
      <c r="A83" s="255"/>
      <c r="B83" s="257" t="s">
        <v>742</v>
      </c>
      <c r="C83" s="257"/>
      <c r="D83" s="263"/>
      <c r="E83" s="239"/>
      <c r="F83" s="259"/>
      <c r="G83" s="259"/>
      <c r="H83" s="259"/>
      <c r="I83" s="259"/>
      <c r="J83" s="239"/>
      <c r="K83" s="259"/>
      <c r="L83" s="259"/>
      <c r="M83" s="259"/>
      <c r="N83" s="282"/>
      <c r="O83" s="241"/>
      <c r="P83" s="241"/>
      <c r="Q83" s="241"/>
      <c r="R83" s="241"/>
      <c r="S83" s="241"/>
      <c r="T83" s="241"/>
      <c r="U83" s="241"/>
      <c r="V83" s="214"/>
      <c r="W83" s="241"/>
      <c r="X83" s="241"/>
      <c r="Y83" s="241"/>
      <c r="Z83" s="214"/>
      <c r="AA83" s="241"/>
      <c r="AB83" s="214"/>
      <c r="AC83" s="241"/>
      <c r="AD83" s="214"/>
      <c r="AE83" s="241"/>
      <c r="AF83" s="214"/>
      <c r="AG83" s="241"/>
      <c r="AH83" s="214"/>
      <c r="AI83" s="241"/>
      <c r="AJ83" s="214"/>
      <c r="AK83" s="241"/>
      <c r="AL83" s="214"/>
      <c r="AM83" s="214"/>
      <c r="AN83" s="241"/>
      <c r="AO83" s="260"/>
      <c r="AP83" s="241"/>
      <c r="AQ83" s="214"/>
      <c r="AR83" s="241"/>
      <c r="AS83" s="214"/>
      <c r="AT83" s="241"/>
      <c r="AU83" s="214"/>
      <c r="AV83" s="241"/>
      <c r="AW83" s="214"/>
      <c r="AX83" s="261"/>
      <c r="AY83" s="262"/>
      <c r="AZ83" s="234"/>
      <c r="BB83" s="260"/>
      <c r="BC83" s="245" t="e">
        <f t="shared" si="4"/>
        <v>#DIV/0!</v>
      </c>
    </row>
    <row r="84" spans="1:55" ht="88.9" hidden="1" customHeight="1" x14ac:dyDescent="0.25">
      <c r="A84" s="255" t="s">
        <v>785</v>
      </c>
      <c r="B84" s="257" t="s">
        <v>798</v>
      </c>
      <c r="C84" s="257" t="s">
        <v>764</v>
      </c>
      <c r="D84" s="32" t="s">
        <v>688</v>
      </c>
      <c r="E84" s="249"/>
      <c r="F84" s="250"/>
      <c r="G84" s="250"/>
      <c r="H84" s="250"/>
      <c r="I84" s="250"/>
      <c r="J84" s="249"/>
      <c r="K84" s="250"/>
      <c r="L84" s="250"/>
      <c r="M84" s="250"/>
      <c r="N84" s="285"/>
      <c r="O84" s="251"/>
      <c r="P84" s="251"/>
      <c r="Q84" s="251">
        <f>Q85</f>
        <v>133592.99</v>
      </c>
      <c r="R84" s="251">
        <f>R85</f>
        <v>133592.99</v>
      </c>
      <c r="S84" s="251">
        <f>S85</f>
        <v>133592.99</v>
      </c>
      <c r="T84" s="251">
        <f>T85</f>
        <v>133592.99</v>
      </c>
      <c r="U84" s="251" t="e">
        <f>U85+#REF!</f>
        <v>#REF!</v>
      </c>
      <c r="V84" s="214"/>
      <c r="W84" s="251" t="e">
        <f>W85+#REF!</f>
        <v>#REF!</v>
      </c>
      <c r="X84" s="251" t="e">
        <f>X85+#REF!</f>
        <v>#REF!</v>
      </c>
      <c r="Y84" s="251" t="e">
        <f>W84+X84</f>
        <v>#REF!</v>
      </c>
      <c r="Z84" s="214"/>
      <c r="AA84" s="251" t="e">
        <f>AA85+#REF!</f>
        <v>#REF!</v>
      </c>
      <c r="AB84" s="214"/>
      <c r="AC84" s="251" t="e">
        <f>AC85+#REF!</f>
        <v>#REF!</v>
      </c>
      <c r="AD84" s="214"/>
      <c r="AE84" s="251" t="e">
        <f>AE85+#REF!</f>
        <v>#REF!</v>
      </c>
      <c r="AF84" s="214"/>
      <c r="AG84" s="251">
        <f>AG85</f>
        <v>96900</v>
      </c>
      <c r="AH84" s="214"/>
      <c r="AI84" s="251">
        <f>AI85</f>
        <v>96900</v>
      </c>
      <c r="AJ84" s="214"/>
      <c r="AK84" s="251">
        <f>AK85</f>
        <v>96900</v>
      </c>
      <c r="AL84" s="214"/>
      <c r="AM84" s="214"/>
      <c r="AN84" s="251">
        <f>AN85</f>
        <v>96900</v>
      </c>
      <c r="AO84" s="252"/>
      <c r="AP84" s="251">
        <f>AP85</f>
        <v>156800</v>
      </c>
      <c r="AQ84" s="214"/>
      <c r="AR84" s="251">
        <f>AR85</f>
        <v>156800</v>
      </c>
      <c r="AS84" s="214"/>
      <c r="AT84" s="251">
        <f>AT85</f>
        <v>201600</v>
      </c>
      <c r="AU84" s="214"/>
      <c r="AV84" s="251">
        <f>AV85</f>
        <v>201600</v>
      </c>
      <c r="AW84" s="214"/>
      <c r="AX84" s="253"/>
      <c r="AY84" s="254">
        <f>AY85+AY87</f>
        <v>178.7</v>
      </c>
      <c r="AZ84" s="234"/>
      <c r="BB84" s="252"/>
      <c r="BC84" s="245" t="e">
        <f t="shared" si="4"/>
        <v>#DIV/0!</v>
      </c>
    </row>
    <row r="85" spans="1:55" ht="67.900000000000006" hidden="1" customHeight="1" x14ac:dyDescent="0.25">
      <c r="A85" s="255" t="s">
        <v>785</v>
      </c>
      <c r="B85" s="247" t="s">
        <v>798</v>
      </c>
      <c r="C85" s="247" t="s">
        <v>769</v>
      </c>
      <c r="D85" s="263" t="s">
        <v>741</v>
      </c>
      <c r="E85" s="239"/>
      <c r="F85" s="259"/>
      <c r="G85" s="259"/>
      <c r="H85" s="259"/>
      <c r="I85" s="259"/>
      <c r="J85" s="239"/>
      <c r="K85" s="259"/>
      <c r="L85" s="259"/>
      <c r="M85" s="259"/>
      <c r="N85" s="282"/>
      <c r="O85" s="241"/>
      <c r="P85" s="241"/>
      <c r="Q85" s="241">
        <v>133592.99</v>
      </c>
      <c r="R85" s="241">
        <v>133592.99</v>
      </c>
      <c r="S85" s="241">
        <v>133592.99</v>
      </c>
      <c r="T85" s="241">
        <v>133592.99</v>
      </c>
      <c r="U85" s="241">
        <v>79100</v>
      </c>
      <c r="V85" s="214"/>
      <c r="W85" s="241">
        <v>79100</v>
      </c>
      <c r="X85" s="241"/>
      <c r="Y85" s="241">
        <f>W85+X85</f>
        <v>79100</v>
      </c>
      <c r="Z85" s="214">
        <v>24000</v>
      </c>
      <c r="AA85" s="241">
        <f>Y85+Z85</f>
        <v>103100</v>
      </c>
      <c r="AB85" s="214">
        <v>20000</v>
      </c>
      <c r="AC85" s="241">
        <f>AA85+AB85</f>
        <v>123100</v>
      </c>
      <c r="AD85" s="214"/>
      <c r="AE85" s="241">
        <f>AC85+AD85</f>
        <v>123100</v>
      </c>
      <c r="AF85" s="214"/>
      <c r="AG85" s="241">
        <v>96900</v>
      </c>
      <c r="AH85" s="214"/>
      <c r="AI85" s="241">
        <v>96900</v>
      </c>
      <c r="AJ85" s="214"/>
      <c r="AK85" s="241">
        <v>96900</v>
      </c>
      <c r="AL85" s="214"/>
      <c r="AM85" s="214"/>
      <c r="AN85" s="241">
        <v>96900</v>
      </c>
      <c r="AO85" s="214">
        <v>59900</v>
      </c>
      <c r="AP85" s="241">
        <f>AN85+AO85</f>
        <v>156800</v>
      </c>
      <c r="AQ85" s="214"/>
      <c r="AR85" s="241">
        <f>AP85+AQ85</f>
        <v>156800</v>
      </c>
      <c r="AS85" s="214">
        <v>44800</v>
      </c>
      <c r="AT85" s="241">
        <f>AR85+AS85</f>
        <v>201600</v>
      </c>
      <c r="AU85" s="214"/>
      <c r="AV85" s="241">
        <f>AT85+AU85</f>
        <v>201600</v>
      </c>
      <c r="AW85" s="214"/>
      <c r="AX85" s="261"/>
      <c r="AY85" s="262">
        <v>178.7</v>
      </c>
      <c r="AZ85" s="234"/>
      <c r="BB85" s="260"/>
      <c r="BC85" s="245" t="e">
        <f t="shared" si="4"/>
        <v>#DIV/0!</v>
      </c>
    </row>
    <row r="86" spans="1:55" ht="31.9" hidden="1" customHeight="1" x14ac:dyDescent="0.25">
      <c r="A86" s="255"/>
      <c r="B86" s="257" t="s">
        <v>743</v>
      </c>
      <c r="C86" s="257"/>
      <c r="D86" s="258" t="s">
        <v>391</v>
      </c>
      <c r="E86" s="239"/>
      <c r="F86" s="259"/>
      <c r="G86" s="259"/>
      <c r="H86" s="259"/>
      <c r="I86" s="259"/>
      <c r="J86" s="239"/>
      <c r="K86" s="259"/>
      <c r="L86" s="259"/>
      <c r="M86" s="259"/>
      <c r="N86" s="282"/>
      <c r="O86" s="241"/>
      <c r="P86" s="241"/>
      <c r="Q86" s="241"/>
      <c r="R86" s="241"/>
      <c r="S86" s="241"/>
      <c r="T86" s="241"/>
      <c r="U86" s="241"/>
      <c r="V86" s="214"/>
      <c r="W86" s="241"/>
      <c r="X86" s="241"/>
      <c r="Y86" s="241"/>
      <c r="Z86" s="214"/>
      <c r="AA86" s="241"/>
      <c r="AB86" s="214"/>
      <c r="AC86" s="241"/>
      <c r="AD86" s="214"/>
      <c r="AE86" s="241"/>
      <c r="AF86" s="214"/>
      <c r="AG86" s="241"/>
      <c r="AH86" s="214"/>
      <c r="AI86" s="241"/>
      <c r="AJ86" s="214"/>
      <c r="AK86" s="241"/>
      <c r="AL86" s="214"/>
      <c r="AM86" s="214"/>
      <c r="AN86" s="241"/>
      <c r="AO86" s="214"/>
      <c r="AP86" s="241"/>
      <c r="AQ86" s="214"/>
      <c r="AR86" s="241"/>
      <c r="AS86" s="214"/>
      <c r="AT86" s="241"/>
      <c r="AU86" s="214"/>
      <c r="AV86" s="241"/>
      <c r="AW86" s="214"/>
      <c r="AX86" s="261"/>
      <c r="AY86" s="262"/>
      <c r="AZ86" s="234"/>
      <c r="BB86" s="260"/>
      <c r="BC86" s="245" t="e">
        <f t="shared" si="4"/>
        <v>#DIV/0!</v>
      </c>
    </row>
    <row r="87" spans="1:55" ht="32.450000000000003" hidden="1" customHeight="1" x14ac:dyDescent="0.25">
      <c r="A87" s="255" t="s">
        <v>785</v>
      </c>
      <c r="B87" s="257" t="s">
        <v>798</v>
      </c>
      <c r="C87" s="257" t="s">
        <v>771</v>
      </c>
      <c r="D87" s="263" t="s">
        <v>739</v>
      </c>
      <c r="E87" s="239"/>
      <c r="F87" s="259"/>
      <c r="G87" s="259"/>
      <c r="H87" s="259"/>
      <c r="I87" s="259"/>
      <c r="J87" s="239"/>
      <c r="K87" s="259"/>
      <c r="L87" s="259"/>
      <c r="M87" s="259"/>
      <c r="N87" s="282"/>
      <c r="O87" s="241"/>
      <c r="P87" s="241"/>
      <c r="Q87" s="241"/>
      <c r="R87" s="241"/>
      <c r="S87" s="241"/>
      <c r="T87" s="241"/>
      <c r="U87" s="241"/>
      <c r="V87" s="214"/>
      <c r="W87" s="241"/>
      <c r="X87" s="241"/>
      <c r="Y87" s="241"/>
      <c r="Z87" s="214"/>
      <c r="AA87" s="241"/>
      <c r="AB87" s="214"/>
      <c r="AC87" s="241"/>
      <c r="AD87" s="214"/>
      <c r="AE87" s="241"/>
      <c r="AF87" s="214"/>
      <c r="AG87" s="241"/>
      <c r="AH87" s="214"/>
      <c r="AI87" s="241"/>
      <c r="AJ87" s="214"/>
      <c r="AK87" s="241"/>
      <c r="AL87" s="214"/>
      <c r="AM87" s="214"/>
      <c r="AN87" s="241"/>
      <c r="AO87" s="214"/>
      <c r="AP87" s="241"/>
      <c r="AQ87" s="214"/>
      <c r="AR87" s="241"/>
      <c r="AS87" s="214"/>
      <c r="AT87" s="241"/>
      <c r="AU87" s="214"/>
      <c r="AV87" s="241"/>
      <c r="AW87" s="214"/>
      <c r="AX87" s="261"/>
      <c r="AY87" s="262"/>
      <c r="AZ87" s="234"/>
      <c r="BB87" s="260"/>
      <c r="BC87" s="245" t="e">
        <f t="shared" si="4"/>
        <v>#DIV/0!</v>
      </c>
    </row>
    <row r="88" spans="1:55" ht="0.6" hidden="1" customHeight="1" x14ac:dyDescent="0.25">
      <c r="A88" s="255"/>
      <c r="B88" s="257" t="s">
        <v>744</v>
      </c>
      <c r="C88" s="257"/>
      <c r="D88" s="258" t="s">
        <v>403</v>
      </c>
      <c r="E88" s="239"/>
      <c r="F88" s="259"/>
      <c r="G88" s="259"/>
      <c r="H88" s="259"/>
      <c r="I88" s="259"/>
      <c r="J88" s="239"/>
      <c r="K88" s="259"/>
      <c r="L88" s="259"/>
      <c r="M88" s="259"/>
      <c r="N88" s="282"/>
      <c r="O88" s="241"/>
      <c r="P88" s="241"/>
      <c r="Q88" s="241"/>
      <c r="R88" s="241"/>
      <c r="S88" s="241"/>
      <c r="T88" s="241"/>
      <c r="U88" s="241"/>
      <c r="V88" s="214"/>
      <c r="W88" s="241"/>
      <c r="X88" s="241"/>
      <c r="Y88" s="241"/>
      <c r="Z88" s="214"/>
      <c r="AA88" s="241"/>
      <c r="AB88" s="214"/>
      <c r="AC88" s="241"/>
      <c r="AD88" s="214"/>
      <c r="AE88" s="241"/>
      <c r="AF88" s="214"/>
      <c r="AG88" s="241"/>
      <c r="AH88" s="214"/>
      <c r="AI88" s="241"/>
      <c r="AJ88" s="214"/>
      <c r="AK88" s="241"/>
      <c r="AL88" s="214"/>
      <c r="AM88" s="214"/>
      <c r="AN88" s="241"/>
      <c r="AO88" s="214"/>
      <c r="AP88" s="241"/>
      <c r="AQ88" s="214"/>
      <c r="AR88" s="241"/>
      <c r="AS88" s="214"/>
      <c r="AT88" s="241"/>
      <c r="AU88" s="214"/>
      <c r="AV88" s="241"/>
      <c r="AW88" s="214"/>
      <c r="AX88" s="261">
        <f>AX89</f>
        <v>0</v>
      </c>
      <c r="AY88" s="262">
        <f>AY89</f>
        <v>0</v>
      </c>
      <c r="AZ88" s="234"/>
      <c r="BB88" s="260">
        <f>BB89</f>
        <v>0</v>
      </c>
      <c r="BC88" s="245" t="e">
        <f t="shared" si="4"/>
        <v>#DIV/0!</v>
      </c>
    </row>
    <row r="89" spans="1:55" ht="16.149999999999999" hidden="1" customHeight="1" x14ac:dyDescent="0.25">
      <c r="A89" s="255"/>
      <c r="B89" s="257" t="s">
        <v>402</v>
      </c>
      <c r="C89" s="257"/>
      <c r="D89" s="258" t="s">
        <v>404</v>
      </c>
      <c r="E89" s="239"/>
      <c r="F89" s="259"/>
      <c r="G89" s="259"/>
      <c r="H89" s="259"/>
      <c r="I89" s="259"/>
      <c r="J89" s="239"/>
      <c r="K89" s="259"/>
      <c r="L89" s="259"/>
      <c r="M89" s="259"/>
      <c r="N89" s="282"/>
      <c r="O89" s="241"/>
      <c r="P89" s="241"/>
      <c r="Q89" s="241"/>
      <c r="R89" s="241"/>
      <c r="S89" s="241"/>
      <c r="T89" s="241"/>
      <c r="U89" s="241"/>
      <c r="V89" s="214"/>
      <c r="W89" s="241"/>
      <c r="X89" s="241"/>
      <c r="Y89" s="241"/>
      <c r="Z89" s="214"/>
      <c r="AA89" s="241"/>
      <c r="AB89" s="214"/>
      <c r="AC89" s="241"/>
      <c r="AD89" s="214"/>
      <c r="AE89" s="241"/>
      <c r="AF89" s="214"/>
      <c r="AG89" s="241"/>
      <c r="AH89" s="214"/>
      <c r="AI89" s="241"/>
      <c r="AJ89" s="214"/>
      <c r="AK89" s="241"/>
      <c r="AL89" s="214"/>
      <c r="AM89" s="214"/>
      <c r="AN89" s="241"/>
      <c r="AO89" s="214"/>
      <c r="AP89" s="241"/>
      <c r="AQ89" s="214"/>
      <c r="AR89" s="241"/>
      <c r="AS89" s="214"/>
      <c r="AT89" s="241"/>
      <c r="AU89" s="214"/>
      <c r="AV89" s="241"/>
      <c r="AW89" s="214"/>
      <c r="AX89" s="261">
        <v>0</v>
      </c>
      <c r="AY89" s="262">
        <v>0</v>
      </c>
      <c r="AZ89" s="234"/>
      <c r="BB89" s="260">
        <v>0</v>
      </c>
      <c r="BC89" s="245" t="e">
        <f t="shared" si="4"/>
        <v>#DIV/0!</v>
      </c>
    </row>
    <row r="90" spans="1:55" ht="60" customHeight="1" x14ac:dyDescent="0.25">
      <c r="A90" s="255" t="s">
        <v>785</v>
      </c>
      <c r="B90" s="257" t="s">
        <v>799</v>
      </c>
      <c r="C90" s="257" t="s">
        <v>764</v>
      </c>
      <c r="D90" s="33" t="s">
        <v>724</v>
      </c>
      <c r="E90" s="249">
        <f>F90+G90+H90+I90</f>
        <v>211000</v>
      </c>
      <c r="F90" s="251">
        <f>F91</f>
        <v>36000</v>
      </c>
      <c r="G90" s="251">
        <f>G91</f>
        <v>109000</v>
      </c>
      <c r="H90" s="251">
        <f>H91</f>
        <v>29000</v>
      </c>
      <c r="I90" s="251">
        <f>I91</f>
        <v>37000</v>
      </c>
      <c r="J90" s="249">
        <f>K90+L90+M90+N90</f>
        <v>1730.68</v>
      </c>
      <c r="K90" s="251">
        <f>K91</f>
        <v>0</v>
      </c>
      <c r="L90" s="251">
        <f>L91</f>
        <v>1730.68</v>
      </c>
      <c r="M90" s="251">
        <f>M91</f>
        <v>0</v>
      </c>
      <c r="N90" s="252">
        <f>N91</f>
        <v>0</v>
      </c>
      <c r="O90" s="251">
        <v>212830.68</v>
      </c>
      <c r="P90" s="251"/>
      <c r="Q90" s="251">
        <f>Q91</f>
        <v>212586.44</v>
      </c>
      <c r="R90" s="251">
        <f>R91</f>
        <v>212586.44</v>
      </c>
      <c r="S90" s="251">
        <f>S91</f>
        <v>212586.44</v>
      </c>
      <c r="T90" s="251">
        <f>T91</f>
        <v>212586.44</v>
      </c>
      <c r="U90" s="251" t="e">
        <f>U91</f>
        <v>#REF!</v>
      </c>
      <c r="V90" s="214"/>
      <c r="W90" s="251" t="e">
        <f>W91</f>
        <v>#REF!</v>
      </c>
      <c r="X90" s="251" t="e">
        <f>X91</f>
        <v>#REF!</v>
      </c>
      <c r="Y90" s="251" t="e">
        <f>W90+X90</f>
        <v>#REF!</v>
      </c>
      <c r="Z90" s="214"/>
      <c r="AA90" s="251" t="e">
        <f>#REF!</f>
        <v>#REF!</v>
      </c>
      <c r="AB90" s="214"/>
      <c r="AC90" s="251" t="e">
        <f>#REF!</f>
        <v>#REF!</v>
      </c>
      <c r="AD90" s="214"/>
      <c r="AE90" s="251" t="e">
        <f>#REF!</f>
        <v>#REF!</v>
      </c>
      <c r="AF90" s="214"/>
      <c r="AG90" s="251" t="e">
        <f>#REF!</f>
        <v>#REF!</v>
      </c>
      <c r="AH90" s="214"/>
      <c r="AI90" s="251" t="e">
        <f>#REF!</f>
        <v>#REF!</v>
      </c>
      <c r="AJ90" s="214"/>
      <c r="AK90" s="251" t="e">
        <f>#REF!</f>
        <v>#REF!</v>
      </c>
      <c r="AL90" s="214"/>
      <c r="AM90" s="214"/>
      <c r="AN90" s="251" t="e">
        <f>#REF!</f>
        <v>#REF!</v>
      </c>
      <c r="AO90" s="252"/>
      <c r="AP90" s="251" t="e">
        <f>#REF!</f>
        <v>#REF!</v>
      </c>
      <c r="AQ90" s="214"/>
      <c r="AR90" s="251" t="e">
        <f>#REF!</f>
        <v>#REF!</v>
      </c>
      <c r="AS90" s="214"/>
      <c r="AT90" s="251" t="e">
        <f>#REF!</f>
        <v>#REF!</v>
      </c>
      <c r="AU90" s="214"/>
      <c r="AV90" s="251" t="e">
        <f>#REF!</f>
        <v>#REF!</v>
      </c>
      <c r="AW90" s="214"/>
      <c r="AX90" s="253">
        <f>AX91</f>
        <v>0.22</v>
      </c>
      <c r="AY90" s="254" t="e">
        <f>#REF!</f>
        <v>#REF!</v>
      </c>
      <c r="AZ90" s="234"/>
      <c r="BB90" s="252">
        <f>BB91</f>
        <v>0.22</v>
      </c>
      <c r="BC90" s="245">
        <f t="shared" si="4"/>
        <v>100</v>
      </c>
    </row>
    <row r="91" spans="1:55" ht="31.9" customHeight="1" x14ac:dyDescent="0.25">
      <c r="A91" s="255" t="s">
        <v>785</v>
      </c>
      <c r="B91" s="257" t="s">
        <v>799</v>
      </c>
      <c r="C91" s="257" t="s">
        <v>771</v>
      </c>
      <c r="D91" s="263" t="s">
        <v>739</v>
      </c>
      <c r="E91" s="239">
        <f>F91+G91+H91+I91</f>
        <v>211000</v>
      </c>
      <c r="F91" s="259">
        <v>36000</v>
      </c>
      <c r="G91" s="241">
        <v>109000</v>
      </c>
      <c r="H91" s="241">
        <v>29000</v>
      </c>
      <c r="I91" s="241">
        <v>37000</v>
      </c>
      <c r="J91" s="239">
        <f>K91+L91+M91+N91</f>
        <v>1730.68</v>
      </c>
      <c r="K91" s="259"/>
      <c r="L91" s="241">
        <v>1730.68</v>
      </c>
      <c r="M91" s="241"/>
      <c r="N91" s="260"/>
      <c r="O91" s="241">
        <v>212830.68</v>
      </c>
      <c r="P91" s="241"/>
      <c r="Q91" s="241">
        <v>212586.44</v>
      </c>
      <c r="R91" s="241">
        <v>212586.44</v>
      </c>
      <c r="S91" s="241">
        <v>212586.44</v>
      </c>
      <c r="T91" s="241">
        <v>212586.44</v>
      </c>
      <c r="U91" s="241" t="e">
        <f>#REF!</f>
        <v>#REF!</v>
      </c>
      <c r="V91" s="214"/>
      <c r="W91" s="241" t="e">
        <f>#REF!</f>
        <v>#REF!</v>
      </c>
      <c r="X91" s="241" t="e">
        <f>#REF!</f>
        <v>#REF!</v>
      </c>
      <c r="Y91" s="241" t="e">
        <f>W91+X91</f>
        <v>#REF!</v>
      </c>
      <c r="Z91" s="214"/>
      <c r="AA91" s="241" t="e">
        <f>#REF!</f>
        <v>#REF!</v>
      </c>
      <c r="AB91" s="214"/>
      <c r="AC91" s="241" t="e">
        <f>#REF!</f>
        <v>#REF!</v>
      </c>
      <c r="AD91" s="214"/>
      <c r="AE91" s="241" t="e">
        <f>#REF!</f>
        <v>#REF!</v>
      </c>
      <c r="AF91" s="214"/>
      <c r="AG91" s="241" t="e">
        <f>#REF!</f>
        <v>#REF!</v>
      </c>
      <c r="AH91" s="214"/>
      <c r="AI91" s="241" t="e">
        <f>#REF!</f>
        <v>#REF!</v>
      </c>
      <c r="AJ91" s="214"/>
      <c r="AK91" s="241" t="e">
        <f>#REF!</f>
        <v>#REF!</v>
      </c>
      <c r="AL91" s="214"/>
      <c r="AM91" s="214"/>
      <c r="AN91" s="241" t="e">
        <f>#REF!</f>
        <v>#REF!</v>
      </c>
      <c r="AO91" s="260"/>
      <c r="AP91" s="241" t="e">
        <f>#REF!</f>
        <v>#REF!</v>
      </c>
      <c r="AQ91" s="214"/>
      <c r="AR91" s="241" t="e">
        <f>#REF!</f>
        <v>#REF!</v>
      </c>
      <c r="AS91" s="214"/>
      <c r="AT91" s="241" t="e">
        <f>#REF!</f>
        <v>#REF!</v>
      </c>
      <c r="AU91" s="214"/>
      <c r="AV91" s="241" t="e">
        <f>#REF!</f>
        <v>#REF!</v>
      </c>
      <c r="AW91" s="214"/>
      <c r="AX91" s="261">
        <v>0.22</v>
      </c>
      <c r="AY91" s="262" t="e">
        <f>#REF!</f>
        <v>#REF!</v>
      </c>
      <c r="AZ91" s="234"/>
      <c r="BA91" s="286"/>
      <c r="BB91" s="260">
        <v>0.22</v>
      </c>
      <c r="BC91" s="245">
        <f t="shared" si="4"/>
        <v>100</v>
      </c>
    </row>
    <row r="92" spans="1:55" ht="22.9" customHeight="1" x14ac:dyDescent="0.25">
      <c r="A92" s="236" t="s">
        <v>786</v>
      </c>
      <c r="B92" s="237" t="s">
        <v>766</v>
      </c>
      <c r="C92" s="237" t="s">
        <v>764</v>
      </c>
      <c r="D92" s="287" t="s">
        <v>407</v>
      </c>
      <c r="E92" s="239">
        <f>F92+G92+H92+I92</f>
        <v>144800</v>
      </c>
      <c r="F92" s="276">
        <f>F93</f>
        <v>47800</v>
      </c>
      <c r="G92" s="276">
        <f>G93</f>
        <v>34000</v>
      </c>
      <c r="H92" s="276">
        <f>H93</f>
        <v>32000</v>
      </c>
      <c r="I92" s="276">
        <f>I93</f>
        <v>31000</v>
      </c>
      <c r="J92" s="239">
        <f>K92+L92+M92+N92</f>
        <v>0</v>
      </c>
      <c r="K92" s="276">
        <f>K93</f>
        <v>0</v>
      </c>
      <c r="L92" s="276">
        <f>L93</f>
        <v>0</v>
      </c>
      <c r="M92" s="276">
        <f>M93</f>
        <v>0</v>
      </c>
      <c r="N92" s="288">
        <f>N93</f>
        <v>0</v>
      </c>
      <c r="O92" s="239">
        <v>125718</v>
      </c>
      <c r="P92" s="241"/>
      <c r="Q92" s="239" t="e">
        <f>Q93</f>
        <v>#REF!</v>
      </c>
      <c r="R92" s="239" t="e">
        <f>R93</f>
        <v>#REF!</v>
      </c>
      <c r="S92" s="239" t="e">
        <f>S93</f>
        <v>#REF!</v>
      </c>
      <c r="T92" s="239" t="e">
        <f>T93</f>
        <v>#REF!</v>
      </c>
      <c r="U92" s="239" t="e">
        <f>U93</f>
        <v>#REF!</v>
      </c>
      <c r="V92" s="214"/>
      <c r="W92" s="239" t="e">
        <f>W93</f>
        <v>#REF!</v>
      </c>
      <c r="X92" s="239" t="e">
        <f>X93</f>
        <v>#REF!</v>
      </c>
      <c r="Y92" s="239" t="e">
        <f t="shared" ref="Y92:Y97" si="5">W92+X92</f>
        <v>#REF!</v>
      </c>
      <c r="Z92" s="214"/>
      <c r="AA92" s="239" t="e">
        <f>AA93</f>
        <v>#REF!</v>
      </c>
      <c r="AB92" s="214"/>
      <c r="AC92" s="239" t="e">
        <f>AC93</f>
        <v>#REF!</v>
      </c>
      <c r="AD92" s="214"/>
      <c r="AE92" s="239" t="e">
        <f>AE93</f>
        <v>#REF!</v>
      </c>
      <c r="AF92" s="214"/>
      <c r="AG92" s="239">
        <f>AG93</f>
        <v>149600</v>
      </c>
      <c r="AH92" s="214"/>
      <c r="AI92" s="239">
        <f>AI93</f>
        <v>149600</v>
      </c>
      <c r="AJ92" s="214"/>
      <c r="AK92" s="239">
        <f>AK93</f>
        <v>151167.96</v>
      </c>
      <c r="AL92" s="214"/>
      <c r="AM92" s="214"/>
      <c r="AN92" s="239">
        <f>AN93</f>
        <v>151167.96</v>
      </c>
      <c r="AO92" s="240"/>
      <c r="AP92" s="239">
        <f>AP93</f>
        <v>149600</v>
      </c>
      <c r="AQ92" s="214"/>
      <c r="AR92" s="239">
        <f>AR93</f>
        <v>149600</v>
      </c>
      <c r="AS92" s="214"/>
      <c r="AT92" s="239">
        <f>AT93</f>
        <v>149600</v>
      </c>
      <c r="AU92" s="214"/>
      <c r="AV92" s="239">
        <f>AV93</f>
        <v>149600</v>
      </c>
      <c r="AW92" s="214"/>
      <c r="AX92" s="242">
        <f>AX93</f>
        <v>207.79999999999998</v>
      </c>
      <c r="AY92" s="243">
        <f>AY93</f>
        <v>177.60000000000002</v>
      </c>
      <c r="AZ92" s="234"/>
      <c r="BB92" s="240">
        <f>BB93</f>
        <v>203.2</v>
      </c>
      <c r="BC92" s="245">
        <f t="shared" si="4"/>
        <v>97.786333012512031</v>
      </c>
    </row>
    <row r="93" spans="1:55" ht="21" customHeight="1" x14ac:dyDescent="0.25">
      <c r="A93" s="236" t="s">
        <v>787</v>
      </c>
      <c r="B93" s="237" t="s">
        <v>766</v>
      </c>
      <c r="C93" s="237" t="s">
        <v>764</v>
      </c>
      <c r="D93" s="287" t="s">
        <v>408</v>
      </c>
      <c r="E93" s="239">
        <f>F93+G93+H93+I93</f>
        <v>144800</v>
      </c>
      <c r="F93" s="276">
        <f>F96</f>
        <v>47800</v>
      </c>
      <c r="G93" s="276">
        <f>G96</f>
        <v>34000</v>
      </c>
      <c r="H93" s="276">
        <f>H96</f>
        <v>32000</v>
      </c>
      <c r="I93" s="276">
        <f>I96</f>
        <v>31000</v>
      </c>
      <c r="J93" s="239">
        <f>K93+L93+M93+N93</f>
        <v>0</v>
      </c>
      <c r="K93" s="276">
        <f>K96</f>
        <v>0</v>
      </c>
      <c r="L93" s="276">
        <f>L96</f>
        <v>0</v>
      </c>
      <c r="M93" s="276">
        <f>M96</f>
        <v>0</v>
      </c>
      <c r="N93" s="288">
        <f>N96</f>
        <v>0</v>
      </c>
      <c r="O93" s="239">
        <v>125718</v>
      </c>
      <c r="P93" s="241"/>
      <c r="Q93" s="239" t="e">
        <f>Q96</f>
        <v>#REF!</v>
      </c>
      <c r="R93" s="239" t="e">
        <f>R96</f>
        <v>#REF!</v>
      </c>
      <c r="S93" s="239" t="e">
        <f>S96</f>
        <v>#REF!</v>
      </c>
      <c r="T93" s="239" t="e">
        <f>T96</f>
        <v>#REF!</v>
      </c>
      <c r="U93" s="239" t="e">
        <f>U96</f>
        <v>#REF!</v>
      </c>
      <c r="V93" s="214"/>
      <c r="W93" s="239" t="e">
        <f>W96</f>
        <v>#REF!</v>
      </c>
      <c r="X93" s="239" t="e">
        <f>X96</f>
        <v>#REF!</v>
      </c>
      <c r="Y93" s="239" t="e">
        <f t="shared" si="5"/>
        <v>#REF!</v>
      </c>
      <c r="Z93" s="214"/>
      <c r="AA93" s="239" t="e">
        <f>AA95</f>
        <v>#REF!</v>
      </c>
      <c r="AB93" s="214"/>
      <c r="AC93" s="239" t="e">
        <f>AC95</f>
        <v>#REF!</v>
      </c>
      <c r="AD93" s="214"/>
      <c r="AE93" s="239" t="e">
        <f>AE95</f>
        <v>#REF!</v>
      </c>
      <c r="AF93" s="214"/>
      <c r="AG93" s="239">
        <f>AG95</f>
        <v>149600</v>
      </c>
      <c r="AH93" s="214"/>
      <c r="AI93" s="239">
        <f>AI95</f>
        <v>149600</v>
      </c>
      <c r="AJ93" s="214"/>
      <c r="AK93" s="239">
        <f>AK95</f>
        <v>151167.96</v>
      </c>
      <c r="AL93" s="214"/>
      <c r="AM93" s="214"/>
      <c r="AN93" s="239">
        <f>AN95</f>
        <v>151167.96</v>
      </c>
      <c r="AO93" s="240"/>
      <c r="AP93" s="239">
        <f>AP95</f>
        <v>149600</v>
      </c>
      <c r="AQ93" s="214"/>
      <c r="AR93" s="239">
        <f>AR95</f>
        <v>149600</v>
      </c>
      <c r="AS93" s="214"/>
      <c r="AT93" s="239">
        <f>AT95</f>
        <v>149600</v>
      </c>
      <c r="AU93" s="214"/>
      <c r="AV93" s="239">
        <f>AV95</f>
        <v>149600</v>
      </c>
      <c r="AW93" s="214"/>
      <c r="AX93" s="242">
        <f>AX95</f>
        <v>207.79999999999998</v>
      </c>
      <c r="AY93" s="243">
        <f>AY95</f>
        <v>177.60000000000002</v>
      </c>
      <c r="AZ93" s="234"/>
      <c r="BB93" s="240">
        <f>BB95</f>
        <v>203.2</v>
      </c>
      <c r="BC93" s="245">
        <f t="shared" si="4"/>
        <v>97.786333012512031</v>
      </c>
    </row>
    <row r="94" spans="1:55" ht="34.15" hidden="1" customHeight="1" x14ac:dyDescent="0.25">
      <c r="A94" s="255"/>
      <c r="B94" s="247" t="s">
        <v>409</v>
      </c>
      <c r="C94" s="247"/>
      <c r="D94" s="248" t="s">
        <v>691</v>
      </c>
      <c r="E94" s="239"/>
      <c r="F94" s="276"/>
      <c r="G94" s="276"/>
      <c r="H94" s="276"/>
      <c r="I94" s="276"/>
      <c r="J94" s="239"/>
      <c r="K94" s="276"/>
      <c r="L94" s="276"/>
      <c r="M94" s="276"/>
      <c r="N94" s="288"/>
      <c r="O94" s="239"/>
      <c r="P94" s="241"/>
      <c r="Q94" s="239"/>
      <c r="R94" s="239"/>
      <c r="S94" s="239"/>
      <c r="T94" s="239"/>
      <c r="U94" s="239"/>
      <c r="V94" s="214"/>
      <c r="W94" s="239"/>
      <c r="X94" s="239"/>
      <c r="Y94" s="239"/>
      <c r="Z94" s="214"/>
      <c r="AA94" s="239"/>
      <c r="AB94" s="214"/>
      <c r="AC94" s="239"/>
      <c r="AD94" s="214"/>
      <c r="AE94" s="239"/>
      <c r="AF94" s="214"/>
      <c r="AG94" s="239"/>
      <c r="AH94" s="214"/>
      <c r="AI94" s="239"/>
      <c r="AJ94" s="214"/>
      <c r="AK94" s="239"/>
      <c r="AL94" s="214"/>
      <c r="AM94" s="214"/>
      <c r="AN94" s="239"/>
      <c r="AO94" s="240"/>
      <c r="AP94" s="239"/>
      <c r="AQ94" s="214"/>
      <c r="AR94" s="239"/>
      <c r="AS94" s="214"/>
      <c r="AT94" s="239"/>
      <c r="AU94" s="214"/>
      <c r="AV94" s="239"/>
      <c r="AW94" s="214"/>
      <c r="AX94" s="242"/>
      <c r="AY94" s="243"/>
      <c r="AZ94" s="234"/>
      <c r="BB94" s="240"/>
      <c r="BC94" s="245" t="e">
        <f t="shared" si="4"/>
        <v>#DIV/0!</v>
      </c>
    </row>
    <row r="95" spans="1:55" ht="39" customHeight="1" x14ac:dyDescent="0.25">
      <c r="A95" s="246" t="s">
        <v>787</v>
      </c>
      <c r="B95" s="247" t="s">
        <v>768</v>
      </c>
      <c r="C95" s="247" t="s">
        <v>764</v>
      </c>
      <c r="D95" s="256" t="s">
        <v>691</v>
      </c>
      <c r="E95" s="249"/>
      <c r="F95" s="289"/>
      <c r="G95" s="289"/>
      <c r="H95" s="289"/>
      <c r="I95" s="289"/>
      <c r="J95" s="249"/>
      <c r="K95" s="289"/>
      <c r="L95" s="289"/>
      <c r="M95" s="289"/>
      <c r="N95" s="290"/>
      <c r="O95" s="249"/>
      <c r="P95" s="251"/>
      <c r="Q95" s="249"/>
      <c r="R95" s="249"/>
      <c r="S95" s="249"/>
      <c r="T95" s="249"/>
      <c r="U95" s="251" t="e">
        <f>U96</f>
        <v>#REF!</v>
      </c>
      <c r="V95" s="214"/>
      <c r="W95" s="251" t="e">
        <f>W96</f>
        <v>#REF!</v>
      </c>
      <c r="X95" s="251" t="e">
        <f>X96</f>
        <v>#REF!</v>
      </c>
      <c r="Y95" s="251" t="e">
        <f t="shared" si="5"/>
        <v>#REF!</v>
      </c>
      <c r="Z95" s="214"/>
      <c r="AA95" s="251" t="e">
        <f>AA96</f>
        <v>#REF!</v>
      </c>
      <c r="AB95" s="214"/>
      <c r="AC95" s="251" t="e">
        <f>AC96</f>
        <v>#REF!</v>
      </c>
      <c r="AD95" s="214"/>
      <c r="AE95" s="251" t="e">
        <f>AE96</f>
        <v>#REF!</v>
      </c>
      <c r="AF95" s="214"/>
      <c r="AG95" s="251">
        <f>AG96</f>
        <v>149600</v>
      </c>
      <c r="AH95" s="214"/>
      <c r="AI95" s="251">
        <f>AI96</f>
        <v>149600</v>
      </c>
      <c r="AJ95" s="214"/>
      <c r="AK95" s="251">
        <f>AK96</f>
        <v>151167.96</v>
      </c>
      <c r="AL95" s="214"/>
      <c r="AM95" s="214"/>
      <c r="AN95" s="251">
        <f>AN96</f>
        <v>151167.96</v>
      </c>
      <c r="AO95" s="252"/>
      <c r="AP95" s="251">
        <f>AP96</f>
        <v>149600</v>
      </c>
      <c r="AQ95" s="214"/>
      <c r="AR95" s="251">
        <f>AR96</f>
        <v>149600</v>
      </c>
      <c r="AS95" s="214"/>
      <c r="AT95" s="251">
        <f>AT96</f>
        <v>149600</v>
      </c>
      <c r="AU95" s="214"/>
      <c r="AV95" s="251">
        <f>AV96</f>
        <v>149600</v>
      </c>
      <c r="AW95" s="214"/>
      <c r="AX95" s="253">
        <f>AX96</f>
        <v>207.79999999999998</v>
      </c>
      <c r="AY95" s="254">
        <f>AY96</f>
        <v>177.60000000000002</v>
      </c>
      <c r="AZ95" s="234"/>
      <c r="BB95" s="252">
        <f>BB96</f>
        <v>203.2</v>
      </c>
      <c r="BC95" s="245">
        <f t="shared" si="4"/>
        <v>97.786333012512031</v>
      </c>
    </row>
    <row r="96" spans="1:55" ht="37.15" customHeight="1" x14ac:dyDescent="0.25">
      <c r="A96" s="255" t="s">
        <v>787</v>
      </c>
      <c r="B96" s="257" t="s">
        <v>802</v>
      </c>
      <c r="C96" s="257" t="s">
        <v>764</v>
      </c>
      <c r="D96" s="291" t="s">
        <v>410</v>
      </c>
      <c r="E96" s="239">
        <f>F96+G96+H96+I96</f>
        <v>144800</v>
      </c>
      <c r="F96" s="259">
        <f>F97</f>
        <v>47800</v>
      </c>
      <c r="G96" s="259">
        <f>G97</f>
        <v>34000</v>
      </c>
      <c r="H96" s="259">
        <f>H97</f>
        <v>32000</v>
      </c>
      <c r="I96" s="259">
        <f>I97</f>
        <v>31000</v>
      </c>
      <c r="J96" s="239">
        <f>K96+L96+M96+N96</f>
        <v>0</v>
      </c>
      <c r="K96" s="259">
        <f>K97</f>
        <v>0</v>
      </c>
      <c r="L96" s="259">
        <f>L97</f>
        <v>0</v>
      </c>
      <c r="M96" s="259">
        <f>M97</f>
        <v>0</v>
      </c>
      <c r="N96" s="282">
        <f>N97</f>
        <v>0</v>
      </c>
      <c r="O96" s="241">
        <v>125718</v>
      </c>
      <c r="P96" s="241"/>
      <c r="Q96" s="241" t="e">
        <f>Q97+#REF!</f>
        <v>#REF!</v>
      </c>
      <c r="R96" s="241" t="e">
        <f>R97+#REF!</f>
        <v>#REF!</v>
      </c>
      <c r="S96" s="241" t="e">
        <f>S97+#REF!</f>
        <v>#REF!</v>
      </c>
      <c r="T96" s="241" t="e">
        <f>T97+#REF!</f>
        <v>#REF!</v>
      </c>
      <c r="U96" s="241" t="e">
        <f>U97+#REF!</f>
        <v>#REF!</v>
      </c>
      <c r="V96" s="214"/>
      <c r="W96" s="241" t="e">
        <f>W97+#REF!</f>
        <v>#REF!</v>
      </c>
      <c r="X96" s="241" t="e">
        <f>X97+#REF!</f>
        <v>#REF!</v>
      </c>
      <c r="Y96" s="241" t="e">
        <f t="shared" si="5"/>
        <v>#REF!</v>
      </c>
      <c r="Z96" s="214"/>
      <c r="AA96" s="241" t="e">
        <f>AA97+#REF!</f>
        <v>#REF!</v>
      </c>
      <c r="AB96" s="214"/>
      <c r="AC96" s="241" t="e">
        <f>AC97+#REF!</f>
        <v>#REF!</v>
      </c>
      <c r="AD96" s="214"/>
      <c r="AE96" s="241" t="e">
        <f>AE97+#REF!</f>
        <v>#REF!</v>
      </c>
      <c r="AF96" s="214"/>
      <c r="AG96" s="241">
        <f>AG97</f>
        <v>149600</v>
      </c>
      <c r="AH96" s="214"/>
      <c r="AI96" s="241">
        <f>AI97</f>
        <v>149600</v>
      </c>
      <c r="AJ96" s="214"/>
      <c r="AK96" s="241">
        <f>AK97</f>
        <v>151167.96</v>
      </c>
      <c r="AL96" s="214"/>
      <c r="AM96" s="214"/>
      <c r="AN96" s="241">
        <f>AN97</f>
        <v>151167.96</v>
      </c>
      <c r="AO96" s="260"/>
      <c r="AP96" s="241">
        <f>AP97</f>
        <v>149600</v>
      </c>
      <c r="AQ96" s="214"/>
      <c r="AR96" s="241">
        <f>AR97</f>
        <v>149600</v>
      </c>
      <c r="AS96" s="214"/>
      <c r="AT96" s="241">
        <f>AT97</f>
        <v>149600</v>
      </c>
      <c r="AU96" s="214"/>
      <c r="AV96" s="241">
        <f>AV97</f>
        <v>149600</v>
      </c>
      <c r="AW96" s="214"/>
      <c r="AX96" s="261">
        <f>AX97+AX99</f>
        <v>207.79999999999998</v>
      </c>
      <c r="AY96" s="262">
        <f>AY97+AY99</f>
        <v>177.60000000000002</v>
      </c>
      <c r="AZ96" s="234"/>
      <c r="BB96" s="260">
        <f>BB97+BB99</f>
        <v>203.2</v>
      </c>
      <c r="BC96" s="245">
        <f t="shared" si="4"/>
        <v>97.786333012512031</v>
      </c>
    </row>
    <row r="97" spans="1:55" ht="69" customHeight="1" x14ac:dyDescent="0.25">
      <c r="A97" s="255" t="s">
        <v>787</v>
      </c>
      <c r="B97" s="257" t="s">
        <v>802</v>
      </c>
      <c r="C97" s="257" t="s">
        <v>769</v>
      </c>
      <c r="D97" s="258" t="s">
        <v>51</v>
      </c>
      <c r="E97" s="239">
        <f>F97+G97+H97+I97</f>
        <v>144800</v>
      </c>
      <c r="F97" s="259">
        <v>47800</v>
      </c>
      <c r="G97" s="241">
        <v>34000</v>
      </c>
      <c r="H97" s="241">
        <v>32000</v>
      </c>
      <c r="I97" s="241">
        <v>31000</v>
      </c>
      <c r="J97" s="239">
        <f>K97+L97+M97+N97</f>
        <v>0</v>
      </c>
      <c r="K97" s="259"/>
      <c r="L97" s="241"/>
      <c r="M97" s="241"/>
      <c r="N97" s="260"/>
      <c r="O97" s="241">
        <v>125718</v>
      </c>
      <c r="P97" s="241"/>
      <c r="Q97" s="241">
        <v>107544.01</v>
      </c>
      <c r="R97" s="241">
        <v>107698.01</v>
      </c>
      <c r="S97" s="241">
        <v>107698.01</v>
      </c>
      <c r="T97" s="241">
        <v>107698.01</v>
      </c>
      <c r="U97" s="241">
        <v>108200</v>
      </c>
      <c r="V97" s="214"/>
      <c r="W97" s="241">
        <v>108200</v>
      </c>
      <c r="X97" s="241">
        <v>0</v>
      </c>
      <c r="Y97" s="241">
        <f t="shared" si="5"/>
        <v>108200</v>
      </c>
      <c r="Z97" s="214"/>
      <c r="AA97" s="241">
        <f>Y97+Z97</f>
        <v>108200</v>
      </c>
      <c r="AB97" s="214"/>
      <c r="AC97" s="241">
        <f>AA97+AB97</f>
        <v>108200</v>
      </c>
      <c r="AD97" s="214"/>
      <c r="AE97" s="241">
        <f>AC97+AD97</f>
        <v>108200</v>
      </c>
      <c r="AF97" s="214"/>
      <c r="AG97" s="241">
        <v>149600</v>
      </c>
      <c r="AH97" s="214"/>
      <c r="AI97" s="241">
        <v>149600</v>
      </c>
      <c r="AJ97" s="214">
        <v>1567.96</v>
      </c>
      <c r="AK97" s="241">
        <f>AI97+AJ97</f>
        <v>151167.96</v>
      </c>
      <c r="AL97" s="214"/>
      <c r="AM97" s="214"/>
      <c r="AN97" s="241">
        <f>AK97+AL97+AM97</f>
        <v>151167.96</v>
      </c>
      <c r="AO97" s="214">
        <v>-1567.96</v>
      </c>
      <c r="AP97" s="241">
        <f>AN97+AO97</f>
        <v>149600</v>
      </c>
      <c r="AQ97" s="214"/>
      <c r="AR97" s="241">
        <f>AP97+AQ97</f>
        <v>149600</v>
      </c>
      <c r="AS97" s="214"/>
      <c r="AT97" s="241">
        <f>AR97+AS97</f>
        <v>149600</v>
      </c>
      <c r="AU97" s="214"/>
      <c r="AV97" s="241">
        <f>AT97+AU97</f>
        <v>149600</v>
      </c>
      <c r="AW97" s="214"/>
      <c r="AX97" s="261">
        <v>206.1</v>
      </c>
      <c r="AY97" s="262">
        <v>159.36000000000001</v>
      </c>
      <c r="AZ97" s="234"/>
      <c r="BB97" s="260">
        <v>198.2</v>
      </c>
      <c r="BC97" s="245">
        <f t="shared" si="4"/>
        <v>96.166909267345943</v>
      </c>
    </row>
    <row r="98" spans="1:55" ht="30" hidden="1" customHeight="1" x14ac:dyDescent="0.25">
      <c r="A98" s="255"/>
      <c r="B98" s="257" t="s">
        <v>705</v>
      </c>
      <c r="C98" s="257"/>
      <c r="D98" s="258" t="s">
        <v>391</v>
      </c>
      <c r="E98" s="239"/>
      <c r="F98" s="259"/>
      <c r="G98" s="241"/>
      <c r="H98" s="241"/>
      <c r="I98" s="241"/>
      <c r="J98" s="239"/>
      <c r="K98" s="259"/>
      <c r="L98" s="241"/>
      <c r="M98" s="241"/>
      <c r="N98" s="260"/>
      <c r="O98" s="241"/>
      <c r="P98" s="241"/>
      <c r="Q98" s="241"/>
      <c r="R98" s="241"/>
      <c r="S98" s="241"/>
      <c r="T98" s="241"/>
      <c r="U98" s="241"/>
      <c r="V98" s="214"/>
      <c r="W98" s="241"/>
      <c r="X98" s="241"/>
      <c r="Y98" s="241"/>
      <c r="Z98" s="214"/>
      <c r="AA98" s="241"/>
      <c r="AB98" s="214"/>
      <c r="AC98" s="241"/>
      <c r="AD98" s="214"/>
      <c r="AE98" s="241"/>
      <c r="AF98" s="214"/>
      <c r="AG98" s="241"/>
      <c r="AH98" s="214"/>
      <c r="AI98" s="241"/>
      <c r="AJ98" s="214"/>
      <c r="AK98" s="241"/>
      <c r="AL98" s="214"/>
      <c r="AM98" s="214"/>
      <c r="AN98" s="241"/>
      <c r="AO98" s="214"/>
      <c r="AP98" s="241"/>
      <c r="AQ98" s="214"/>
      <c r="AR98" s="241"/>
      <c r="AS98" s="214"/>
      <c r="AT98" s="241"/>
      <c r="AU98" s="214"/>
      <c r="AV98" s="241"/>
      <c r="AW98" s="214"/>
      <c r="AX98" s="261"/>
      <c r="AY98" s="262"/>
      <c r="AZ98" s="234"/>
      <c r="BB98" s="260"/>
      <c r="BC98" s="245" t="e">
        <f t="shared" si="4"/>
        <v>#DIV/0!</v>
      </c>
    </row>
    <row r="99" spans="1:55" ht="33.6" customHeight="1" x14ac:dyDescent="0.25">
      <c r="A99" s="255" t="s">
        <v>787</v>
      </c>
      <c r="B99" s="257" t="s">
        <v>802</v>
      </c>
      <c r="C99" s="257" t="s">
        <v>771</v>
      </c>
      <c r="D99" s="263" t="s">
        <v>739</v>
      </c>
      <c r="E99" s="239"/>
      <c r="F99" s="259"/>
      <c r="G99" s="241"/>
      <c r="H99" s="241"/>
      <c r="I99" s="241"/>
      <c r="J99" s="239"/>
      <c r="K99" s="259"/>
      <c r="L99" s="241"/>
      <c r="M99" s="241"/>
      <c r="N99" s="260"/>
      <c r="O99" s="241"/>
      <c r="P99" s="241"/>
      <c r="Q99" s="241"/>
      <c r="R99" s="241"/>
      <c r="S99" s="241"/>
      <c r="T99" s="241"/>
      <c r="U99" s="241"/>
      <c r="V99" s="214"/>
      <c r="W99" s="241"/>
      <c r="X99" s="241"/>
      <c r="Y99" s="241"/>
      <c r="Z99" s="214"/>
      <c r="AA99" s="241"/>
      <c r="AB99" s="214"/>
      <c r="AC99" s="241"/>
      <c r="AD99" s="214"/>
      <c r="AE99" s="241"/>
      <c r="AF99" s="214"/>
      <c r="AG99" s="241"/>
      <c r="AH99" s="214"/>
      <c r="AI99" s="241"/>
      <c r="AJ99" s="214"/>
      <c r="AK99" s="241"/>
      <c r="AL99" s="214"/>
      <c r="AM99" s="214"/>
      <c r="AN99" s="241"/>
      <c r="AO99" s="214"/>
      <c r="AP99" s="241"/>
      <c r="AQ99" s="214"/>
      <c r="AR99" s="241"/>
      <c r="AS99" s="214"/>
      <c r="AT99" s="241"/>
      <c r="AU99" s="214"/>
      <c r="AV99" s="241"/>
      <c r="AW99" s="214"/>
      <c r="AX99" s="261">
        <v>1.7</v>
      </c>
      <c r="AY99" s="262">
        <v>18.239999999999998</v>
      </c>
      <c r="AZ99" s="234"/>
      <c r="BB99" s="260">
        <v>5</v>
      </c>
      <c r="BC99" s="245">
        <f t="shared" si="4"/>
        <v>294.11764705882354</v>
      </c>
    </row>
    <row r="100" spans="1:55" ht="36" customHeight="1" x14ac:dyDescent="0.25">
      <c r="A100" s="236" t="s">
        <v>789</v>
      </c>
      <c r="B100" s="237" t="s">
        <v>766</v>
      </c>
      <c r="C100" s="237" t="s">
        <v>764</v>
      </c>
      <c r="D100" s="287" t="s">
        <v>411</v>
      </c>
      <c r="E100" s="239"/>
      <c r="F100" s="276"/>
      <c r="G100" s="239"/>
      <c r="H100" s="239"/>
      <c r="I100" s="239"/>
      <c r="J100" s="239"/>
      <c r="K100" s="276"/>
      <c r="L100" s="239"/>
      <c r="M100" s="239"/>
      <c r="N100" s="240"/>
      <c r="O100" s="239"/>
      <c r="P100" s="239"/>
      <c r="Q100" s="239"/>
      <c r="R100" s="239" t="e">
        <f t="shared" ref="R100:U101" si="6">R101</f>
        <v>#REF!</v>
      </c>
      <c r="S100" s="239" t="e">
        <f t="shared" si="6"/>
        <v>#REF!</v>
      </c>
      <c r="T100" s="239" t="e">
        <f t="shared" si="6"/>
        <v>#REF!</v>
      </c>
      <c r="U100" s="239" t="e">
        <f t="shared" si="6"/>
        <v>#REF!</v>
      </c>
      <c r="V100" s="214"/>
      <c r="W100" s="239" t="e">
        <f>W101</f>
        <v>#REF!</v>
      </c>
      <c r="X100" s="239" t="e">
        <f>X101</f>
        <v>#REF!</v>
      </c>
      <c r="Y100" s="239" t="e">
        <f>W100+X100</f>
        <v>#REF!</v>
      </c>
      <c r="Z100" s="214"/>
      <c r="AA100" s="239" t="e">
        <f>AA101</f>
        <v>#REF!</v>
      </c>
      <c r="AB100" s="214"/>
      <c r="AC100" s="239" t="e">
        <f>AC101</f>
        <v>#REF!</v>
      </c>
      <c r="AD100" s="214"/>
      <c r="AE100" s="239" t="e">
        <f>AE101</f>
        <v>#REF!</v>
      </c>
      <c r="AF100" s="214"/>
      <c r="AG100" s="239">
        <f>AG101+AG109</f>
        <v>237025</v>
      </c>
      <c r="AH100" s="214"/>
      <c r="AI100" s="239">
        <f>AI101+AI109</f>
        <v>237025</v>
      </c>
      <c r="AJ100" s="214"/>
      <c r="AK100" s="239">
        <f>AK101+AK109</f>
        <v>237025</v>
      </c>
      <c r="AL100" s="214"/>
      <c r="AM100" s="214"/>
      <c r="AN100" s="239">
        <f>AN101+AN109</f>
        <v>249025</v>
      </c>
      <c r="AO100" s="240"/>
      <c r="AP100" s="239">
        <f>AP101+AP109</f>
        <v>252325</v>
      </c>
      <c r="AQ100" s="214"/>
      <c r="AR100" s="239">
        <f>AR101+AR109</f>
        <v>260915</v>
      </c>
      <c r="AS100" s="214"/>
      <c r="AT100" s="239">
        <f>AT101+AT109</f>
        <v>307563.33999999997</v>
      </c>
      <c r="AU100" s="214"/>
      <c r="AV100" s="239">
        <f>AV101+AV109</f>
        <v>307563.33999999997</v>
      </c>
      <c r="AW100" s="214"/>
      <c r="AX100" s="242">
        <f>AX101+AX109</f>
        <v>1274.08</v>
      </c>
      <c r="AY100" s="243">
        <f>AY101+AY109</f>
        <v>439.22</v>
      </c>
      <c r="AZ100" s="234"/>
      <c r="BB100" s="240">
        <f>BB101+BB109</f>
        <v>807.2</v>
      </c>
      <c r="BC100" s="245">
        <f t="shared" si="4"/>
        <v>63.35551927665454</v>
      </c>
    </row>
    <row r="101" spans="1:55" ht="15.6" hidden="1" customHeight="1" x14ac:dyDescent="0.25">
      <c r="A101" s="255"/>
      <c r="B101" s="237" t="s">
        <v>412</v>
      </c>
      <c r="C101" s="237"/>
      <c r="D101" s="287" t="s">
        <v>413</v>
      </c>
      <c r="E101" s="239"/>
      <c r="F101" s="276"/>
      <c r="G101" s="239"/>
      <c r="H101" s="239"/>
      <c r="I101" s="239"/>
      <c r="J101" s="239"/>
      <c r="K101" s="276"/>
      <c r="L101" s="239"/>
      <c r="M101" s="239"/>
      <c r="N101" s="240"/>
      <c r="O101" s="239"/>
      <c r="P101" s="239"/>
      <c r="Q101" s="239"/>
      <c r="R101" s="239" t="e">
        <f t="shared" si="6"/>
        <v>#REF!</v>
      </c>
      <c r="S101" s="239" t="e">
        <f t="shared" si="6"/>
        <v>#REF!</v>
      </c>
      <c r="T101" s="239" t="e">
        <f t="shared" si="6"/>
        <v>#REF!</v>
      </c>
      <c r="U101" s="239" t="e">
        <f t="shared" si="6"/>
        <v>#REF!</v>
      </c>
      <c r="V101" s="214"/>
      <c r="W101" s="239" t="e">
        <f>W102</f>
        <v>#REF!</v>
      </c>
      <c r="X101" s="239" t="e">
        <f>X102</f>
        <v>#REF!</v>
      </c>
      <c r="Y101" s="239" t="e">
        <f>W101+X101</f>
        <v>#REF!</v>
      </c>
      <c r="Z101" s="214"/>
      <c r="AA101" s="239" t="e">
        <f>AA102</f>
        <v>#REF!</v>
      </c>
      <c r="AB101" s="214"/>
      <c r="AC101" s="239" t="e">
        <f>AC102</f>
        <v>#REF!</v>
      </c>
      <c r="AD101" s="214" t="e">
        <f>AD104+#REF!+#REF!</f>
        <v>#REF!</v>
      </c>
      <c r="AE101" s="239" t="e">
        <f>AE102</f>
        <v>#REF!</v>
      </c>
      <c r="AF101" s="214"/>
      <c r="AG101" s="239">
        <f>AG102</f>
        <v>120300</v>
      </c>
      <c r="AH101" s="214"/>
      <c r="AI101" s="239">
        <f>AI102</f>
        <v>120300</v>
      </c>
      <c r="AJ101" s="214"/>
      <c r="AK101" s="239">
        <f>AK102</f>
        <v>120300</v>
      </c>
      <c r="AL101" s="214"/>
      <c r="AM101" s="214"/>
      <c r="AN101" s="239">
        <f>AN102</f>
        <v>132300</v>
      </c>
      <c r="AO101" s="240"/>
      <c r="AP101" s="239">
        <f>AP102</f>
        <v>135600</v>
      </c>
      <c r="AQ101" s="214"/>
      <c r="AR101" s="239">
        <f>AR102</f>
        <v>144190</v>
      </c>
      <c r="AS101" s="214"/>
      <c r="AT101" s="239">
        <f>AT102</f>
        <v>190838.34</v>
      </c>
      <c r="AU101" s="214"/>
      <c r="AV101" s="239">
        <f>AV102</f>
        <v>190838.34</v>
      </c>
      <c r="AW101" s="214"/>
      <c r="AX101" s="242">
        <f>AX102</f>
        <v>0</v>
      </c>
      <c r="AY101" s="243">
        <f>AY102</f>
        <v>0</v>
      </c>
      <c r="AZ101" s="234"/>
      <c r="BB101" s="240">
        <f>BB102</f>
        <v>0</v>
      </c>
      <c r="BC101" s="245" t="e">
        <f t="shared" si="4"/>
        <v>#DIV/0!</v>
      </c>
    </row>
    <row r="102" spans="1:55" ht="16.149999999999999" hidden="1" customHeight="1" x14ac:dyDescent="0.25">
      <c r="A102" s="255"/>
      <c r="B102" s="247" t="s">
        <v>414</v>
      </c>
      <c r="C102" s="247"/>
      <c r="D102" s="248" t="s">
        <v>415</v>
      </c>
      <c r="E102" s="249"/>
      <c r="F102" s="250"/>
      <c r="G102" s="251"/>
      <c r="H102" s="251"/>
      <c r="I102" s="251"/>
      <c r="J102" s="249"/>
      <c r="K102" s="250"/>
      <c r="L102" s="251"/>
      <c r="M102" s="251"/>
      <c r="N102" s="252"/>
      <c r="O102" s="251"/>
      <c r="P102" s="251"/>
      <c r="Q102" s="251"/>
      <c r="R102" s="251" t="e">
        <f>#REF!+#REF!+#REF!+R103</f>
        <v>#REF!</v>
      </c>
      <c r="S102" s="251" t="e">
        <f>#REF!+#REF!+#REF!+S103</f>
        <v>#REF!</v>
      </c>
      <c r="T102" s="251" t="e">
        <f>#REF!+#REF!+#REF!+T103</f>
        <v>#REF!</v>
      </c>
      <c r="U102" s="251" t="e">
        <f>#REF!+#REF!+U103+#REF!</f>
        <v>#REF!</v>
      </c>
      <c r="V102" s="214"/>
      <c r="W102" s="251" t="e">
        <f>#REF!+W103+#REF!+#REF!</f>
        <v>#REF!</v>
      </c>
      <c r="X102" s="251" t="e">
        <f>#REF!+X103+#REF!+#REF!</f>
        <v>#REF!</v>
      </c>
      <c r="Y102" s="251" t="e">
        <f>W102+X102</f>
        <v>#REF!</v>
      </c>
      <c r="Z102" s="214"/>
      <c r="AA102" s="251" t="e">
        <f>AA103+#REF!+#REF!</f>
        <v>#REF!</v>
      </c>
      <c r="AB102" s="214"/>
      <c r="AC102" s="251" t="e">
        <f>AC103+#REF!+#REF!</f>
        <v>#REF!</v>
      </c>
      <c r="AD102" s="214"/>
      <c r="AE102" s="251" t="e">
        <f>AE103+#REF!+#REF!</f>
        <v>#REF!</v>
      </c>
      <c r="AF102" s="214"/>
      <c r="AG102" s="251">
        <f>AG103</f>
        <v>120300</v>
      </c>
      <c r="AH102" s="214"/>
      <c r="AI102" s="251">
        <f>AI103</f>
        <v>120300</v>
      </c>
      <c r="AJ102" s="214"/>
      <c r="AK102" s="251">
        <f>AK103</f>
        <v>120300</v>
      </c>
      <c r="AL102" s="214"/>
      <c r="AM102" s="214"/>
      <c r="AN102" s="251">
        <f>AN103</f>
        <v>132300</v>
      </c>
      <c r="AO102" s="252"/>
      <c r="AP102" s="251">
        <f>AP103</f>
        <v>135600</v>
      </c>
      <c r="AQ102" s="214"/>
      <c r="AR102" s="251">
        <f>AR103</f>
        <v>144190</v>
      </c>
      <c r="AS102" s="214"/>
      <c r="AT102" s="251">
        <f>AT103</f>
        <v>190838.34</v>
      </c>
      <c r="AU102" s="214"/>
      <c r="AV102" s="251">
        <f>AV103</f>
        <v>190838.34</v>
      </c>
      <c r="AW102" s="214"/>
      <c r="AX102" s="253">
        <f>AX103</f>
        <v>0</v>
      </c>
      <c r="AY102" s="254">
        <f>AY103</f>
        <v>0</v>
      </c>
      <c r="AZ102" s="234"/>
      <c r="BB102" s="252">
        <f>BB103</f>
        <v>0</v>
      </c>
      <c r="BC102" s="245" t="e">
        <f t="shared" si="4"/>
        <v>#DIV/0!</v>
      </c>
    </row>
    <row r="103" spans="1:55" ht="31.15" hidden="1" customHeight="1" x14ac:dyDescent="0.25">
      <c r="A103" s="255"/>
      <c r="B103" s="257" t="s">
        <v>414</v>
      </c>
      <c r="C103" s="257"/>
      <c r="D103" s="258" t="s">
        <v>416</v>
      </c>
      <c r="E103" s="239"/>
      <c r="F103" s="259"/>
      <c r="G103" s="241"/>
      <c r="H103" s="241"/>
      <c r="I103" s="241"/>
      <c r="J103" s="239"/>
      <c r="K103" s="259"/>
      <c r="L103" s="241"/>
      <c r="M103" s="241"/>
      <c r="N103" s="260"/>
      <c r="O103" s="241"/>
      <c r="P103" s="241"/>
      <c r="Q103" s="241"/>
      <c r="R103" s="241"/>
      <c r="S103" s="241">
        <v>3000</v>
      </c>
      <c r="T103" s="241">
        <v>3000</v>
      </c>
      <c r="U103" s="241">
        <f>U104</f>
        <v>4486.59</v>
      </c>
      <c r="V103" s="214"/>
      <c r="W103" s="241">
        <f>W104</f>
        <v>4486.59</v>
      </c>
      <c r="X103" s="241">
        <f>X104</f>
        <v>0</v>
      </c>
      <c r="Y103" s="241">
        <f>W103+X103</f>
        <v>4486.59</v>
      </c>
      <c r="Z103" s="214"/>
      <c r="AA103" s="241">
        <f>AA104</f>
        <v>127897.62</v>
      </c>
      <c r="AB103" s="214"/>
      <c r="AC103" s="241">
        <f>AC104</f>
        <v>127897.62</v>
      </c>
      <c r="AD103" s="214"/>
      <c r="AE103" s="241">
        <f>AE104</f>
        <v>128364.81999999999</v>
      </c>
      <c r="AF103" s="214"/>
      <c r="AG103" s="241">
        <f>AG104+AG106</f>
        <v>120300</v>
      </c>
      <c r="AH103" s="214"/>
      <c r="AI103" s="241">
        <f>AI104+AI106</f>
        <v>120300</v>
      </c>
      <c r="AJ103" s="214"/>
      <c r="AK103" s="241">
        <f>AK104+AK106+AK105+AK107</f>
        <v>120300</v>
      </c>
      <c r="AL103" s="214"/>
      <c r="AM103" s="214"/>
      <c r="AN103" s="241">
        <f>AN105+AN107</f>
        <v>132300</v>
      </c>
      <c r="AO103" s="260"/>
      <c r="AP103" s="241">
        <f>AP105+AP107</f>
        <v>135600</v>
      </c>
      <c r="AQ103" s="214"/>
      <c r="AR103" s="241">
        <f>AR105+AR107</f>
        <v>144190</v>
      </c>
      <c r="AS103" s="214"/>
      <c r="AT103" s="241">
        <f>AT105+AT107+AT108</f>
        <v>190838.34</v>
      </c>
      <c r="AU103" s="214"/>
      <c r="AV103" s="241">
        <f>AV105+AV107+AV108</f>
        <v>190838.34</v>
      </c>
      <c r="AW103" s="214"/>
      <c r="AX103" s="261">
        <f>AX105+AX107+AX108</f>
        <v>0</v>
      </c>
      <c r="AY103" s="262">
        <f>AY105+AY107+AY108</f>
        <v>0</v>
      </c>
      <c r="AZ103" s="234"/>
      <c r="BB103" s="260">
        <f>BB105+BB107+BB108</f>
        <v>0</v>
      </c>
      <c r="BC103" s="245" t="e">
        <f t="shared" si="4"/>
        <v>#DIV/0!</v>
      </c>
    </row>
    <row r="104" spans="1:55" ht="15.75" hidden="1" customHeight="1" x14ac:dyDescent="0.25">
      <c r="A104" s="255"/>
      <c r="B104" s="257" t="s">
        <v>417</v>
      </c>
      <c r="C104" s="257"/>
      <c r="D104" s="292" t="s">
        <v>418</v>
      </c>
      <c r="E104" s="239"/>
      <c r="F104" s="259"/>
      <c r="G104" s="241"/>
      <c r="H104" s="241"/>
      <c r="I104" s="241"/>
      <c r="J104" s="239"/>
      <c r="K104" s="259"/>
      <c r="L104" s="241"/>
      <c r="M104" s="241"/>
      <c r="N104" s="260"/>
      <c r="O104" s="241"/>
      <c r="P104" s="241"/>
      <c r="Q104" s="241"/>
      <c r="R104" s="241"/>
      <c r="S104" s="241"/>
      <c r="T104" s="241"/>
      <c r="U104" s="241">
        <v>4486.59</v>
      </c>
      <c r="V104" s="214"/>
      <c r="W104" s="241">
        <v>4486.59</v>
      </c>
      <c r="X104" s="241">
        <v>0</v>
      </c>
      <c r="Y104" s="241">
        <f>W104+X104</f>
        <v>4486.59</v>
      </c>
      <c r="Z104" s="214"/>
      <c r="AA104" s="241">
        <v>127897.62</v>
      </c>
      <c r="AB104" s="214"/>
      <c r="AC104" s="241">
        <v>127897.62</v>
      </c>
      <c r="AD104" s="214">
        <v>467.2</v>
      </c>
      <c r="AE104" s="241">
        <f>AC104+AD104</f>
        <v>128364.81999999999</v>
      </c>
      <c r="AF104" s="214">
        <v>15000</v>
      </c>
      <c r="AG104" s="241">
        <v>44100</v>
      </c>
      <c r="AH104" s="214"/>
      <c r="AI104" s="241">
        <v>44100</v>
      </c>
      <c r="AJ104" s="214">
        <v>-44100</v>
      </c>
      <c r="AK104" s="241">
        <f>AI104+AJ104</f>
        <v>0</v>
      </c>
      <c r="AL104" s="214"/>
      <c r="AM104" s="214"/>
      <c r="AN104" s="241">
        <f>AN105</f>
        <v>44100</v>
      </c>
      <c r="AO104" s="214"/>
      <c r="AP104" s="293"/>
      <c r="AQ104" s="214"/>
      <c r="AR104" s="293"/>
      <c r="AS104" s="214"/>
      <c r="AT104" s="293"/>
      <c r="AU104" s="214"/>
      <c r="AV104" s="293"/>
      <c r="AW104" s="214"/>
      <c r="AX104" s="294"/>
      <c r="AY104" s="295"/>
      <c r="AZ104" s="234"/>
      <c r="BB104" s="296"/>
      <c r="BC104" s="245" t="e">
        <f t="shared" si="4"/>
        <v>#DIV/0!</v>
      </c>
    </row>
    <row r="105" spans="1:55" ht="31.15" hidden="1" customHeight="1" x14ac:dyDescent="0.25">
      <c r="A105" s="255"/>
      <c r="B105" s="257" t="s">
        <v>417</v>
      </c>
      <c r="C105" s="257"/>
      <c r="D105" s="292" t="s">
        <v>418</v>
      </c>
      <c r="E105" s="239"/>
      <c r="F105" s="259"/>
      <c r="G105" s="241"/>
      <c r="H105" s="241"/>
      <c r="I105" s="241"/>
      <c r="J105" s="239"/>
      <c r="K105" s="259"/>
      <c r="L105" s="241"/>
      <c r="M105" s="241"/>
      <c r="N105" s="260"/>
      <c r="O105" s="241"/>
      <c r="P105" s="241"/>
      <c r="Q105" s="241"/>
      <c r="R105" s="241"/>
      <c r="S105" s="241"/>
      <c r="T105" s="241"/>
      <c r="U105" s="241"/>
      <c r="V105" s="214"/>
      <c r="W105" s="241"/>
      <c r="X105" s="241"/>
      <c r="Y105" s="241"/>
      <c r="Z105" s="214"/>
      <c r="AA105" s="241"/>
      <c r="AB105" s="214"/>
      <c r="AC105" s="241"/>
      <c r="AD105" s="214"/>
      <c r="AE105" s="241"/>
      <c r="AF105" s="214"/>
      <c r="AG105" s="241"/>
      <c r="AH105" s="214"/>
      <c r="AI105" s="241"/>
      <c r="AJ105" s="214">
        <v>44100</v>
      </c>
      <c r="AK105" s="241">
        <f>AJ105</f>
        <v>44100</v>
      </c>
      <c r="AL105" s="214"/>
      <c r="AM105" s="214"/>
      <c r="AN105" s="241">
        <f>AK105+AL105+AM105</f>
        <v>44100</v>
      </c>
      <c r="AO105" s="214">
        <v>3300</v>
      </c>
      <c r="AP105" s="241">
        <f>AN105+AO105</f>
        <v>47400</v>
      </c>
      <c r="AQ105" s="214"/>
      <c r="AR105" s="241">
        <f>AP105+AQ105</f>
        <v>47400</v>
      </c>
      <c r="AS105" s="214"/>
      <c r="AT105" s="241">
        <f>AR105+AS105</f>
        <v>47400</v>
      </c>
      <c r="AU105" s="214"/>
      <c r="AV105" s="241">
        <f>AT105+AU105</f>
        <v>47400</v>
      </c>
      <c r="AW105" s="214"/>
      <c r="AX105" s="261">
        <v>0</v>
      </c>
      <c r="AY105" s="262">
        <v>0</v>
      </c>
      <c r="AZ105" s="234"/>
      <c r="BB105" s="260">
        <v>0</v>
      </c>
      <c r="BC105" s="245" t="e">
        <f t="shared" si="4"/>
        <v>#DIV/0!</v>
      </c>
    </row>
    <row r="106" spans="1:55" ht="15.75" hidden="1" customHeight="1" x14ac:dyDescent="0.25">
      <c r="A106" s="255"/>
      <c r="B106" s="257" t="s">
        <v>419</v>
      </c>
      <c r="C106" s="257"/>
      <c r="D106" s="297" t="s">
        <v>418</v>
      </c>
      <c r="E106" s="239"/>
      <c r="F106" s="259"/>
      <c r="G106" s="241"/>
      <c r="H106" s="241"/>
      <c r="I106" s="241"/>
      <c r="J106" s="239"/>
      <c r="K106" s="259"/>
      <c r="L106" s="241"/>
      <c r="M106" s="241"/>
      <c r="N106" s="260"/>
      <c r="O106" s="241"/>
      <c r="P106" s="241"/>
      <c r="Q106" s="241"/>
      <c r="R106" s="241"/>
      <c r="S106" s="241"/>
      <c r="T106" s="241"/>
      <c r="U106" s="241"/>
      <c r="V106" s="214"/>
      <c r="W106" s="241"/>
      <c r="X106" s="241"/>
      <c r="Y106" s="241"/>
      <c r="Z106" s="214"/>
      <c r="AA106" s="241"/>
      <c r="AB106" s="214"/>
      <c r="AC106" s="241"/>
      <c r="AD106" s="214"/>
      <c r="AE106" s="241"/>
      <c r="AF106" s="214"/>
      <c r="AG106" s="241">
        <v>76200</v>
      </c>
      <c r="AH106" s="214"/>
      <c r="AI106" s="241">
        <v>76200</v>
      </c>
      <c r="AJ106" s="214">
        <v>-76200</v>
      </c>
      <c r="AK106" s="241">
        <f>AI106+AJ106</f>
        <v>0</v>
      </c>
      <c r="AL106" s="214"/>
      <c r="AM106" s="214"/>
      <c r="AN106" s="241">
        <f>AN107</f>
        <v>88200</v>
      </c>
      <c r="AO106" s="214"/>
      <c r="AP106" s="293"/>
      <c r="AQ106" s="214"/>
      <c r="AR106" s="293"/>
      <c r="AS106" s="214"/>
      <c r="AT106" s="293"/>
      <c r="AU106" s="214"/>
      <c r="AV106" s="241">
        <f>AT106+AU106</f>
        <v>0</v>
      </c>
      <c r="AW106" s="214"/>
      <c r="AX106" s="261">
        <f>AV106+AW106</f>
        <v>0</v>
      </c>
      <c r="AY106" s="262">
        <f>AW106+AX106</f>
        <v>0</v>
      </c>
      <c r="AZ106" s="234"/>
      <c r="BB106" s="260">
        <f>AZ106+BA106</f>
        <v>0</v>
      </c>
      <c r="BC106" s="245" t="e">
        <f t="shared" si="4"/>
        <v>#DIV/0!</v>
      </c>
    </row>
    <row r="107" spans="1:55" ht="27" hidden="1" customHeight="1" x14ac:dyDescent="0.25">
      <c r="A107" s="255"/>
      <c r="B107" s="257" t="s">
        <v>420</v>
      </c>
      <c r="C107" s="257"/>
      <c r="D107" s="297" t="s">
        <v>418</v>
      </c>
      <c r="E107" s="239"/>
      <c r="F107" s="259"/>
      <c r="G107" s="241"/>
      <c r="H107" s="241"/>
      <c r="I107" s="241"/>
      <c r="J107" s="239"/>
      <c r="K107" s="259"/>
      <c r="L107" s="241"/>
      <c r="M107" s="241"/>
      <c r="N107" s="260"/>
      <c r="O107" s="241"/>
      <c r="P107" s="241"/>
      <c r="Q107" s="241"/>
      <c r="R107" s="241"/>
      <c r="S107" s="241"/>
      <c r="T107" s="241"/>
      <c r="U107" s="241"/>
      <c r="V107" s="214"/>
      <c r="W107" s="241"/>
      <c r="X107" s="241"/>
      <c r="Y107" s="241"/>
      <c r="Z107" s="214"/>
      <c r="AA107" s="241"/>
      <c r="AB107" s="214"/>
      <c r="AC107" s="241"/>
      <c r="AD107" s="214"/>
      <c r="AE107" s="241"/>
      <c r="AF107" s="214"/>
      <c r="AG107" s="241"/>
      <c r="AH107" s="214"/>
      <c r="AI107" s="241"/>
      <c r="AJ107" s="214">
        <v>76200</v>
      </c>
      <c r="AK107" s="241">
        <f>AJ107</f>
        <v>76200</v>
      </c>
      <c r="AL107" s="214">
        <v>12000</v>
      </c>
      <c r="AM107" s="214"/>
      <c r="AN107" s="241">
        <f>AK107+AL107+AM107</f>
        <v>88200</v>
      </c>
      <c r="AO107" s="260"/>
      <c r="AP107" s="241">
        <f>AM107+AN107+AO107</f>
        <v>88200</v>
      </c>
      <c r="AQ107" s="214">
        <v>8590</v>
      </c>
      <c r="AR107" s="241">
        <f>AP107+AQ107</f>
        <v>96790</v>
      </c>
      <c r="AS107" s="214">
        <v>21710</v>
      </c>
      <c r="AT107" s="241">
        <v>142838.34</v>
      </c>
      <c r="AU107" s="214"/>
      <c r="AV107" s="241">
        <f>AT107+AU107</f>
        <v>142838.34</v>
      </c>
      <c r="AW107" s="214">
        <v>15638.83</v>
      </c>
      <c r="AX107" s="261"/>
      <c r="AY107" s="262"/>
      <c r="AZ107" s="234"/>
      <c r="BB107" s="260"/>
      <c r="BC107" s="245" t="e">
        <f t="shared" si="4"/>
        <v>#DIV/0!</v>
      </c>
    </row>
    <row r="108" spans="1:55" ht="3.75" hidden="1" customHeight="1" x14ac:dyDescent="0.25">
      <c r="A108" s="255"/>
      <c r="B108" s="257" t="s">
        <v>421</v>
      </c>
      <c r="C108" s="257"/>
      <c r="D108" s="298" t="s">
        <v>422</v>
      </c>
      <c r="E108" s="239"/>
      <c r="F108" s="259"/>
      <c r="G108" s="241"/>
      <c r="H108" s="241"/>
      <c r="I108" s="241"/>
      <c r="J108" s="239"/>
      <c r="K108" s="259"/>
      <c r="L108" s="241"/>
      <c r="M108" s="241"/>
      <c r="N108" s="260"/>
      <c r="O108" s="241"/>
      <c r="P108" s="241"/>
      <c r="Q108" s="241"/>
      <c r="R108" s="241"/>
      <c r="S108" s="241"/>
      <c r="T108" s="241"/>
      <c r="U108" s="241"/>
      <c r="V108" s="214"/>
      <c r="W108" s="241"/>
      <c r="X108" s="241"/>
      <c r="Y108" s="241"/>
      <c r="Z108" s="214"/>
      <c r="AA108" s="241"/>
      <c r="AB108" s="214"/>
      <c r="AC108" s="241"/>
      <c r="AD108" s="214"/>
      <c r="AE108" s="241"/>
      <c r="AF108" s="214"/>
      <c r="AG108" s="241"/>
      <c r="AH108" s="214"/>
      <c r="AI108" s="241"/>
      <c r="AJ108" s="214"/>
      <c r="AK108" s="241"/>
      <c r="AL108" s="214"/>
      <c r="AM108" s="214"/>
      <c r="AN108" s="241"/>
      <c r="AO108" s="260"/>
      <c r="AP108" s="241"/>
      <c r="AQ108" s="214"/>
      <c r="AR108" s="241"/>
      <c r="AS108" s="214">
        <v>600</v>
      </c>
      <c r="AT108" s="241">
        <f>AS108</f>
        <v>600</v>
      </c>
      <c r="AU108" s="214"/>
      <c r="AV108" s="241">
        <f>AT108+AU108</f>
        <v>600</v>
      </c>
      <c r="AW108" s="214"/>
      <c r="AX108" s="261">
        <v>0</v>
      </c>
      <c r="AY108" s="262">
        <v>0</v>
      </c>
      <c r="AZ108" s="234"/>
      <c r="BB108" s="260">
        <v>0</v>
      </c>
      <c r="BC108" s="245" t="e">
        <f t="shared" si="4"/>
        <v>#DIV/0!</v>
      </c>
    </row>
    <row r="109" spans="1:55" ht="31.9" customHeight="1" x14ac:dyDescent="0.25">
      <c r="A109" s="236" t="s">
        <v>788</v>
      </c>
      <c r="B109" s="237" t="s">
        <v>766</v>
      </c>
      <c r="C109" s="237" t="s">
        <v>764</v>
      </c>
      <c r="D109" s="299" t="s">
        <v>423</v>
      </c>
      <c r="E109" s="239"/>
      <c r="F109" s="276"/>
      <c r="G109" s="239"/>
      <c r="H109" s="239"/>
      <c r="I109" s="239"/>
      <c r="J109" s="239"/>
      <c r="K109" s="276"/>
      <c r="L109" s="239"/>
      <c r="M109" s="239"/>
      <c r="N109" s="240"/>
      <c r="O109" s="239"/>
      <c r="P109" s="239"/>
      <c r="Q109" s="239"/>
      <c r="R109" s="239"/>
      <c r="S109" s="239"/>
      <c r="T109" s="239"/>
      <c r="U109" s="239"/>
      <c r="V109" s="265"/>
      <c r="W109" s="239"/>
      <c r="X109" s="239"/>
      <c r="Y109" s="239"/>
      <c r="Z109" s="265"/>
      <c r="AA109" s="239"/>
      <c r="AB109" s="265"/>
      <c r="AC109" s="239"/>
      <c r="AD109" s="265"/>
      <c r="AE109" s="239"/>
      <c r="AF109" s="265"/>
      <c r="AG109" s="239">
        <f>AG112</f>
        <v>116725</v>
      </c>
      <c r="AH109" s="214"/>
      <c r="AI109" s="239">
        <f>AI112</f>
        <v>116725</v>
      </c>
      <c r="AJ109" s="214"/>
      <c r="AK109" s="239">
        <f>AK112</f>
        <v>116725</v>
      </c>
      <c r="AL109" s="214"/>
      <c r="AM109" s="214"/>
      <c r="AN109" s="239">
        <f>AN112</f>
        <v>116725</v>
      </c>
      <c r="AO109" s="240"/>
      <c r="AP109" s="239">
        <f>AP112</f>
        <v>116725</v>
      </c>
      <c r="AQ109" s="214"/>
      <c r="AR109" s="239">
        <f>AR112</f>
        <v>116725</v>
      </c>
      <c r="AS109" s="214"/>
      <c r="AT109" s="239">
        <f>AT112</f>
        <v>116725</v>
      </c>
      <c r="AU109" s="214"/>
      <c r="AV109" s="239">
        <f>AV112</f>
        <v>116725</v>
      </c>
      <c r="AW109" s="214"/>
      <c r="AX109" s="242">
        <f>AX110</f>
        <v>1274.08</v>
      </c>
      <c r="AY109" s="243">
        <f>AY112</f>
        <v>439.22</v>
      </c>
      <c r="AZ109" s="234"/>
      <c r="BB109" s="240">
        <f>BB110</f>
        <v>807.2</v>
      </c>
      <c r="BC109" s="245">
        <f t="shared" si="4"/>
        <v>63.35551927665454</v>
      </c>
    </row>
    <row r="110" spans="1:55" ht="33" customHeight="1" x14ac:dyDescent="0.25">
      <c r="A110" s="246" t="s">
        <v>788</v>
      </c>
      <c r="B110" s="247" t="s">
        <v>768</v>
      </c>
      <c r="C110" s="247" t="s">
        <v>764</v>
      </c>
      <c r="D110" s="248" t="s">
        <v>691</v>
      </c>
      <c r="E110" s="239"/>
      <c r="F110" s="276"/>
      <c r="G110" s="239"/>
      <c r="H110" s="239"/>
      <c r="I110" s="239"/>
      <c r="J110" s="239"/>
      <c r="K110" s="276"/>
      <c r="L110" s="239"/>
      <c r="M110" s="239"/>
      <c r="N110" s="240"/>
      <c r="O110" s="239"/>
      <c r="P110" s="239"/>
      <c r="Q110" s="239"/>
      <c r="R110" s="239"/>
      <c r="S110" s="239"/>
      <c r="T110" s="239"/>
      <c r="U110" s="239"/>
      <c r="V110" s="265"/>
      <c r="W110" s="239"/>
      <c r="X110" s="239"/>
      <c r="Y110" s="239"/>
      <c r="Z110" s="265"/>
      <c r="AA110" s="239"/>
      <c r="AB110" s="265"/>
      <c r="AC110" s="239"/>
      <c r="AD110" s="265"/>
      <c r="AE110" s="239"/>
      <c r="AF110" s="265"/>
      <c r="AG110" s="239"/>
      <c r="AH110" s="214"/>
      <c r="AI110" s="239"/>
      <c r="AJ110" s="214"/>
      <c r="AK110" s="239"/>
      <c r="AL110" s="214"/>
      <c r="AM110" s="214"/>
      <c r="AN110" s="239"/>
      <c r="AO110" s="240"/>
      <c r="AP110" s="239"/>
      <c r="AQ110" s="214"/>
      <c r="AR110" s="239"/>
      <c r="AS110" s="214"/>
      <c r="AT110" s="239"/>
      <c r="AU110" s="214"/>
      <c r="AV110" s="239"/>
      <c r="AW110" s="214"/>
      <c r="AX110" s="261">
        <f>AX112+AX115</f>
        <v>1274.08</v>
      </c>
      <c r="AY110" s="243"/>
      <c r="AZ110" s="234"/>
      <c r="BB110" s="260">
        <f>BB112+BB115</f>
        <v>807.2</v>
      </c>
      <c r="BC110" s="245">
        <f t="shared" si="4"/>
        <v>63.35551927665454</v>
      </c>
    </row>
    <row r="111" spans="1:55" ht="48.6" hidden="1" customHeight="1" x14ac:dyDescent="0.25">
      <c r="A111" s="255" t="s">
        <v>788</v>
      </c>
      <c r="B111" s="257" t="s">
        <v>734</v>
      </c>
      <c r="C111" s="257" t="s">
        <v>764</v>
      </c>
      <c r="D111" s="300" t="s">
        <v>424</v>
      </c>
      <c r="E111" s="239"/>
      <c r="F111" s="276"/>
      <c r="G111" s="239"/>
      <c r="H111" s="239"/>
      <c r="I111" s="239"/>
      <c r="J111" s="239"/>
      <c r="K111" s="276"/>
      <c r="L111" s="239"/>
      <c r="M111" s="239"/>
      <c r="N111" s="240"/>
      <c r="O111" s="239"/>
      <c r="P111" s="239"/>
      <c r="Q111" s="239"/>
      <c r="R111" s="239"/>
      <c r="S111" s="239"/>
      <c r="T111" s="239"/>
      <c r="U111" s="239"/>
      <c r="V111" s="265"/>
      <c r="W111" s="239"/>
      <c r="X111" s="239"/>
      <c r="Y111" s="239"/>
      <c r="Z111" s="265"/>
      <c r="AA111" s="239"/>
      <c r="AB111" s="265"/>
      <c r="AC111" s="239"/>
      <c r="AD111" s="265"/>
      <c r="AE111" s="239"/>
      <c r="AF111" s="265"/>
      <c r="AG111" s="239"/>
      <c r="AH111" s="214"/>
      <c r="AI111" s="239"/>
      <c r="AJ111" s="214"/>
      <c r="AK111" s="239"/>
      <c r="AL111" s="214"/>
      <c r="AM111" s="214"/>
      <c r="AN111" s="239"/>
      <c r="AO111" s="240"/>
      <c r="AP111" s="239"/>
      <c r="AQ111" s="214"/>
      <c r="AR111" s="239"/>
      <c r="AS111" s="214"/>
      <c r="AT111" s="239"/>
      <c r="AU111" s="214"/>
      <c r="AV111" s="239"/>
      <c r="AW111" s="214"/>
      <c r="AX111" s="261">
        <f>AX112</f>
        <v>1274.08</v>
      </c>
      <c r="AY111" s="243"/>
      <c r="AZ111" s="234"/>
      <c r="BB111" s="260">
        <f>BB112</f>
        <v>807.2</v>
      </c>
      <c r="BC111" s="245">
        <f t="shared" si="4"/>
        <v>63.35551927665454</v>
      </c>
    </row>
    <row r="112" spans="1:55" ht="33" customHeight="1" x14ac:dyDescent="0.25">
      <c r="A112" s="255" t="s">
        <v>788</v>
      </c>
      <c r="B112" s="257" t="s">
        <v>111</v>
      </c>
      <c r="C112" s="257" t="s">
        <v>764</v>
      </c>
      <c r="D112" s="301" t="s">
        <v>735</v>
      </c>
      <c r="E112" s="239"/>
      <c r="F112" s="259"/>
      <c r="G112" s="241"/>
      <c r="H112" s="241"/>
      <c r="I112" s="241"/>
      <c r="J112" s="239"/>
      <c r="K112" s="259"/>
      <c r="L112" s="241"/>
      <c r="M112" s="241"/>
      <c r="N112" s="260"/>
      <c r="O112" s="241"/>
      <c r="P112" s="241"/>
      <c r="Q112" s="241"/>
      <c r="R112" s="241"/>
      <c r="S112" s="241"/>
      <c r="T112" s="241"/>
      <c r="U112" s="241"/>
      <c r="V112" s="214"/>
      <c r="W112" s="241"/>
      <c r="X112" s="241"/>
      <c r="Y112" s="241"/>
      <c r="Z112" s="214"/>
      <c r="AA112" s="241"/>
      <c r="AB112" s="214"/>
      <c r="AC112" s="241"/>
      <c r="AD112" s="214"/>
      <c r="AE112" s="241"/>
      <c r="AF112" s="214"/>
      <c r="AG112" s="241">
        <f>AG113</f>
        <v>116725</v>
      </c>
      <c r="AH112" s="214"/>
      <c r="AI112" s="241">
        <f>AI113</f>
        <v>116725</v>
      </c>
      <c r="AJ112" s="214"/>
      <c r="AK112" s="241">
        <f>AK113</f>
        <v>116725</v>
      </c>
      <c r="AL112" s="214"/>
      <c r="AM112" s="214"/>
      <c r="AN112" s="241">
        <f>AN113</f>
        <v>116725</v>
      </c>
      <c r="AO112" s="260"/>
      <c r="AP112" s="241">
        <f>AP113</f>
        <v>116725</v>
      </c>
      <c r="AQ112" s="214"/>
      <c r="AR112" s="241">
        <f>AR113</f>
        <v>116725</v>
      </c>
      <c r="AS112" s="214"/>
      <c r="AT112" s="241">
        <f>AT113</f>
        <v>116725</v>
      </c>
      <c r="AU112" s="214"/>
      <c r="AV112" s="241">
        <f>AV113</f>
        <v>116725</v>
      </c>
      <c r="AW112" s="214"/>
      <c r="AX112" s="261">
        <f>AX113+AX114</f>
        <v>1274.08</v>
      </c>
      <c r="AY112" s="262">
        <f>AY113+AY116</f>
        <v>439.22</v>
      </c>
      <c r="AZ112" s="234"/>
      <c r="BB112" s="260">
        <f>BB113+BB114</f>
        <v>807.2</v>
      </c>
      <c r="BC112" s="245">
        <f t="shared" si="4"/>
        <v>63.35551927665454</v>
      </c>
    </row>
    <row r="113" spans="1:55" ht="69" customHeight="1" x14ac:dyDescent="0.25">
      <c r="A113" s="255" t="s">
        <v>788</v>
      </c>
      <c r="B113" s="257" t="s">
        <v>111</v>
      </c>
      <c r="C113" s="257" t="s">
        <v>769</v>
      </c>
      <c r="D113" s="258" t="s">
        <v>51</v>
      </c>
      <c r="E113" s="239"/>
      <c r="F113" s="259"/>
      <c r="G113" s="241"/>
      <c r="H113" s="241"/>
      <c r="I113" s="241"/>
      <c r="J113" s="239"/>
      <c r="K113" s="259"/>
      <c r="L113" s="241"/>
      <c r="M113" s="241"/>
      <c r="N113" s="260"/>
      <c r="O113" s="241"/>
      <c r="P113" s="241"/>
      <c r="Q113" s="241"/>
      <c r="R113" s="241"/>
      <c r="S113" s="241"/>
      <c r="T113" s="241"/>
      <c r="U113" s="241"/>
      <c r="V113" s="214"/>
      <c r="W113" s="241"/>
      <c r="X113" s="241"/>
      <c r="Y113" s="241"/>
      <c r="Z113" s="214"/>
      <c r="AA113" s="241"/>
      <c r="AB113" s="214"/>
      <c r="AC113" s="241"/>
      <c r="AD113" s="214"/>
      <c r="AE113" s="241"/>
      <c r="AF113" s="214"/>
      <c r="AG113" s="241">
        <v>116725</v>
      </c>
      <c r="AH113" s="214"/>
      <c r="AI113" s="241">
        <v>116725</v>
      </c>
      <c r="AJ113" s="214"/>
      <c r="AK113" s="241">
        <v>116725</v>
      </c>
      <c r="AL113" s="214"/>
      <c r="AM113" s="214"/>
      <c r="AN113" s="241">
        <v>116725</v>
      </c>
      <c r="AO113" s="260"/>
      <c r="AP113" s="241">
        <v>116725</v>
      </c>
      <c r="AQ113" s="214"/>
      <c r="AR113" s="241">
        <v>116725</v>
      </c>
      <c r="AS113" s="214"/>
      <c r="AT113" s="241">
        <v>116725</v>
      </c>
      <c r="AU113" s="214"/>
      <c r="AV113" s="241">
        <v>116725</v>
      </c>
      <c r="AW113" s="214"/>
      <c r="AX113" s="261">
        <f>977+0.5</f>
        <v>977.5</v>
      </c>
      <c r="AY113" s="262">
        <v>406.22</v>
      </c>
      <c r="AZ113" s="234"/>
      <c r="BB113" s="260">
        <v>715</v>
      </c>
      <c r="BC113" s="245">
        <f t="shared" si="4"/>
        <v>73.145780051150894</v>
      </c>
    </row>
    <row r="114" spans="1:55" ht="48" customHeight="1" x14ac:dyDescent="0.25">
      <c r="A114" s="255" t="s">
        <v>788</v>
      </c>
      <c r="B114" s="257" t="s">
        <v>111</v>
      </c>
      <c r="C114" s="257" t="s">
        <v>771</v>
      </c>
      <c r="D114" s="258" t="s">
        <v>163</v>
      </c>
      <c r="E114" s="239"/>
      <c r="F114" s="259"/>
      <c r="G114" s="241"/>
      <c r="H114" s="241"/>
      <c r="I114" s="241"/>
      <c r="J114" s="239"/>
      <c r="K114" s="259"/>
      <c r="L114" s="241"/>
      <c r="M114" s="241"/>
      <c r="N114" s="260"/>
      <c r="O114" s="241"/>
      <c r="P114" s="241"/>
      <c r="Q114" s="241"/>
      <c r="R114" s="241"/>
      <c r="S114" s="241"/>
      <c r="T114" s="241"/>
      <c r="U114" s="241"/>
      <c r="V114" s="214"/>
      <c r="W114" s="241"/>
      <c r="X114" s="241"/>
      <c r="Y114" s="241"/>
      <c r="Z114" s="214"/>
      <c r="AA114" s="241"/>
      <c r="AB114" s="214"/>
      <c r="AC114" s="241"/>
      <c r="AD114" s="214"/>
      <c r="AE114" s="241"/>
      <c r="AF114" s="214"/>
      <c r="AG114" s="241"/>
      <c r="AH114" s="214"/>
      <c r="AI114" s="241"/>
      <c r="AJ114" s="214"/>
      <c r="AK114" s="241"/>
      <c r="AL114" s="214"/>
      <c r="AM114" s="214"/>
      <c r="AN114" s="241"/>
      <c r="AO114" s="260"/>
      <c r="AP114" s="241"/>
      <c r="AQ114" s="214"/>
      <c r="AR114" s="241"/>
      <c r="AS114" s="214"/>
      <c r="AT114" s="241"/>
      <c r="AU114" s="214"/>
      <c r="AV114" s="241"/>
      <c r="AW114" s="214"/>
      <c r="AX114" s="261">
        <v>296.58</v>
      </c>
      <c r="AY114" s="262"/>
      <c r="AZ114" s="234"/>
      <c r="BB114" s="260">
        <v>92.2</v>
      </c>
      <c r="BC114" s="245">
        <f t="shared" si="4"/>
        <v>31.087733495178369</v>
      </c>
    </row>
    <row r="115" spans="1:55" ht="19.5" hidden="1" customHeight="1" x14ac:dyDescent="0.25">
      <c r="A115" s="255" t="s">
        <v>788</v>
      </c>
      <c r="B115" s="247" t="s">
        <v>114</v>
      </c>
      <c r="C115" s="247" t="s">
        <v>764</v>
      </c>
      <c r="D115" s="248" t="s">
        <v>56</v>
      </c>
      <c r="E115" s="239"/>
      <c r="F115" s="259"/>
      <c r="G115" s="241"/>
      <c r="H115" s="241"/>
      <c r="I115" s="241"/>
      <c r="J115" s="239"/>
      <c r="K115" s="259"/>
      <c r="L115" s="241"/>
      <c r="M115" s="241"/>
      <c r="N115" s="260"/>
      <c r="O115" s="241"/>
      <c r="P115" s="241"/>
      <c r="Q115" s="241"/>
      <c r="R115" s="241"/>
      <c r="S115" s="241"/>
      <c r="T115" s="241"/>
      <c r="U115" s="241"/>
      <c r="V115" s="214"/>
      <c r="W115" s="241"/>
      <c r="X115" s="241"/>
      <c r="Y115" s="241"/>
      <c r="Z115" s="214"/>
      <c r="AA115" s="241"/>
      <c r="AB115" s="214"/>
      <c r="AC115" s="241"/>
      <c r="AD115" s="214"/>
      <c r="AE115" s="241"/>
      <c r="AF115" s="214"/>
      <c r="AG115" s="241"/>
      <c r="AH115" s="214"/>
      <c r="AI115" s="241"/>
      <c r="AJ115" s="214"/>
      <c r="AK115" s="241"/>
      <c r="AL115" s="214"/>
      <c r="AM115" s="214"/>
      <c r="AN115" s="241"/>
      <c r="AO115" s="260"/>
      <c r="AP115" s="241"/>
      <c r="AQ115" s="214"/>
      <c r="AR115" s="241"/>
      <c r="AS115" s="214"/>
      <c r="AT115" s="241"/>
      <c r="AU115" s="214"/>
      <c r="AV115" s="241"/>
      <c r="AW115" s="214"/>
      <c r="AX115" s="261">
        <f>AX116</f>
        <v>0</v>
      </c>
      <c r="AY115" s="262"/>
      <c r="AZ115" s="234"/>
      <c r="BB115" s="260">
        <f>BB116</f>
        <v>0</v>
      </c>
      <c r="BC115" s="245" t="e">
        <f t="shared" si="4"/>
        <v>#DIV/0!</v>
      </c>
    </row>
    <row r="116" spans="1:55" ht="33.75" hidden="1" customHeight="1" x14ac:dyDescent="0.25">
      <c r="A116" s="255" t="s">
        <v>788</v>
      </c>
      <c r="B116" s="257" t="s">
        <v>114</v>
      </c>
      <c r="C116" s="257" t="s">
        <v>771</v>
      </c>
      <c r="D116" s="263" t="s">
        <v>168</v>
      </c>
      <c r="E116" s="239"/>
      <c r="F116" s="259"/>
      <c r="G116" s="241"/>
      <c r="H116" s="241"/>
      <c r="I116" s="241"/>
      <c r="J116" s="239"/>
      <c r="K116" s="259"/>
      <c r="L116" s="241"/>
      <c r="M116" s="241"/>
      <c r="N116" s="260"/>
      <c r="O116" s="241"/>
      <c r="P116" s="241"/>
      <c r="Q116" s="241"/>
      <c r="R116" s="241"/>
      <c r="S116" s="241"/>
      <c r="T116" s="241"/>
      <c r="U116" s="241"/>
      <c r="V116" s="214"/>
      <c r="W116" s="241"/>
      <c r="X116" s="241"/>
      <c r="Y116" s="241"/>
      <c r="Z116" s="214"/>
      <c r="AA116" s="241"/>
      <c r="AB116" s="214"/>
      <c r="AC116" s="241"/>
      <c r="AD116" s="214"/>
      <c r="AE116" s="241"/>
      <c r="AF116" s="214"/>
      <c r="AG116" s="241"/>
      <c r="AH116" s="214"/>
      <c r="AI116" s="241"/>
      <c r="AJ116" s="214"/>
      <c r="AK116" s="241"/>
      <c r="AL116" s="214"/>
      <c r="AM116" s="214"/>
      <c r="AN116" s="241"/>
      <c r="AO116" s="260"/>
      <c r="AP116" s="241"/>
      <c r="AQ116" s="214"/>
      <c r="AR116" s="241"/>
      <c r="AS116" s="214"/>
      <c r="AT116" s="241"/>
      <c r="AU116" s="214"/>
      <c r="AV116" s="241"/>
      <c r="AW116" s="214"/>
      <c r="AX116" s="261">
        <v>0</v>
      </c>
      <c r="AY116" s="262">
        <v>33</v>
      </c>
      <c r="AZ116" s="234"/>
      <c r="BB116" s="260">
        <v>0</v>
      </c>
      <c r="BC116" s="245" t="e">
        <f t="shared" si="4"/>
        <v>#DIV/0!</v>
      </c>
    </row>
    <row r="117" spans="1:55" ht="18" customHeight="1" x14ac:dyDescent="0.25">
      <c r="A117" s="236" t="s">
        <v>790</v>
      </c>
      <c r="B117" s="237" t="s">
        <v>766</v>
      </c>
      <c r="C117" s="237" t="s">
        <v>764</v>
      </c>
      <c r="D117" s="287" t="s">
        <v>425</v>
      </c>
      <c r="E117" s="239"/>
      <c r="F117" s="276"/>
      <c r="G117" s="239"/>
      <c r="H117" s="239"/>
      <c r="I117" s="239"/>
      <c r="J117" s="239"/>
      <c r="K117" s="276"/>
      <c r="L117" s="239"/>
      <c r="M117" s="239"/>
      <c r="N117" s="240"/>
      <c r="O117" s="239"/>
      <c r="P117" s="239"/>
      <c r="Q117" s="239" t="e">
        <f>Q136</f>
        <v>#REF!</v>
      </c>
      <c r="R117" s="239" t="e">
        <f>R136</f>
        <v>#REF!</v>
      </c>
      <c r="S117" s="239" t="e">
        <f>S136</f>
        <v>#REF!</v>
      </c>
      <c r="T117" s="239" t="e">
        <f>T136</f>
        <v>#REF!</v>
      </c>
      <c r="U117" s="239">
        <f>U136</f>
        <v>72907.13</v>
      </c>
      <c r="V117" s="214"/>
      <c r="W117" s="239">
        <f>W136</f>
        <v>72907.13</v>
      </c>
      <c r="X117" s="239">
        <f>X136</f>
        <v>17901.87</v>
      </c>
      <c r="Y117" s="239">
        <f>W117+X117</f>
        <v>90809</v>
      </c>
      <c r="Z117" s="214"/>
      <c r="AA117" s="239" t="e">
        <f>#REF!+#REF!+AA136</f>
        <v>#REF!</v>
      </c>
      <c r="AB117" s="214"/>
      <c r="AC117" s="239" t="e">
        <f>#REF!+#REF!+AC136</f>
        <v>#REF!</v>
      </c>
      <c r="AD117" s="214"/>
      <c r="AE117" s="239" t="e">
        <f>#REF!+#REF!+AE136</f>
        <v>#REF!</v>
      </c>
      <c r="AF117" s="214"/>
      <c r="AG117" s="239">
        <f>AG136</f>
        <v>154900</v>
      </c>
      <c r="AH117" s="214"/>
      <c r="AI117" s="239">
        <f>AI136</f>
        <v>154900</v>
      </c>
      <c r="AJ117" s="214"/>
      <c r="AK117" s="239">
        <f>AK136</f>
        <v>299753.05</v>
      </c>
      <c r="AL117" s="214"/>
      <c r="AM117" s="214"/>
      <c r="AN117" s="239">
        <f>AN136+AN128</f>
        <v>905489.05</v>
      </c>
      <c r="AO117" s="240"/>
      <c r="AP117" s="239">
        <f>AP136+AP128</f>
        <v>1010489.05</v>
      </c>
      <c r="AQ117" s="214"/>
      <c r="AR117" s="239">
        <f>AR136+AR128</f>
        <v>1010489.05</v>
      </c>
      <c r="AS117" s="214"/>
      <c r="AT117" s="239">
        <f>AT136+AT128+AT118</f>
        <v>2264785.96</v>
      </c>
      <c r="AU117" s="214"/>
      <c r="AV117" s="239">
        <f>AV136+AV128+AV118</f>
        <v>2344913.7199999997</v>
      </c>
      <c r="AW117" s="214"/>
      <c r="AX117" s="242">
        <f>AX136+AX128+AX118+AX131</f>
        <v>5775.2919099999999</v>
      </c>
      <c r="AY117" s="243">
        <f>AY136+AY128+AY118+AY131</f>
        <v>200</v>
      </c>
      <c r="AZ117" s="234"/>
      <c r="BB117" s="240">
        <f>BB136+BB128+BB118+BB131</f>
        <v>4163.8969999999999</v>
      </c>
      <c r="BC117" s="245">
        <f t="shared" si="4"/>
        <v>72.098468179420564</v>
      </c>
    </row>
    <row r="118" spans="1:55" ht="24.75" hidden="1" customHeight="1" x14ac:dyDescent="0.25">
      <c r="A118" s="255"/>
      <c r="B118" s="237" t="s">
        <v>426</v>
      </c>
      <c r="C118" s="237"/>
      <c r="D118" s="287" t="s">
        <v>427</v>
      </c>
      <c r="E118" s="239"/>
      <c r="F118" s="276"/>
      <c r="G118" s="239"/>
      <c r="H118" s="239"/>
      <c r="I118" s="239"/>
      <c r="J118" s="239"/>
      <c r="K118" s="276"/>
      <c r="L118" s="239"/>
      <c r="M118" s="239"/>
      <c r="N118" s="240"/>
      <c r="O118" s="239"/>
      <c r="P118" s="239"/>
      <c r="Q118" s="239"/>
      <c r="R118" s="239"/>
      <c r="S118" s="239"/>
      <c r="T118" s="239"/>
      <c r="U118" s="239"/>
      <c r="V118" s="214"/>
      <c r="W118" s="239"/>
      <c r="X118" s="239"/>
      <c r="Y118" s="239"/>
      <c r="Z118" s="214"/>
      <c r="AA118" s="239"/>
      <c r="AB118" s="214"/>
      <c r="AC118" s="239"/>
      <c r="AD118" s="214"/>
      <c r="AE118" s="239"/>
      <c r="AF118" s="214"/>
      <c r="AG118" s="239"/>
      <c r="AH118" s="214"/>
      <c r="AI118" s="239"/>
      <c r="AJ118" s="214"/>
      <c r="AK118" s="239"/>
      <c r="AL118" s="214"/>
      <c r="AM118" s="214"/>
      <c r="AN118" s="239"/>
      <c r="AO118" s="240"/>
      <c r="AP118" s="239"/>
      <c r="AQ118" s="214"/>
      <c r="AR118" s="239"/>
      <c r="AS118" s="214"/>
      <c r="AT118" s="239">
        <f>AT119+AT122+AT125</f>
        <v>1221096.9099999997</v>
      </c>
      <c r="AU118" s="214"/>
      <c r="AV118" s="239">
        <f>AV119+AV122+AV125</f>
        <v>1301224.6699999997</v>
      </c>
      <c r="AW118" s="214"/>
      <c r="AX118" s="242">
        <f>AX119+AX122+AX125</f>
        <v>0</v>
      </c>
      <c r="AY118" s="243">
        <f>AY119+AY122+AY125</f>
        <v>0</v>
      </c>
      <c r="AZ118" s="234"/>
      <c r="BB118" s="240">
        <f>BB119+BB122+BB125</f>
        <v>0</v>
      </c>
      <c r="BC118" s="245" t="e">
        <f t="shared" si="4"/>
        <v>#DIV/0!</v>
      </c>
    </row>
    <row r="119" spans="1:55" ht="15.6" hidden="1" customHeight="1" x14ac:dyDescent="0.25">
      <c r="A119" s="255"/>
      <c r="B119" s="247" t="s">
        <v>428</v>
      </c>
      <c r="C119" s="247"/>
      <c r="D119" s="302" t="s">
        <v>429</v>
      </c>
      <c r="E119" s="239"/>
      <c r="F119" s="276"/>
      <c r="G119" s="239"/>
      <c r="H119" s="239"/>
      <c r="I119" s="239"/>
      <c r="J119" s="239"/>
      <c r="K119" s="276"/>
      <c r="L119" s="239"/>
      <c r="M119" s="239"/>
      <c r="N119" s="240"/>
      <c r="O119" s="239"/>
      <c r="P119" s="239"/>
      <c r="Q119" s="239"/>
      <c r="R119" s="239"/>
      <c r="S119" s="239"/>
      <c r="T119" s="239"/>
      <c r="U119" s="239"/>
      <c r="V119" s="214"/>
      <c r="W119" s="239"/>
      <c r="X119" s="239"/>
      <c r="Y119" s="239"/>
      <c r="Z119" s="214"/>
      <c r="AA119" s="239"/>
      <c r="AB119" s="214"/>
      <c r="AC119" s="239"/>
      <c r="AD119" s="214"/>
      <c r="AE119" s="239"/>
      <c r="AF119" s="214"/>
      <c r="AG119" s="239"/>
      <c r="AH119" s="214"/>
      <c r="AI119" s="239"/>
      <c r="AJ119" s="214"/>
      <c r="AK119" s="239"/>
      <c r="AL119" s="214"/>
      <c r="AM119" s="214"/>
      <c r="AN119" s="239"/>
      <c r="AO119" s="240"/>
      <c r="AP119" s="239"/>
      <c r="AQ119" s="214"/>
      <c r="AR119" s="239"/>
      <c r="AS119" s="214"/>
      <c r="AT119" s="241">
        <f>AT120</f>
        <v>1112629.6299999999</v>
      </c>
      <c r="AU119" s="214"/>
      <c r="AV119" s="241">
        <f>AV120</f>
        <v>1112629.6299999999</v>
      </c>
      <c r="AW119" s="214"/>
      <c r="AX119" s="261">
        <f>AX120</f>
        <v>0</v>
      </c>
      <c r="AY119" s="262">
        <f>AY120</f>
        <v>0</v>
      </c>
      <c r="AZ119" s="234"/>
      <c r="BB119" s="260">
        <f>BB120</f>
        <v>0</v>
      </c>
      <c r="BC119" s="245" t="e">
        <f t="shared" si="4"/>
        <v>#DIV/0!</v>
      </c>
    </row>
    <row r="120" spans="1:55" ht="43.9" hidden="1" customHeight="1" x14ac:dyDescent="0.25">
      <c r="A120" s="255"/>
      <c r="B120" s="257" t="s">
        <v>430</v>
      </c>
      <c r="C120" s="257"/>
      <c r="D120" s="303" t="s">
        <v>431</v>
      </c>
      <c r="E120" s="239"/>
      <c r="F120" s="276"/>
      <c r="G120" s="239"/>
      <c r="H120" s="239"/>
      <c r="I120" s="239"/>
      <c r="J120" s="239"/>
      <c r="K120" s="276"/>
      <c r="L120" s="239"/>
      <c r="M120" s="239"/>
      <c r="N120" s="240"/>
      <c r="O120" s="239"/>
      <c r="P120" s="239"/>
      <c r="Q120" s="239"/>
      <c r="R120" s="239"/>
      <c r="S120" s="239"/>
      <c r="T120" s="239"/>
      <c r="U120" s="239"/>
      <c r="V120" s="214"/>
      <c r="W120" s="239"/>
      <c r="X120" s="239"/>
      <c r="Y120" s="239"/>
      <c r="Z120" s="214"/>
      <c r="AA120" s="239"/>
      <c r="AB120" s="214"/>
      <c r="AC120" s="239"/>
      <c r="AD120" s="214"/>
      <c r="AE120" s="239"/>
      <c r="AF120" s="214"/>
      <c r="AG120" s="239"/>
      <c r="AH120" s="214"/>
      <c r="AI120" s="239"/>
      <c r="AJ120" s="214"/>
      <c r="AK120" s="239"/>
      <c r="AL120" s="214"/>
      <c r="AM120" s="214"/>
      <c r="AN120" s="239"/>
      <c r="AO120" s="240"/>
      <c r="AP120" s="239"/>
      <c r="AQ120" s="214"/>
      <c r="AR120" s="239"/>
      <c r="AS120" s="214"/>
      <c r="AT120" s="241">
        <f>AT121</f>
        <v>1112629.6299999999</v>
      </c>
      <c r="AU120" s="214"/>
      <c r="AV120" s="241">
        <f>AV121</f>
        <v>1112629.6299999999</v>
      </c>
      <c r="AW120" s="214"/>
      <c r="AX120" s="261">
        <f>AX121</f>
        <v>0</v>
      </c>
      <c r="AY120" s="262">
        <f>AY121</f>
        <v>0</v>
      </c>
      <c r="AZ120" s="234"/>
      <c r="BB120" s="260">
        <f>BB121</f>
        <v>0</v>
      </c>
      <c r="BC120" s="245" t="e">
        <f t="shared" si="4"/>
        <v>#DIV/0!</v>
      </c>
    </row>
    <row r="121" spans="1:55" ht="21.6" hidden="1" customHeight="1" x14ac:dyDescent="0.25">
      <c r="A121" s="255"/>
      <c r="B121" s="257" t="s">
        <v>432</v>
      </c>
      <c r="C121" s="257"/>
      <c r="D121" s="258" t="s">
        <v>433</v>
      </c>
      <c r="E121" s="239"/>
      <c r="F121" s="276"/>
      <c r="G121" s="239"/>
      <c r="H121" s="239"/>
      <c r="I121" s="239"/>
      <c r="J121" s="239"/>
      <c r="K121" s="276"/>
      <c r="L121" s="239"/>
      <c r="M121" s="239"/>
      <c r="N121" s="240"/>
      <c r="O121" s="239"/>
      <c r="P121" s="239"/>
      <c r="Q121" s="239"/>
      <c r="R121" s="239"/>
      <c r="S121" s="239"/>
      <c r="T121" s="239"/>
      <c r="U121" s="239"/>
      <c r="V121" s="214"/>
      <c r="W121" s="239"/>
      <c r="X121" s="239"/>
      <c r="Y121" s="239"/>
      <c r="Z121" s="214"/>
      <c r="AA121" s="239"/>
      <c r="AB121" s="214"/>
      <c r="AC121" s="239"/>
      <c r="AD121" s="214"/>
      <c r="AE121" s="239"/>
      <c r="AF121" s="214"/>
      <c r="AG121" s="239"/>
      <c r="AH121" s="214"/>
      <c r="AI121" s="239"/>
      <c r="AJ121" s="214"/>
      <c r="AK121" s="239"/>
      <c r="AL121" s="214"/>
      <c r="AM121" s="214"/>
      <c r="AN121" s="239"/>
      <c r="AO121" s="240"/>
      <c r="AP121" s="239"/>
      <c r="AQ121" s="214"/>
      <c r="AR121" s="239"/>
      <c r="AS121" s="214"/>
      <c r="AT121" s="241">
        <v>1112629.6299999999</v>
      </c>
      <c r="AU121" s="214"/>
      <c r="AV121" s="241">
        <v>1112629.6299999999</v>
      </c>
      <c r="AW121" s="214">
        <v>318417.17</v>
      </c>
      <c r="AX121" s="261">
        <v>0</v>
      </c>
      <c r="AY121" s="262">
        <v>0</v>
      </c>
      <c r="AZ121" s="234"/>
      <c r="BB121" s="260">
        <v>0</v>
      </c>
      <c r="BC121" s="245" t="e">
        <f t="shared" si="4"/>
        <v>#DIV/0!</v>
      </c>
    </row>
    <row r="122" spans="1:55" ht="21" hidden="1" customHeight="1" x14ac:dyDescent="0.25">
      <c r="A122" s="255"/>
      <c r="B122" s="247" t="s">
        <v>434</v>
      </c>
      <c r="C122" s="247"/>
      <c r="D122" s="248" t="s">
        <v>435</v>
      </c>
      <c r="E122" s="249"/>
      <c r="F122" s="289"/>
      <c r="G122" s="249"/>
      <c r="H122" s="249"/>
      <c r="I122" s="249"/>
      <c r="J122" s="249"/>
      <c r="K122" s="289"/>
      <c r="L122" s="249"/>
      <c r="M122" s="249"/>
      <c r="N122" s="304"/>
      <c r="O122" s="249"/>
      <c r="P122" s="249"/>
      <c r="Q122" s="249"/>
      <c r="R122" s="249"/>
      <c r="S122" s="249"/>
      <c r="T122" s="249"/>
      <c r="U122" s="249"/>
      <c r="V122" s="305"/>
      <c r="W122" s="249"/>
      <c r="X122" s="249"/>
      <c r="Y122" s="249"/>
      <c r="Z122" s="305"/>
      <c r="AA122" s="249"/>
      <c r="AB122" s="305"/>
      <c r="AC122" s="249"/>
      <c r="AD122" s="305"/>
      <c r="AE122" s="249"/>
      <c r="AF122" s="305"/>
      <c r="AG122" s="249"/>
      <c r="AH122" s="305"/>
      <c r="AI122" s="249"/>
      <c r="AJ122" s="305"/>
      <c r="AK122" s="249"/>
      <c r="AL122" s="305"/>
      <c r="AM122" s="305"/>
      <c r="AN122" s="249"/>
      <c r="AO122" s="304"/>
      <c r="AP122" s="249"/>
      <c r="AQ122" s="305"/>
      <c r="AR122" s="249"/>
      <c r="AS122" s="305"/>
      <c r="AT122" s="251">
        <f>AT123</f>
        <v>78622.649999999994</v>
      </c>
      <c r="AU122" s="214"/>
      <c r="AV122" s="251">
        <f>AV123</f>
        <v>158750.40999999997</v>
      </c>
      <c r="AW122" s="214"/>
      <c r="AX122" s="253">
        <f>AX123</f>
        <v>0</v>
      </c>
      <c r="AY122" s="254">
        <f>AY123</f>
        <v>0</v>
      </c>
      <c r="AZ122" s="234"/>
      <c r="BB122" s="252">
        <f>BB123</f>
        <v>0</v>
      </c>
      <c r="BC122" s="245" t="e">
        <f t="shared" si="4"/>
        <v>#DIV/0!</v>
      </c>
    </row>
    <row r="123" spans="1:55" ht="26.45" hidden="1" customHeight="1" x14ac:dyDescent="0.25">
      <c r="A123" s="255"/>
      <c r="B123" s="257" t="s">
        <v>436</v>
      </c>
      <c r="C123" s="257"/>
      <c r="D123" s="258" t="s">
        <v>437</v>
      </c>
      <c r="E123" s="239"/>
      <c r="F123" s="276"/>
      <c r="G123" s="239"/>
      <c r="H123" s="239"/>
      <c r="I123" s="239"/>
      <c r="J123" s="239"/>
      <c r="K123" s="276"/>
      <c r="L123" s="239"/>
      <c r="M123" s="239"/>
      <c r="N123" s="240"/>
      <c r="O123" s="239"/>
      <c r="P123" s="239"/>
      <c r="Q123" s="239"/>
      <c r="R123" s="239"/>
      <c r="S123" s="239"/>
      <c r="T123" s="239"/>
      <c r="U123" s="239"/>
      <c r="V123" s="214"/>
      <c r="W123" s="239"/>
      <c r="X123" s="239"/>
      <c r="Y123" s="239"/>
      <c r="Z123" s="214"/>
      <c r="AA123" s="239"/>
      <c r="AB123" s="214"/>
      <c r="AC123" s="239"/>
      <c r="AD123" s="214"/>
      <c r="AE123" s="239"/>
      <c r="AF123" s="214"/>
      <c r="AG123" s="239"/>
      <c r="AH123" s="214"/>
      <c r="AI123" s="239"/>
      <c r="AJ123" s="214"/>
      <c r="AK123" s="239"/>
      <c r="AL123" s="214"/>
      <c r="AM123" s="214"/>
      <c r="AN123" s="239"/>
      <c r="AO123" s="240"/>
      <c r="AP123" s="239"/>
      <c r="AQ123" s="214"/>
      <c r="AR123" s="239"/>
      <c r="AS123" s="214"/>
      <c r="AT123" s="241">
        <f>AT124</f>
        <v>78622.649999999994</v>
      </c>
      <c r="AU123" s="214"/>
      <c r="AV123" s="241">
        <f>AV124</f>
        <v>158750.40999999997</v>
      </c>
      <c r="AW123" s="214"/>
      <c r="AX123" s="261">
        <f>AX124</f>
        <v>0</v>
      </c>
      <c r="AY123" s="262">
        <f>AY124</f>
        <v>0</v>
      </c>
      <c r="AZ123" s="234"/>
      <c r="BB123" s="260">
        <f>BB124</f>
        <v>0</v>
      </c>
      <c r="BC123" s="245" t="e">
        <f t="shared" si="4"/>
        <v>#DIV/0!</v>
      </c>
    </row>
    <row r="124" spans="1:55" ht="34.9" hidden="1" customHeight="1" x14ac:dyDescent="0.25">
      <c r="A124" s="255"/>
      <c r="B124" s="257" t="s">
        <v>438</v>
      </c>
      <c r="C124" s="257"/>
      <c r="D124" s="258" t="s">
        <v>433</v>
      </c>
      <c r="E124" s="239"/>
      <c r="F124" s="276"/>
      <c r="G124" s="239"/>
      <c r="H124" s="239"/>
      <c r="I124" s="239"/>
      <c r="J124" s="239"/>
      <c r="K124" s="276"/>
      <c r="L124" s="239"/>
      <c r="M124" s="239"/>
      <c r="N124" s="240"/>
      <c r="O124" s="239"/>
      <c r="P124" s="239"/>
      <c r="Q124" s="239"/>
      <c r="R124" s="239"/>
      <c r="S124" s="239"/>
      <c r="T124" s="239"/>
      <c r="U124" s="239"/>
      <c r="V124" s="214"/>
      <c r="W124" s="239"/>
      <c r="X124" s="239"/>
      <c r="Y124" s="239"/>
      <c r="Z124" s="214"/>
      <c r="AA124" s="239"/>
      <c r="AB124" s="214"/>
      <c r="AC124" s="239"/>
      <c r="AD124" s="214"/>
      <c r="AE124" s="239"/>
      <c r="AF124" s="214"/>
      <c r="AG124" s="239"/>
      <c r="AH124" s="214"/>
      <c r="AI124" s="239"/>
      <c r="AJ124" s="214"/>
      <c r="AK124" s="239"/>
      <c r="AL124" s="214"/>
      <c r="AM124" s="214"/>
      <c r="AN124" s="239"/>
      <c r="AO124" s="240"/>
      <c r="AP124" s="239"/>
      <c r="AQ124" s="214"/>
      <c r="AR124" s="239"/>
      <c r="AS124" s="214"/>
      <c r="AT124" s="241">
        <v>78622.649999999994</v>
      </c>
      <c r="AU124" s="214">
        <v>80127.759999999995</v>
      </c>
      <c r="AV124" s="241">
        <f>AT124+AU124</f>
        <v>158750.40999999997</v>
      </c>
      <c r="AW124" s="214">
        <v>101148.56</v>
      </c>
      <c r="AX124" s="261">
        <v>0</v>
      </c>
      <c r="AY124" s="262">
        <v>0</v>
      </c>
      <c r="AZ124" s="234"/>
      <c r="BB124" s="260">
        <v>0</v>
      </c>
      <c r="BC124" s="245" t="e">
        <f t="shared" si="4"/>
        <v>#DIV/0!</v>
      </c>
    </row>
    <row r="125" spans="1:55" ht="26.45" hidden="1" customHeight="1" x14ac:dyDescent="0.25">
      <c r="A125" s="255"/>
      <c r="B125" s="247" t="s">
        <v>439</v>
      </c>
      <c r="C125" s="247"/>
      <c r="D125" s="248" t="s">
        <v>440</v>
      </c>
      <c r="E125" s="249"/>
      <c r="F125" s="289"/>
      <c r="G125" s="249"/>
      <c r="H125" s="249"/>
      <c r="I125" s="249"/>
      <c r="J125" s="249"/>
      <c r="K125" s="289"/>
      <c r="L125" s="249"/>
      <c r="M125" s="249"/>
      <c r="N125" s="304"/>
      <c r="O125" s="249"/>
      <c r="P125" s="249"/>
      <c r="Q125" s="249"/>
      <c r="R125" s="249"/>
      <c r="S125" s="249"/>
      <c r="T125" s="249"/>
      <c r="U125" s="249"/>
      <c r="V125" s="305"/>
      <c r="W125" s="249"/>
      <c r="X125" s="249"/>
      <c r="Y125" s="249"/>
      <c r="Z125" s="305"/>
      <c r="AA125" s="249"/>
      <c r="AB125" s="305"/>
      <c r="AC125" s="249"/>
      <c r="AD125" s="305"/>
      <c r="AE125" s="249"/>
      <c r="AF125" s="305"/>
      <c r="AG125" s="249"/>
      <c r="AH125" s="305"/>
      <c r="AI125" s="249"/>
      <c r="AJ125" s="305"/>
      <c r="AK125" s="249"/>
      <c r="AL125" s="305"/>
      <c r="AM125" s="305"/>
      <c r="AN125" s="249"/>
      <c r="AO125" s="304"/>
      <c r="AP125" s="249"/>
      <c r="AQ125" s="305"/>
      <c r="AR125" s="249"/>
      <c r="AS125" s="305"/>
      <c r="AT125" s="251">
        <f>AT126</f>
        <v>29844.63</v>
      </c>
      <c r="AU125" s="214"/>
      <c r="AV125" s="251">
        <f>AV126</f>
        <v>29844.63</v>
      </c>
      <c r="AW125" s="214"/>
      <c r="AX125" s="253">
        <f>AX126</f>
        <v>0</v>
      </c>
      <c r="AY125" s="254">
        <f>AY126</f>
        <v>0</v>
      </c>
      <c r="AZ125" s="234"/>
      <c r="BB125" s="252">
        <f>BB126</f>
        <v>0</v>
      </c>
      <c r="BC125" s="245" t="e">
        <f t="shared" si="4"/>
        <v>#DIV/0!</v>
      </c>
    </row>
    <row r="126" spans="1:55" ht="46.15" hidden="1" customHeight="1" x14ac:dyDescent="0.25">
      <c r="A126" s="255"/>
      <c r="B126" s="257" t="s">
        <v>441</v>
      </c>
      <c r="C126" s="257"/>
      <c r="D126" s="258" t="s">
        <v>442</v>
      </c>
      <c r="E126" s="239"/>
      <c r="F126" s="276"/>
      <c r="G126" s="239"/>
      <c r="H126" s="239"/>
      <c r="I126" s="239"/>
      <c r="J126" s="239"/>
      <c r="K126" s="276"/>
      <c r="L126" s="239"/>
      <c r="M126" s="239"/>
      <c r="N126" s="240"/>
      <c r="O126" s="239"/>
      <c r="P126" s="239"/>
      <c r="Q126" s="239"/>
      <c r="R126" s="239"/>
      <c r="S126" s="239"/>
      <c r="T126" s="239"/>
      <c r="U126" s="239"/>
      <c r="V126" s="214"/>
      <c r="W126" s="239"/>
      <c r="X126" s="239"/>
      <c r="Y126" s="239"/>
      <c r="Z126" s="214"/>
      <c r="AA126" s="239"/>
      <c r="AB126" s="214"/>
      <c r="AC126" s="239"/>
      <c r="AD126" s="214"/>
      <c r="AE126" s="239"/>
      <c r="AF126" s="214"/>
      <c r="AG126" s="239"/>
      <c r="AH126" s="214"/>
      <c r="AI126" s="239"/>
      <c r="AJ126" s="214"/>
      <c r="AK126" s="239"/>
      <c r="AL126" s="214"/>
      <c r="AM126" s="214"/>
      <c r="AN126" s="239"/>
      <c r="AO126" s="240"/>
      <c r="AP126" s="239"/>
      <c r="AQ126" s="214"/>
      <c r="AR126" s="239"/>
      <c r="AS126" s="214"/>
      <c r="AT126" s="241">
        <f>AT127</f>
        <v>29844.63</v>
      </c>
      <c r="AU126" s="214"/>
      <c r="AV126" s="241">
        <f>AV127</f>
        <v>29844.63</v>
      </c>
      <c r="AW126" s="214"/>
      <c r="AX126" s="261">
        <f>AX127</f>
        <v>0</v>
      </c>
      <c r="AY126" s="262">
        <f>AY127</f>
        <v>0</v>
      </c>
      <c r="AZ126" s="234"/>
      <c r="BB126" s="260">
        <f>BB127</f>
        <v>0</v>
      </c>
      <c r="BC126" s="245" t="e">
        <f t="shared" si="4"/>
        <v>#DIV/0!</v>
      </c>
    </row>
    <row r="127" spans="1:55" ht="24.6" hidden="1" customHeight="1" x14ac:dyDescent="0.25">
      <c r="A127" s="255"/>
      <c r="B127" s="257" t="s">
        <v>443</v>
      </c>
      <c r="C127" s="257"/>
      <c r="D127" s="258" t="s">
        <v>444</v>
      </c>
      <c r="E127" s="239"/>
      <c r="F127" s="276"/>
      <c r="G127" s="239"/>
      <c r="H127" s="239"/>
      <c r="I127" s="239"/>
      <c r="J127" s="239"/>
      <c r="K127" s="276"/>
      <c r="L127" s="239"/>
      <c r="M127" s="239"/>
      <c r="N127" s="240"/>
      <c r="O127" s="239"/>
      <c r="P127" s="239"/>
      <c r="Q127" s="239"/>
      <c r="R127" s="239"/>
      <c r="S127" s="239"/>
      <c r="T127" s="239"/>
      <c r="U127" s="239"/>
      <c r="V127" s="214"/>
      <c r="W127" s="239"/>
      <c r="X127" s="239"/>
      <c r="Y127" s="239"/>
      <c r="Z127" s="214"/>
      <c r="AA127" s="239"/>
      <c r="AB127" s="214"/>
      <c r="AC127" s="239"/>
      <c r="AD127" s="214"/>
      <c r="AE127" s="239"/>
      <c r="AF127" s="214"/>
      <c r="AG127" s="239"/>
      <c r="AH127" s="214"/>
      <c r="AI127" s="239"/>
      <c r="AJ127" s="214"/>
      <c r="AK127" s="239"/>
      <c r="AL127" s="214"/>
      <c r="AM127" s="214"/>
      <c r="AN127" s="239"/>
      <c r="AO127" s="240"/>
      <c r="AP127" s="239"/>
      <c r="AQ127" s="214"/>
      <c r="AR127" s="239"/>
      <c r="AS127" s="214"/>
      <c r="AT127" s="241">
        <v>29844.63</v>
      </c>
      <c r="AU127" s="214"/>
      <c r="AV127" s="241">
        <v>29844.63</v>
      </c>
      <c r="AW127" s="214">
        <v>71278.48</v>
      </c>
      <c r="AX127" s="261">
        <v>0</v>
      </c>
      <c r="AY127" s="262">
        <v>0</v>
      </c>
      <c r="AZ127" s="234"/>
      <c r="BB127" s="260">
        <v>0</v>
      </c>
      <c r="BC127" s="245" t="e">
        <f t="shared" si="4"/>
        <v>#DIV/0!</v>
      </c>
    </row>
    <row r="128" spans="1:55" ht="22.15" hidden="1" customHeight="1" x14ac:dyDescent="0.25">
      <c r="A128" s="255"/>
      <c r="B128" s="237" t="s">
        <v>445</v>
      </c>
      <c r="C128" s="237"/>
      <c r="D128" s="287" t="s">
        <v>446</v>
      </c>
      <c r="E128" s="239"/>
      <c r="F128" s="276"/>
      <c r="G128" s="239"/>
      <c r="H128" s="239"/>
      <c r="I128" s="239"/>
      <c r="J128" s="239"/>
      <c r="K128" s="276"/>
      <c r="L128" s="239"/>
      <c r="M128" s="239"/>
      <c r="N128" s="240"/>
      <c r="O128" s="239"/>
      <c r="P128" s="239"/>
      <c r="Q128" s="239"/>
      <c r="R128" s="239"/>
      <c r="S128" s="239"/>
      <c r="T128" s="239"/>
      <c r="U128" s="239"/>
      <c r="V128" s="214"/>
      <c r="W128" s="239"/>
      <c r="X128" s="239"/>
      <c r="Y128" s="239"/>
      <c r="Z128" s="214"/>
      <c r="AA128" s="239"/>
      <c r="AB128" s="214"/>
      <c r="AC128" s="239"/>
      <c r="AD128" s="214"/>
      <c r="AE128" s="239"/>
      <c r="AF128" s="214"/>
      <c r="AG128" s="239"/>
      <c r="AH128" s="214"/>
      <c r="AI128" s="239"/>
      <c r="AJ128" s="214"/>
      <c r="AK128" s="239"/>
      <c r="AL128" s="214"/>
      <c r="AM128" s="214"/>
      <c r="AN128" s="239">
        <f>AN129</f>
        <v>54339</v>
      </c>
      <c r="AO128" s="240"/>
      <c r="AP128" s="239">
        <f>AP129</f>
        <v>54339</v>
      </c>
      <c r="AQ128" s="214"/>
      <c r="AR128" s="239">
        <f>AR129</f>
        <v>54339</v>
      </c>
      <c r="AS128" s="214"/>
      <c r="AT128" s="239">
        <f>AT129</f>
        <v>57539</v>
      </c>
      <c r="AU128" s="214"/>
      <c r="AV128" s="239">
        <f>AV129</f>
        <v>57539</v>
      </c>
      <c r="AW128" s="214"/>
      <c r="AX128" s="242">
        <f>AX129</f>
        <v>0</v>
      </c>
      <c r="AY128" s="243">
        <f>AY129</f>
        <v>0</v>
      </c>
      <c r="AZ128" s="234"/>
      <c r="BB128" s="240">
        <f>BB129</f>
        <v>0</v>
      </c>
      <c r="BC128" s="245" t="e">
        <f t="shared" si="4"/>
        <v>#DIV/0!</v>
      </c>
    </row>
    <row r="129" spans="1:55" ht="20.45" hidden="1" customHeight="1" x14ac:dyDescent="0.25">
      <c r="A129" s="255"/>
      <c r="B129" s="257" t="s">
        <v>447</v>
      </c>
      <c r="C129" s="257"/>
      <c r="D129" s="258" t="s">
        <v>448</v>
      </c>
      <c r="E129" s="241"/>
      <c r="F129" s="259"/>
      <c r="G129" s="241"/>
      <c r="H129" s="241"/>
      <c r="I129" s="241"/>
      <c r="J129" s="241"/>
      <c r="K129" s="259"/>
      <c r="L129" s="241"/>
      <c r="M129" s="241"/>
      <c r="N129" s="260"/>
      <c r="O129" s="241"/>
      <c r="P129" s="241"/>
      <c r="Q129" s="241"/>
      <c r="R129" s="241"/>
      <c r="S129" s="241"/>
      <c r="T129" s="241"/>
      <c r="U129" s="241"/>
      <c r="V129" s="214"/>
      <c r="W129" s="241"/>
      <c r="X129" s="241"/>
      <c r="Y129" s="241"/>
      <c r="Z129" s="214"/>
      <c r="AA129" s="241"/>
      <c r="AB129" s="214"/>
      <c r="AC129" s="241"/>
      <c r="AD129" s="214"/>
      <c r="AE129" s="241"/>
      <c r="AF129" s="214"/>
      <c r="AG129" s="241"/>
      <c r="AH129" s="214"/>
      <c r="AI129" s="241"/>
      <c r="AJ129" s="214"/>
      <c r="AK129" s="241"/>
      <c r="AL129" s="214"/>
      <c r="AM129" s="214"/>
      <c r="AN129" s="241">
        <f>AN130</f>
        <v>54339</v>
      </c>
      <c r="AO129" s="260"/>
      <c r="AP129" s="241">
        <f>AP130</f>
        <v>54339</v>
      </c>
      <c r="AQ129" s="214"/>
      <c r="AR129" s="241">
        <f>AR130</f>
        <v>54339</v>
      </c>
      <c r="AS129" s="214"/>
      <c r="AT129" s="241">
        <f>AT130</f>
        <v>57539</v>
      </c>
      <c r="AU129" s="214"/>
      <c r="AV129" s="241">
        <f>AV130</f>
        <v>57539</v>
      </c>
      <c r="AW129" s="214"/>
      <c r="AX129" s="261">
        <f>AX130</f>
        <v>0</v>
      </c>
      <c r="AY129" s="262">
        <f>AY130</f>
        <v>0</v>
      </c>
      <c r="AZ129" s="234"/>
      <c r="BB129" s="260">
        <f>BB130</f>
        <v>0</v>
      </c>
      <c r="BC129" s="245" t="e">
        <f t="shared" ref="BC129:BC196" si="7">BB129/AX129*100</f>
        <v>#DIV/0!</v>
      </c>
    </row>
    <row r="130" spans="1:55" ht="27.6" hidden="1" customHeight="1" x14ac:dyDescent="0.25">
      <c r="A130" s="255"/>
      <c r="B130" s="257" t="s">
        <v>449</v>
      </c>
      <c r="C130" s="257"/>
      <c r="D130" s="258" t="s">
        <v>404</v>
      </c>
      <c r="E130" s="241"/>
      <c r="F130" s="259"/>
      <c r="G130" s="241"/>
      <c r="H130" s="241"/>
      <c r="I130" s="241"/>
      <c r="J130" s="241"/>
      <c r="K130" s="259"/>
      <c r="L130" s="241"/>
      <c r="M130" s="241"/>
      <c r="N130" s="260"/>
      <c r="O130" s="241"/>
      <c r="P130" s="241"/>
      <c r="Q130" s="241"/>
      <c r="R130" s="241"/>
      <c r="S130" s="241"/>
      <c r="T130" s="241"/>
      <c r="U130" s="241"/>
      <c r="V130" s="214"/>
      <c r="W130" s="241"/>
      <c r="X130" s="241"/>
      <c r="Y130" s="241"/>
      <c r="Z130" s="214"/>
      <c r="AA130" s="241"/>
      <c r="AB130" s="214"/>
      <c r="AC130" s="241"/>
      <c r="AD130" s="214"/>
      <c r="AE130" s="241"/>
      <c r="AF130" s="214"/>
      <c r="AG130" s="241"/>
      <c r="AH130" s="214"/>
      <c r="AI130" s="241"/>
      <c r="AJ130" s="214"/>
      <c r="AK130" s="241"/>
      <c r="AL130" s="214"/>
      <c r="AM130" s="214">
        <v>54339</v>
      </c>
      <c r="AN130" s="241">
        <f>AM130</f>
        <v>54339</v>
      </c>
      <c r="AO130" s="260"/>
      <c r="AP130" s="241">
        <v>54339</v>
      </c>
      <c r="AQ130" s="214"/>
      <c r="AR130" s="241">
        <v>54339</v>
      </c>
      <c r="AS130" s="214">
        <v>3200</v>
      </c>
      <c r="AT130" s="241">
        <f>AR130+AS130</f>
        <v>57539</v>
      </c>
      <c r="AU130" s="214"/>
      <c r="AV130" s="241">
        <f>AT130+AU130</f>
        <v>57539</v>
      </c>
      <c r="AW130" s="214"/>
      <c r="AX130" s="261">
        <v>0</v>
      </c>
      <c r="AY130" s="262">
        <v>0</v>
      </c>
      <c r="AZ130" s="234"/>
      <c r="BB130" s="260">
        <v>0</v>
      </c>
      <c r="BC130" s="245" t="e">
        <f t="shared" si="7"/>
        <v>#DIV/0!</v>
      </c>
    </row>
    <row r="131" spans="1:55" ht="19.149999999999999" customHeight="1" x14ac:dyDescent="0.25">
      <c r="A131" s="236" t="s">
        <v>791</v>
      </c>
      <c r="B131" s="237" t="s">
        <v>766</v>
      </c>
      <c r="C131" s="237" t="s">
        <v>764</v>
      </c>
      <c r="D131" s="287" t="s">
        <v>32</v>
      </c>
      <c r="E131" s="239"/>
      <c r="F131" s="276"/>
      <c r="G131" s="239"/>
      <c r="H131" s="239"/>
      <c r="I131" s="239"/>
      <c r="J131" s="239"/>
      <c r="K131" s="276"/>
      <c r="L131" s="239"/>
      <c r="M131" s="239"/>
      <c r="N131" s="240"/>
      <c r="O131" s="239"/>
      <c r="P131" s="239"/>
      <c r="Q131" s="239"/>
      <c r="R131" s="239"/>
      <c r="S131" s="239"/>
      <c r="T131" s="239"/>
      <c r="U131" s="239"/>
      <c r="V131" s="265"/>
      <c r="W131" s="239"/>
      <c r="X131" s="239"/>
      <c r="Y131" s="239"/>
      <c r="Z131" s="265"/>
      <c r="AA131" s="239"/>
      <c r="AB131" s="265"/>
      <c r="AC131" s="239"/>
      <c r="AD131" s="265"/>
      <c r="AE131" s="239"/>
      <c r="AF131" s="265"/>
      <c r="AG131" s="239"/>
      <c r="AH131" s="265"/>
      <c r="AI131" s="239"/>
      <c r="AJ131" s="265"/>
      <c r="AK131" s="239"/>
      <c r="AL131" s="265"/>
      <c r="AM131" s="265"/>
      <c r="AN131" s="239"/>
      <c r="AO131" s="240"/>
      <c r="AP131" s="239"/>
      <c r="AQ131" s="265"/>
      <c r="AR131" s="239"/>
      <c r="AS131" s="265"/>
      <c r="AT131" s="239"/>
      <c r="AU131" s="265"/>
      <c r="AV131" s="239"/>
      <c r="AW131" s="214"/>
      <c r="AX131" s="242">
        <f>AX132</f>
        <v>4399.7350000000006</v>
      </c>
      <c r="AY131" s="243">
        <f>AY132</f>
        <v>0</v>
      </c>
      <c r="AZ131" s="234"/>
      <c r="BB131" s="240">
        <f>BB132</f>
        <v>2940</v>
      </c>
      <c r="BC131" s="245">
        <f t="shared" si="7"/>
        <v>66.822206337427133</v>
      </c>
    </row>
    <row r="132" spans="1:55" ht="53.45" customHeight="1" x14ac:dyDescent="0.25">
      <c r="A132" s="255" t="s">
        <v>791</v>
      </c>
      <c r="B132" s="247" t="s">
        <v>803</v>
      </c>
      <c r="C132" s="247" t="s">
        <v>764</v>
      </c>
      <c r="D132" s="248" t="s">
        <v>710</v>
      </c>
      <c r="E132" s="241"/>
      <c r="F132" s="259"/>
      <c r="G132" s="241"/>
      <c r="H132" s="241"/>
      <c r="I132" s="241"/>
      <c r="J132" s="241"/>
      <c r="K132" s="259"/>
      <c r="L132" s="241"/>
      <c r="M132" s="241"/>
      <c r="N132" s="260"/>
      <c r="O132" s="241"/>
      <c r="P132" s="241"/>
      <c r="Q132" s="241"/>
      <c r="R132" s="241"/>
      <c r="S132" s="241"/>
      <c r="T132" s="241"/>
      <c r="U132" s="241"/>
      <c r="V132" s="214"/>
      <c r="W132" s="241"/>
      <c r="X132" s="241"/>
      <c r="Y132" s="241"/>
      <c r="Z132" s="214"/>
      <c r="AA132" s="241"/>
      <c r="AB132" s="214"/>
      <c r="AC132" s="241"/>
      <c r="AD132" s="214"/>
      <c r="AE132" s="241"/>
      <c r="AF132" s="214"/>
      <c r="AG132" s="241"/>
      <c r="AH132" s="214"/>
      <c r="AI132" s="241"/>
      <c r="AJ132" s="214"/>
      <c r="AK132" s="241"/>
      <c r="AL132" s="214"/>
      <c r="AM132" s="214"/>
      <c r="AN132" s="241"/>
      <c r="AO132" s="260"/>
      <c r="AP132" s="241"/>
      <c r="AQ132" s="214"/>
      <c r="AR132" s="241"/>
      <c r="AS132" s="214"/>
      <c r="AT132" s="241"/>
      <c r="AU132" s="214"/>
      <c r="AV132" s="241"/>
      <c r="AW132" s="214"/>
      <c r="AX132" s="261">
        <f>AX133</f>
        <v>4399.7350000000006</v>
      </c>
      <c r="AY132" s="262">
        <f>AY135</f>
        <v>0</v>
      </c>
      <c r="AZ132" s="234"/>
      <c r="BB132" s="260">
        <f>BB133</f>
        <v>2940</v>
      </c>
      <c r="BC132" s="245">
        <f t="shared" si="7"/>
        <v>66.822206337427133</v>
      </c>
    </row>
    <row r="133" spans="1:55" ht="31.15" customHeight="1" x14ac:dyDescent="0.25">
      <c r="A133" s="255" t="s">
        <v>791</v>
      </c>
      <c r="B133" s="257" t="s">
        <v>805</v>
      </c>
      <c r="C133" s="257" t="s">
        <v>764</v>
      </c>
      <c r="D133" s="258" t="s">
        <v>94</v>
      </c>
      <c r="E133" s="241"/>
      <c r="F133" s="259"/>
      <c r="G133" s="241"/>
      <c r="H133" s="241"/>
      <c r="I133" s="241"/>
      <c r="J133" s="241"/>
      <c r="K133" s="259"/>
      <c r="L133" s="241"/>
      <c r="M133" s="241"/>
      <c r="N133" s="260"/>
      <c r="O133" s="241"/>
      <c r="P133" s="241"/>
      <c r="Q133" s="241"/>
      <c r="R133" s="241"/>
      <c r="S133" s="241"/>
      <c r="T133" s="241"/>
      <c r="U133" s="241"/>
      <c r="V133" s="214"/>
      <c r="W133" s="241"/>
      <c r="X133" s="241"/>
      <c r="Y133" s="241"/>
      <c r="Z133" s="214"/>
      <c r="AA133" s="241"/>
      <c r="AB133" s="214"/>
      <c r="AC133" s="241"/>
      <c r="AD133" s="214"/>
      <c r="AE133" s="241"/>
      <c r="AF133" s="214"/>
      <c r="AG133" s="241"/>
      <c r="AH133" s="214"/>
      <c r="AI133" s="241"/>
      <c r="AJ133" s="214"/>
      <c r="AK133" s="241"/>
      <c r="AL133" s="214"/>
      <c r="AM133" s="214"/>
      <c r="AN133" s="241"/>
      <c r="AO133" s="260"/>
      <c r="AP133" s="241"/>
      <c r="AQ133" s="214"/>
      <c r="AR133" s="241"/>
      <c r="AS133" s="214"/>
      <c r="AT133" s="241"/>
      <c r="AU133" s="214"/>
      <c r="AV133" s="241"/>
      <c r="AW133" s="214"/>
      <c r="AX133" s="261">
        <f>AX135</f>
        <v>4399.7350000000006</v>
      </c>
      <c r="AY133" s="262"/>
      <c r="AZ133" s="234"/>
      <c r="BB133" s="260">
        <f>BB135</f>
        <v>2940</v>
      </c>
      <c r="BC133" s="245">
        <f t="shared" si="7"/>
        <v>66.822206337427133</v>
      </c>
    </row>
    <row r="134" spans="1:55" ht="33" customHeight="1" x14ac:dyDescent="0.25">
      <c r="A134" s="255" t="s">
        <v>791</v>
      </c>
      <c r="B134" s="257" t="s">
        <v>112</v>
      </c>
      <c r="C134" s="257" t="s">
        <v>764</v>
      </c>
      <c r="D134" s="248" t="s">
        <v>55</v>
      </c>
      <c r="E134" s="241"/>
      <c r="F134" s="259"/>
      <c r="G134" s="241"/>
      <c r="H134" s="241"/>
      <c r="I134" s="241"/>
      <c r="J134" s="241"/>
      <c r="K134" s="259"/>
      <c r="L134" s="241"/>
      <c r="M134" s="241"/>
      <c r="N134" s="260"/>
      <c r="O134" s="241"/>
      <c r="P134" s="241"/>
      <c r="Q134" s="241"/>
      <c r="R134" s="241"/>
      <c r="S134" s="241"/>
      <c r="T134" s="241"/>
      <c r="U134" s="241"/>
      <c r="V134" s="214"/>
      <c r="W134" s="241"/>
      <c r="X134" s="241"/>
      <c r="Y134" s="241"/>
      <c r="Z134" s="214"/>
      <c r="AA134" s="241"/>
      <c r="AB134" s="214"/>
      <c r="AC134" s="241"/>
      <c r="AD134" s="214"/>
      <c r="AE134" s="241"/>
      <c r="AF134" s="214"/>
      <c r="AG134" s="241"/>
      <c r="AH134" s="214"/>
      <c r="AI134" s="241"/>
      <c r="AJ134" s="214"/>
      <c r="AK134" s="241"/>
      <c r="AL134" s="214"/>
      <c r="AM134" s="214"/>
      <c r="AN134" s="241"/>
      <c r="AO134" s="260"/>
      <c r="AP134" s="241"/>
      <c r="AQ134" s="214"/>
      <c r="AR134" s="241"/>
      <c r="AS134" s="214"/>
      <c r="AT134" s="241"/>
      <c r="AU134" s="214"/>
      <c r="AV134" s="241"/>
      <c r="AW134" s="214"/>
      <c r="AX134" s="261">
        <f>AX135</f>
        <v>4399.7350000000006</v>
      </c>
      <c r="AY134" s="262"/>
      <c r="AZ134" s="234"/>
      <c r="BB134" s="260">
        <f>BB135</f>
        <v>2940</v>
      </c>
      <c r="BC134" s="245">
        <f t="shared" si="7"/>
        <v>66.822206337427133</v>
      </c>
    </row>
    <row r="135" spans="1:55" ht="34.9" customHeight="1" x14ac:dyDescent="0.25">
      <c r="A135" s="255" t="s">
        <v>791</v>
      </c>
      <c r="B135" s="257" t="s">
        <v>112</v>
      </c>
      <c r="C135" s="257" t="s">
        <v>771</v>
      </c>
      <c r="D135" s="263" t="s">
        <v>739</v>
      </c>
      <c r="E135" s="241"/>
      <c r="F135" s="259"/>
      <c r="G135" s="241"/>
      <c r="H135" s="241"/>
      <c r="I135" s="241"/>
      <c r="J135" s="241"/>
      <c r="K135" s="259"/>
      <c r="L135" s="241"/>
      <c r="M135" s="241"/>
      <c r="N135" s="260"/>
      <c r="O135" s="241"/>
      <c r="P135" s="241"/>
      <c r="Q135" s="241"/>
      <c r="R135" s="241"/>
      <c r="S135" s="241"/>
      <c r="T135" s="241"/>
      <c r="U135" s="241"/>
      <c r="V135" s="214"/>
      <c r="W135" s="241"/>
      <c r="X135" s="241"/>
      <c r="Y135" s="241"/>
      <c r="Z135" s="214"/>
      <c r="AA135" s="241"/>
      <c r="AB135" s="214"/>
      <c r="AC135" s="241"/>
      <c r="AD135" s="214"/>
      <c r="AE135" s="241"/>
      <c r="AF135" s="214"/>
      <c r="AG135" s="241"/>
      <c r="AH135" s="214"/>
      <c r="AI135" s="241"/>
      <c r="AJ135" s="214"/>
      <c r="AK135" s="241"/>
      <c r="AL135" s="214"/>
      <c r="AM135" s="214"/>
      <c r="AN135" s="241"/>
      <c r="AO135" s="260"/>
      <c r="AP135" s="241"/>
      <c r="AQ135" s="214"/>
      <c r="AR135" s="241"/>
      <c r="AS135" s="214"/>
      <c r="AT135" s="241"/>
      <c r="AU135" s="214"/>
      <c r="AV135" s="241"/>
      <c r="AW135" s="214">
        <v>83915</v>
      </c>
      <c r="AX135" s="306">
        <f>1673+2726.735</f>
        <v>4399.7350000000006</v>
      </c>
      <c r="AY135" s="262">
        <v>0</v>
      </c>
      <c r="AZ135" s="234"/>
      <c r="BB135" s="307">
        <v>2940</v>
      </c>
      <c r="BC135" s="245">
        <f t="shared" si="7"/>
        <v>66.822206337427133</v>
      </c>
    </row>
    <row r="136" spans="1:55" ht="19.899999999999999" customHeight="1" x14ac:dyDescent="0.25">
      <c r="A136" s="308" t="s">
        <v>792</v>
      </c>
      <c r="B136" s="237" t="s">
        <v>766</v>
      </c>
      <c r="C136" s="237" t="s">
        <v>764</v>
      </c>
      <c r="D136" s="287" t="s">
        <v>450</v>
      </c>
      <c r="E136" s="239"/>
      <c r="F136" s="276"/>
      <c r="G136" s="239"/>
      <c r="H136" s="239"/>
      <c r="I136" s="239"/>
      <c r="J136" s="239"/>
      <c r="K136" s="276"/>
      <c r="L136" s="239"/>
      <c r="M136" s="239"/>
      <c r="N136" s="240"/>
      <c r="O136" s="239"/>
      <c r="P136" s="239"/>
      <c r="Q136" s="239" t="e">
        <f>Q137+#REF!</f>
        <v>#REF!</v>
      </c>
      <c r="R136" s="239" t="e">
        <f>R137+#REF!</f>
        <v>#REF!</v>
      </c>
      <c r="S136" s="239" t="e">
        <f>S137+#REF!</f>
        <v>#REF!</v>
      </c>
      <c r="T136" s="239" t="e">
        <f>T137+#REF!</f>
        <v>#REF!</v>
      </c>
      <c r="U136" s="239">
        <f>U137</f>
        <v>72907.13</v>
      </c>
      <c r="V136" s="214"/>
      <c r="W136" s="239">
        <f t="shared" ref="W136:X138" si="8">W137</f>
        <v>72907.13</v>
      </c>
      <c r="X136" s="239">
        <f t="shared" si="8"/>
        <v>17901.87</v>
      </c>
      <c r="Y136" s="239">
        <f>W136+X136</f>
        <v>90809</v>
      </c>
      <c r="Z136" s="214"/>
      <c r="AA136" s="239">
        <f>AA137</f>
        <v>190809</v>
      </c>
      <c r="AB136" s="214"/>
      <c r="AC136" s="239">
        <f>AC137</f>
        <v>190809</v>
      </c>
      <c r="AD136" s="214"/>
      <c r="AE136" s="239">
        <f>AE137</f>
        <v>198401</v>
      </c>
      <c r="AF136" s="214"/>
      <c r="AG136" s="239">
        <f>AG137</f>
        <v>154900</v>
      </c>
      <c r="AH136" s="214"/>
      <c r="AI136" s="239">
        <f>AI137</f>
        <v>154900</v>
      </c>
      <c r="AJ136" s="214"/>
      <c r="AK136" s="239">
        <f>AK137</f>
        <v>299753.05</v>
      </c>
      <c r="AL136" s="214"/>
      <c r="AM136" s="214"/>
      <c r="AN136" s="239">
        <f>AN137</f>
        <v>851150.05</v>
      </c>
      <c r="AO136" s="240"/>
      <c r="AP136" s="239">
        <f>AP137</f>
        <v>956150.05</v>
      </c>
      <c r="AQ136" s="214"/>
      <c r="AR136" s="239">
        <f>AR137</f>
        <v>956150.05</v>
      </c>
      <c r="AS136" s="214"/>
      <c r="AT136" s="239">
        <f>AT137</f>
        <v>986150.05</v>
      </c>
      <c r="AU136" s="214"/>
      <c r="AV136" s="239">
        <f>AV137</f>
        <v>986150.05</v>
      </c>
      <c r="AW136" s="214"/>
      <c r="AX136" s="242">
        <f>AX144+AX156+AX154</f>
        <v>1375.5569099999998</v>
      </c>
      <c r="AY136" s="243">
        <f>AY141+AY137+AY151+AY162</f>
        <v>200</v>
      </c>
      <c r="AZ136" s="234"/>
      <c r="BB136" s="240">
        <f>BB144+BB156</f>
        <v>1223.8969999999999</v>
      </c>
      <c r="BC136" s="245">
        <f t="shared" si="7"/>
        <v>88.974653909448222</v>
      </c>
    </row>
    <row r="137" spans="1:55" ht="1.9" hidden="1" customHeight="1" x14ac:dyDescent="0.25">
      <c r="A137" s="280"/>
      <c r="B137" s="247" t="s">
        <v>451</v>
      </c>
      <c r="C137" s="247"/>
      <c r="D137" s="248" t="s">
        <v>452</v>
      </c>
      <c r="E137" s="249"/>
      <c r="F137" s="250"/>
      <c r="G137" s="251"/>
      <c r="H137" s="251"/>
      <c r="I137" s="251"/>
      <c r="J137" s="249"/>
      <c r="K137" s="250"/>
      <c r="L137" s="251"/>
      <c r="M137" s="251"/>
      <c r="N137" s="252"/>
      <c r="O137" s="251"/>
      <c r="P137" s="251"/>
      <c r="Q137" s="251">
        <f>Q138</f>
        <v>67000</v>
      </c>
      <c r="R137" s="251">
        <f>R138</f>
        <v>67000</v>
      </c>
      <c r="S137" s="251">
        <f>S138</f>
        <v>67000</v>
      </c>
      <c r="T137" s="251">
        <f>T138</f>
        <v>67000</v>
      </c>
      <c r="U137" s="251">
        <f>U138</f>
        <v>72907.13</v>
      </c>
      <c r="V137" s="214"/>
      <c r="W137" s="251">
        <f t="shared" si="8"/>
        <v>72907.13</v>
      </c>
      <c r="X137" s="251">
        <f t="shared" si="8"/>
        <v>17901.87</v>
      </c>
      <c r="Y137" s="251">
        <f>W137+X137</f>
        <v>90809</v>
      </c>
      <c r="Z137" s="214"/>
      <c r="AA137" s="251">
        <f>AA138</f>
        <v>190809</v>
      </c>
      <c r="AB137" s="214"/>
      <c r="AC137" s="251">
        <f>AC138</f>
        <v>190809</v>
      </c>
      <c r="AD137" s="214"/>
      <c r="AE137" s="251">
        <f>AE138</f>
        <v>198401</v>
      </c>
      <c r="AF137" s="214"/>
      <c r="AG137" s="251">
        <f>AG138</f>
        <v>154900</v>
      </c>
      <c r="AH137" s="214"/>
      <c r="AI137" s="251">
        <f>AI138</f>
        <v>154900</v>
      </c>
      <c r="AJ137" s="214"/>
      <c r="AK137" s="251">
        <f>AK138+AK141</f>
        <v>299753.05</v>
      </c>
      <c r="AL137" s="214"/>
      <c r="AM137" s="214"/>
      <c r="AN137" s="251">
        <f>AN138+AN141</f>
        <v>851150.05</v>
      </c>
      <c r="AO137" s="252"/>
      <c r="AP137" s="251">
        <f>AP138+AP141</f>
        <v>956150.05</v>
      </c>
      <c r="AQ137" s="214"/>
      <c r="AR137" s="251">
        <f>AR138+AR141</f>
        <v>956150.05</v>
      </c>
      <c r="AS137" s="214"/>
      <c r="AT137" s="251">
        <f>AT138+AT141</f>
        <v>986150.05</v>
      </c>
      <c r="AU137" s="214"/>
      <c r="AV137" s="251">
        <f>AV138+AV141</f>
        <v>986150.05</v>
      </c>
      <c r="AW137" s="214"/>
      <c r="AX137" s="253">
        <f>AX138</f>
        <v>0</v>
      </c>
      <c r="AY137" s="254">
        <f>AY138</f>
        <v>0</v>
      </c>
      <c r="AZ137" s="234"/>
      <c r="BB137" s="252">
        <f>BB138</f>
        <v>0</v>
      </c>
      <c r="BC137" s="245" t="e">
        <f t="shared" si="7"/>
        <v>#DIV/0!</v>
      </c>
    </row>
    <row r="138" spans="1:55" ht="25.9" hidden="1" customHeight="1" x14ac:dyDescent="0.25">
      <c r="A138" s="280"/>
      <c r="B138" s="257" t="s">
        <v>453</v>
      </c>
      <c r="C138" s="257"/>
      <c r="D138" s="258" t="s">
        <v>454</v>
      </c>
      <c r="E138" s="239"/>
      <c r="F138" s="259"/>
      <c r="G138" s="241"/>
      <c r="H138" s="241"/>
      <c r="I138" s="241"/>
      <c r="J138" s="239"/>
      <c r="K138" s="259"/>
      <c r="L138" s="241"/>
      <c r="M138" s="241"/>
      <c r="N138" s="260"/>
      <c r="O138" s="241"/>
      <c r="P138" s="241"/>
      <c r="Q138" s="241">
        <v>67000</v>
      </c>
      <c r="R138" s="241">
        <v>67000</v>
      </c>
      <c r="S138" s="241">
        <v>67000</v>
      </c>
      <c r="T138" s="241">
        <v>67000</v>
      </c>
      <c r="U138" s="241">
        <f>U139</f>
        <v>72907.13</v>
      </c>
      <c r="V138" s="214"/>
      <c r="W138" s="241">
        <f t="shared" si="8"/>
        <v>72907.13</v>
      </c>
      <c r="X138" s="241">
        <f t="shared" si="8"/>
        <v>17901.87</v>
      </c>
      <c r="Y138" s="241">
        <f>W138+X138</f>
        <v>90809</v>
      </c>
      <c r="Z138" s="214"/>
      <c r="AA138" s="241">
        <f>AA139</f>
        <v>190809</v>
      </c>
      <c r="AB138" s="214"/>
      <c r="AC138" s="241">
        <f>AC139</f>
        <v>190809</v>
      </c>
      <c r="AD138" s="214"/>
      <c r="AE138" s="241">
        <f>AE139</f>
        <v>198401</v>
      </c>
      <c r="AF138" s="214"/>
      <c r="AG138" s="241">
        <f>AG139</f>
        <v>154900</v>
      </c>
      <c r="AH138" s="214"/>
      <c r="AI138" s="241">
        <f>AI139</f>
        <v>154900</v>
      </c>
      <c r="AJ138" s="214"/>
      <c r="AK138" s="241">
        <f>AK139</f>
        <v>128790</v>
      </c>
      <c r="AL138" s="214"/>
      <c r="AM138" s="214"/>
      <c r="AN138" s="241">
        <f>AN139+AN140</f>
        <v>148826</v>
      </c>
      <c r="AO138" s="260"/>
      <c r="AP138" s="241">
        <f>AP139+AP140</f>
        <v>173826</v>
      </c>
      <c r="AQ138" s="214"/>
      <c r="AR138" s="241">
        <f>AR139+AR140</f>
        <v>173826</v>
      </c>
      <c r="AS138" s="214"/>
      <c r="AT138" s="241">
        <f>AT139+AT140</f>
        <v>173826</v>
      </c>
      <c r="AU138" s="214"/>
      <c r="AV138" s="241">
        <f>AV139+AV140</f>
        <v>173826</v>
      </c>
      <c r="AW138" s="214"/>
      <c r="AX138" s="261">
        <f>AX139+AX140</f>
        <v>0</v>
      </c>
      <c r="AY138" s="262">
        <f>AY139+AY140</f>
        <v>0</v>
      </c>
      <c r="AZ138" s="234"/>
      <c r="BB138" s="260">
        <f>BB139+BB140</f>
        <v>0</v>
      </c>
      <c r="BC138" s="245" t="e">
        <f t="shared" si="7"/>
        <v>#DIV/0!</v>
      </c>
    </row>
    <row r="139" spans="1:55" ht="31.15" hidden="1" customHeight="1" x14ac:dyDescent="0.25">
      <c r="A139" s="280"/>
      <c r="B139" s="257" t="s">
        <v>455</v>
      </c>
      <c r="C139" s="257"/>
      <c r="D139" s="258" t="s">
        <v>404</v>
      </c>
      <c r="E139" s="239"/>
      <c r="F139" s="259"/>
      <c r="G139" s="241"/>
      <c r="H139" s="241"/>
      <c r="I139" s="241"/>
      <c r="J139" s="239"/>
      <c r="K139" s="259"/>
      <c r="L139" s="241"/>
      <c r="M139" s="241"/>
      <c r="N139" s="260"/>
      <c r="O139" s="241"/>
      <c r="P139" s="241"/>
      <c r="Q139" s="241"/>
      <c r="R139" s="241"/>
      <c r="S139" s="241"/>
      <c r="T139" s="241"/>
      <c r="U139" s="241">
        <v>72907.13</v>
      </c>
      <c r="V139" s="214"/>
      <c r="W139" s="241">
        <v>72907.13</v>
      </c>
      <c r="X139" s="241">
        <v>17901.87</v>
      </c>
      <c r="Y139" s="241">
        <f>W139+X139</f>
        <v>90809</v>
      </c>
      <c r="Z139" s="214"/>
      <c r="AA139" s="241">
        <v>190809</v>
      </c>
      <c r="AB139" s="214"/>
      <c r="AC139" s="241">
        <v>190809</v>
      </c>
      <c r="AD139" s="214">
        <v>7592</v>
      </c>
      <c r="AE139" s="241">
        <f>AC139+AD139</f>
        <v>198401</v>
      </c>
      <c r="AF139" s="214">
        <v>-93423.92</v>
      </c>
      <c r="AG139" s="241">
        <v>154900</v>
      </c>
      <c r="AH139" s="214"/>
      <c r="AI139" s="241">
        <v>154900</v>
      </c>
      <c r="AJ139" s="214">
        <v>-26110</v>
      </c>
      <c r="AK139" s="241">
        <f>AI139+AJ139</f>
        <v>128790</v>
      </c>
      <c r="AL139" s="214"/>
      <c r="AM139" s="214"/>
      <c r="AN139" s="241">
        <f>AK139+AL139+AM139</f>
        <v>128790</v>
      </c>
      <c r="AO139" s="214">
        <v>25000</v>
      </c>
      <c r="AP139" s="241">
        <f>AN139+AO139</f>
        <v>153790</v>
      </c>
      <c r="AQ139" s="214"/>
      <c r="AR139" s="241">
        <f>AP139+AQ139</f>
        <v>153790</v>
      </c>
      <c r="AS139" s="214"/>
      <c r="AT139" s="241">
        <f>AR139+AS139</f>
        <v>153790</v>
      </c>
      <c r="AU139" s="214"/>
      <c r="AV139" s="241">
        <f>AT139+AU139</f>
        <v>153790</v>
      </c>
      <c r="AW139" s="214">
        <v>-21276.92</v>
      </c>
      <c r="AX139" s="261">
        <v>0</v>
      </c>
      <c r="AY139" s="262">
        <v>0</v>
      </c>
      <c r="AZ139" s="234"/>
      <c r="BB139" s="260">
        <v>0</v>
      </c>
      <c r="BC139" s="245" t="e">
        <f t="shared" si="7"/>
        <v>#DIV/0!</v>
      </c>
    </row>
    <row r="140" spans="1:55" ht="29.45" hidden="1" customHeight="1" x14ac:dyDescent="0.25">
      <c r="A140" s="280"/>
      <c r="B140" s="257" t="s">
        <v>456</v>
      </c>
      <c r="C140" s="257"/>
      <c r="D140" s="258" t="s">
        <v>404</v>
      </c>
      <c r="E140" s="239"/>
      <c r="F140" s="259"/>
      <c r="G140" s="241"/>
      <c r="H140" s="241"/>
      <c r="I140" s="241"/>
      <c r="J140" s="239"/>
      <c r="K140" s="259"/>
      <c r="L140" s="241"/>
      <c r="M140" s="241"/>
      <c r="N140" s="260"/>
      <c r="O140" s="241"/>
      <c r="P140" s="241"/>
      <c r="Q140" s="241"/>
      <c r="R140" s="241"/>
      <c r="S140" s="241"/>
      <c r="T140" s="241"/>
      <c r="U140" s="241"/>
      <c r="V140" s="214"/>
      <c r="W140" s="241"/>
      <c r="X140" s="241"/>
      <c r="Y140" s="241"/>
      <c r="Z140" s="214"/>
      <c r="AA140" s="241"/>
      <c r="AB140" s="214"/>
      <c r="AC140" s="241"/>
      <c r="AD140" s="214"/>
      <c r="AE140" s="241"/>
      <c r="AF140" s="214"/>
      <c r="AG140" s="241"/>
      <c r="AH140" s="214"/>
      <c r="AI140" s="241"/>
      <c r="AJ140" s="214"/>
      <c r="AK140" s="241"/>
      <c r="AL140" s="214"/>
      <c r="AM140" s="214">
        <v>20036</v>
      </c>
      <c r="AN140" s="241">
        <f>AK140+AL140+AM140</f>
        <v>20036</v>
      </c>
      <c r="AO140" s="260"/>
      <c r="AP140" s="241">
        <f>AN140</f>
        <v>20036</v>
      </c>
      <c r="AQ140" s="214"/>
      <c r="AR140" s="241">
        <f>AP140</f>
        <v>20036</v>
      </c>
      <c r="AS140" s="214"/>
      <c r="AT140" s="241">
        <f>AR140</f>
        <v>20036</v>
      </c>
      <c r="AU140" s="214"/>
      <c r="AV140" s="241">
        <f>AT140</f>
        <v>20036</v>
      </c>
      <c r="AW140" s="214"/>
      <c r="AX140" s="261">
        <v>0</v>
      </c>
      <c r="AY140" s="262">
        <v>0</v>
      </c>
      <c r="AZ140" s="234"/>
      <c r="BB140" s="260">
        <v>0</v>
      </c>
      <c r="BC140" s="245" t="e">
        <f t="shared" si="7"/>
        <v>#DIV/0!</v>
      </c>
    </row>
    <row r="141" spans="1:55" ht="36" hidden="1" customHeight="1" x14ac:dyDescent="0.25">
      <c r="A141" s="280"/>
      <c r="B141" s="247" t="s">
        <v>706</v>
      </c>
      <c r="C141" s="247"/>
      <c r="D141" s="248" t="s">
        <v>707</v>
      </c>
      <c r="E141" s="239"/>
      <c r="F141" s="259"/>
      <c r="G141" s="241"/>
      <c r="H141" s="241"/>
      <c r="I141" s="241"/>
      <c r="J141" s="239"/>
      <c r="K141" s="259"/>
      <c r="L141" s="241"/>
      <c r="M141" s="241"/>
      <c r="N141" s="260"/>
      <c r="O141" s="241"/>
      <c r="P141" s="241"/>
      <c r="Q141" s="241"/>
      <c r="R141" s="241"/>
      <c r="S141" s="241"/>
      <c r="T141" s="241"/>
      <c r="U141" s="241"/>
      <c r="V141" s="214"/>
      <c r="W141" s="241"/>
      <c r="X141" s="241"/>
      <c r="Y141" s="241"/>
      <c r="Z141" s="214"/>
      <c r="AA141" s="241"/>
      <c r="AB141" s="214"/>
      <c r="AC141" s="241"/>
      <c r="AD141" s="214"/>
      <c r="AE141" s="241"/>
      <c r="AF141" s="214"/>
      <c r="AG141" s="241"/>
      <c r="AH141" s="214"/>
      <c r="AI141" s="241"/>
      <c r="AJ141" s="214"/>
      <c r="AK141" s="241">
        <f>AK143</f>
        <v>170963.05</v>
      </c>
      <c r="AL141" s="214"/>
      <c r="AM141" s="214"/>
      <c r="AN141" s="241">
        <f>AN143</f>
        <v>702324.05</v>
      </c>
      <c r="AO141" s="260"/>
      <c r="AP141" s="241">
        <f>AP143</f>
        <v>782324.05</v>
      </c>
      <c r="AQ141" s="214"/>
      <c r="AR141" s="241">
        <f>AR143</f>
        <v>782324.05</v>
      </c>
      <c r="AS141" s="214"/>
      <c r="AT141" s="241">
        <f>AT143</f>
        <v>812324.05</v>
      </c>
      <c r="AU141" s="214"/>
      <c r="AV141" s="241">
        <f>AV143</f>
        <v>812324.05</v>
      </c>
      <c r="AW141" s="214"/>
      <c r="AX141" s="261">
        <f>AX143+AX144+AX145</f>
        <v>1515.0238199999997</v>
      </c>
      <c r="AY141" s="262">
        <f>AY143+AY144+AY145</f>
        <v>0</v>
      </c>
      <c r="AZ141" s="234"/>
      <c r="BB141" s="260">
        <f>BB143+BB144+BB145</f>
        <v>1908.7940000000001</v>
      </c>
      <c r="BC141" s="245">
        <f t="shared" si="7"/>
        <v>125.99102237217635</v>
      </c>
    </row>
    <row r="142" spans="1:55" ht="39" hidden="1" customHeight="1" x14ac:dyDescent="0.25">
      <c r="A142" s="280"/>
      <c r="B142" s="247" t="s">
        <v>730</v>
      </c>
      <c r="C142" s="247"/>
      <c r="D142" s="248" t="s">
        <v>731</v>
      </c>
      <c r="E142" s="239"/>
      <c r="F142" s="259"/>
      <c r="G142" s="241"/>
      <c r="H142" s="241"/>
      <c r="I142" s="241"/>
      <c r="J142" s="239"/>
      <c r="K142" s="259"/>
      <c r="L142" s="241"/>
      <c r="M142" s="241"/>
      <c r="N142" s="260"/>
      <c r="O142" s="241"/>
      <c r="P142" s="241"/>
      <c r="Q142" s="241"/>
      <c r="R142" s="241"/>
      <c r="S142" s="241"/>
      <c r="T142" s="241"/>
      <c r="U142" s="241"/>
      <c r="V142" s="214"/>
      <c r="W142" s="241"/>
      <c r="X142" s="241"/>
      <c r="Y142" s="241"/>
      <c r="Z142" s="214"/>
      <c r="AA142" s="241"/>
      <c r="AB142" s="214"/>
      <c r="AC142" s="241"/>
      <c r="AD142" s="214"/>
      <c r="AE142" s="241"/>
      <c r="AF142" s="214"/>
      <c r="AG142" s="241"/>
      <c r="AH142" s="214"/>
      <c r="AI142" s="241"/>
      <c r="AJ142" s="214"/>
      <c r="AK142" s="241"/>
      <c r="AL142" s="214"/>
      <c r="AM142" s="214"/>
      <c r="AN142" s="241"/>
      <c r="AO142" s="270"/>
      <c r="AP142" s="241"/>
      <c r="AQ142" s="214"/>
      <c r="AR142" s="241"/>
      <c r="AS142" s="214"/>
      <c r="AT142" s="241"/>
      <c r="AU142" s="214"/>
      <c r="AV142" s="241"/>
      <c r="AW142" s="214"/>
      <c r="AX142" s="261">
        <f>AX143+AX144</f>
        <v>757.51190999999983</v>
      </c>
      <c r="AY142" s="262"/>
      <c r="AZ142" s="234"/>
      <c r="BB142" s="260">
        <f>BB143+BB144</f>
        <v>954.39700000000005</v>
      </c>
      <c r="BC142" s="245">
        <f t="shared" si="7"/>
        <v>125.99102237217635</v>
      </c>
    </row>
    <row r="143" spans="1:55" ht="51.6" hidden="1" customHeight="1" x14ac:dyDescent="0.25">
      <c r="A143" s="280"/>
      <c r="B143" s="247" t="s">
        <v>709</v>
      </c>
      <c r="C143" s="247"/>
      <c r="D143" s="258" t="s">
        <v>708</v>
      </c>
      <c r="E143" s="239"/>
      <c r="F143" s="259"/>
      <c r="G143" s="241"/>
      <c r="H143" s="241"/>
      <c r="I143" s="241"/>
      <c r="J143" s="239"/>
      <c r="K143" s="259"/>
      <c r="L143" s="241"/>
      <c r="M143" s="241"/>
      <c r="N143" s="260"/>
      <c r="O143" s="241"/>
      <c r="P143" s="241"/>
      <c r="Q143" s="241"/>
      <c r="R143" s="241"/>
      <c r="S143" s="241"/>
      <c r="T143" s="241"/>
      <c r="U143" s="241"/>
      <c r="V143" s="214"/>
      <c r="W143" s="241"/>
      <c r="X143" s="241"/>
      <c r="Y143" s="241"/>
      <c r="Z143" s="214"/>
      <c r="AA143" s="241"/>
      <c r="AB143" s="214"/>
      <c r="AC143" s="241"/>
      <c r="AD143" s="214"/>
      <c r="AE143" s="241"/>
      <c r="AF143" s="214"/>
      <c r="AG143" s="241"/>
      <c r="AH143" s="214"/>
      <c r="AI143" s="241"/>
      <c r="AJ143" s="214">
        <v>170963.05</v>
      </c>
      <c r="AK143" s="241">
        <f>AJ143</f>
        <v>170963.05</v>
      </c>
      <c r="AL143" s="214"/>
      <c r="AM143" s="214"/>
      <c r="AN143" s="241">
        <v>702324.05</v>
      </c>
      <c r="AO143" s="214">
        <v>80000</v>
      </c>
      <c r="AP143" s="241">
        <f>AN143+AO143</f>
        <v>782324.05</v>
      </c>
      <c r="AQ143" s="214"/>
      <c r="AR143" s="241">
        <f>AP143+AQ143</f>
        <v>782324.05</v>
      </c>
      <c r="AS143" s="214">
        <v>30000</v>
      </c>
      <c r="AT143" s="241">
        <f>AR143+AS143</f>
        <v>812324.05</v>
      </c>
      <c r="AU143" s="214"/>
      <c r="AV143" s="241">
        <f>AT143+AU143</f>
        <v>812324.05</v>
      </c>
      <c r="AW143" s="214">
        <v>-30000</v>
      </c>
      <c r="AX143" s="261">
        <v>0</v>
      </c>
      <c r="AY143" s="262">
        <v>0</v>
      </c>
      <c r="AZ143" s="234"/>
      <c r="BB143" s="260">
        <v>0</v>
      </c>
      <c r="BC143" s="245" t="e">
        <f t="shared" si="7"/>
        <v>#DIV/0!</v>
      </c>
    </row>
    <row r="144" spans="1:55" ht="49.5" customHeight="1" x14ac:dyDescent="0.25">
      <c r="A144" s="280" t="s">
        <v>792</v>
      </c>
      <c r="B144" s="247" t="s">
        <v>170</v>
      </c>
      <c r="C144" s="247" t="s">
        <v>764</v>
      </c>
      <c r="D144" s="248" t="s">
        <v>182</v>
      </c>
      <c r="E144" s="239"/>
      <c r="F144" s="259"/>
      <c r="G144" s="241"/>
      <c r="H144" s="241"/>
      <c r="I144" s="241"/>
      <c r="J144" s="239"/>
      <c r="K144" s="259"/>
      <c r="L144" s="241"/>
      <c r="M144" s="241"/>
      <c r="N144" s="260"/>
      <c r="O144" s="241"/>
      <c r="P144" s="241"/>
      <c r="Q144" s="241"/>
      <c r="R144" s="241"/>
      <c r="S144" s="241"/>
      <c r="T144" s="241"/>
      <c r="U144" s="241"/>
      <c r="V144" s="214"/>
      <c r="W144" s="241"/>
      <c r="X144" s="241"/>
      <c r="Y144" s="241"/>
      <c r="Z144" s="214"/>
      <c r="AA144" s="241"/>
      <c r="AB144" s="214"/>
      <c r="AC144" s="241"/>
      <c r="AD144" s="214"/>
      <c r="AE144" s="241"/>
      <c r="AF144" s="214"/>
      <c r="AG144" s="241"/>
      <c r="AH144" s="214"/>
      <c r="AI144" s="241"/>
      <c r="AJ144" s="214"/>
      <c r="AK144" s="241"/>
      <c r="AL144" s="214"/>
      <c r="AM144" s="214"/>
      <c r="AN144" s="241"/>
      <c r="AO144" s="214"/>
      <c r="AP144" s="241"/>
      <c r="AQ144" s="214"/>
      <c r="AR144" s="241"/>
      <c r="AS144" s="214"/>
      <c r="AT144" s="241"/>
      <c r="AU144" s="214"/>
      <c r="AV144" s="241"/>
      <c r="AW144" s="214">
        <v>734000</v>
      </c>
      <c r="AX144" s="261">
        <f>AX145</f>
        <v>757.51190999999983</v>
      </c>
      <c r="AY144" s="262">
        <v>0</v>
      </c>
      <c r="AZ144" s="234"/>
      <c r="BB144" s="260">
        <f>BB145</f>
        <v>954.39700000000005</v>
      </c>
      <c r="BC144" s="245">
        <f t="shared" si="7"/>
        <v>125.99102237217635</v>
      </c>
    </row>
    <row r="145" spans="1:55" ht="45" customHeight="1" x14ac:dyDescent="0.25">
      <c r="A145" s="280" t="s">
        <v>792</v>
      </c>
      <c r="B145" s="247" t="s">
        <v>174</v>
      </c>
      <c r="C145" s="247" t="s">
        <v>764</v>
      </c>
      <c r="D145" s="258" t="s">
        <v>173</v>
      </c>
      <c r="E145" s="239"/>
      <c r="F145" s="259"/>
      <c r="G145" s="241"/>
      <c r="H145" s="241"/>
      <c r="I145" s="241"/>
      <c r="J145" s="239"/>
      <c r="K145" s="259"/>
      <c r="L145" s="241"/>
      <c r="M145" s="241"/>
      <c r="N145" s="260"/>
      <c r="O145" s="241"/>
      <c r="P145" s="241"/>
      <c r="Q145" s="241"/>
      <c r="R145" s="241"/>
      <c r="S145" s="241"/>
      <c r="T145" s="241"/>
      <c r="U145" s="241"/>
      <c r="V145" s="214"/>
      <c r="W145" s="241"/>
      <c r="X145" s="241"/>
      <c r="Y145" s="241"/>
      <c r="Z145" s="214"/>
      <c r="AA145" s="241"/>
      <c r="AB145" s="214"/>
      <c r="AC145" s="241"/>
      <c r="AD145" s="214"/>
      <c r="AE145" s="241"/>
      <c r="AF145" s="214"/>
      <c r="AG145" s="241"/>
      <c r="AH145" s="214"/>
      <c r="AI145" s="241"/>
      <c r="AJ145" s="214"/>
      <c r="AK145" s="241"/>
      <c r="AL145" s="214"/>
      <c r="AM145" s="214"/>
      <c r="AN145" s="241"/>
      <c r="AO145" s="214"/>
      <c r="AP145" s="241"/>
      <c r="AQ145" s="214"/>
      <c r="AR145" s="241"/>
      <c r="AS145" s="214"/>
      <c r="AT145" s="241"/>
      <c r="AU145" s="214"/>
      <c r="AV145" s="241"/>
      <c r="AW145" s="214"/>
      <c r="AX145" s="261">
        <f>AX150+AX146+AX148+AX152</f>
        <v>757.51190999999983</v>
      </c>
      <c r="AY145" s="262">
        <v>0</v>
      </c>
      <c r="AZ145" s="234"/>
      <c r="BB145" s="260">
        <f>BB150+BB146+BB148</f>
        <v>954.39700000000005</v>
      </c>
      <c r="BC145" s="245">
        <f t="shared" si="7"/>
        <v>125.99102237217635</v>
      </c>
    </row>
    <row r="146" spans="1:55" ht="21" hidden="1" customHeight="1" x14ac:dyDescent="0.25">
      <c r="A146" s="280" t="s">
        <v>792</v>
      </c>
      <c r="B146" s="247" t="s">
        <v>183</v>
      </c>
      <c r="C146" s="247" t="s">
        <v>764</v>
      </c>
      <c r="D146" s="248" t="s">
        <v>56</v>
      </c>
      <c r="E146" s="239"/>
      <c r="F146" s="259"/>
      <c r="G146" s="241"/>
      <c r="H146" s="241"/>
      <c r="I146" s="241"/>
      <c r="J146" s="239"/>
      <c r="K146" s="259"/>
      <c r="L146" s="241"/>
      <c r="M146" s="241"/>
      <c r="N146" s="260"/>
      <c r="O146" s="241"/>
      <c r="P146" s="241"/>
      <c r="Q146" s="241"/>
      <c r="R146" s="241"/>
      <c r="S146" s="241"/>
      <c r="T146" s="241"/>
      <c r="U146" s="241"/>
      <c r="V146" s="214"/>
      <c r="W146" s="241"/>
      <c r="X146" s="241"/>
      <c r="Y146" s="241"/>
      <c r="Z146" s="214"/>
      <c r="AA146" s="241"/>
      <c r="AB146" s="214"/>
      <c r="AC146" s="241"/>
      <c r="AD146" s="214"/>
      <c r="AE146" s="241"/>
      <c r="AF146" s="214"/>
      <c r="AG146" s="241"/>
      <c r="AH146" s="214"/>
      <c r="AI146" s="241"/>
      <c r="AJ146" s="214"/>
      <c r="AK146" s="241"/>
      <c r="AL146" s="214"/>
      <c r="AM146" s="214"/>
      <c r="AN146" s="241"/>
      <c r="AO146" s="214"/>
      <c r="AP146" s="241"/>
      <c r="AQ146" s="214"/>
      <c r="AR146" s="241"/>
      <c r="AS146" s="214"/>
      <c r="AT146" s="241"/>
      <c r="AU146" s="214"/>
      <c r="AV146" s="241"/>
      <c r="AW146" s="214"/>
      <c r="AX146" s="261">
        <f>AX147</f>
        <v>0</v>
      </c>
      <c r="AY146" s="262"/>
      <c r="AZ146" s="234"/>
      <c r="BB146" s="260">
        <f>BB147</f>
        <v>0</v>
      </c>
      <c r="BC146" s="245" t="e">
        <f t="shared" si="7"/>
        <v>#DIV/0!</v>
      </c>
    </row>
    <row r="147" spans="1:55" ht="34.5" hidden="1" customHeight="1" x14ac:dyDescent="0.25">
      <c r="A147" s="280" t="s">
        <v>792</v>
      </c>
      <c r="B147" s="247" t="s">
        <v>183</v>
      </c>
      <c r="C147" s="257" t="s">
        <v>771</v>
      </c>
      <c r="D147" s="263" t="s">
        <v>149</v>
      </c>
      <c r="E147" s="239"/>
      <c r="F147" s="259"/>
      <c r="G147" s="241"/>
      <c r="H147" s="241"/>
      <c r="I147" s="241"/>
      <c r="J147" s="239"/>
      <c r="K147" s="259"/>
      <c r="L147" s="241"/>
      <c r="M147" s="241"/>
      <c r="N147" s="260"/>
      <c r="O147" s="241"/>
      <c r="P147" s="241"/>
      <c r="Q147" s="241"/>
      <c r="R147" s="241"/>
      <c r="S147" s="241"/>
      <c r="T147" s="241"/>
      <c r="U147" s="241"/>
      <c r="V147" s="214"/>
      <c r="W147" s="241"/>
      <c r="X147" s="241"/>
      <c r="Y147" s="241"/>
      <c r="Z147" s="214"/>
      <c r="AA147" s="241"/>
      <c r="AB147" s="214"/>
      <c r="AC147" s="241"/>
      <c r="AD147" s="214"/>
      <c r="AE147" s="241"/>
      <c r="AF147" s="214"/>
      <c r="AG147" s="241"/>
      <c r="AH147" s="214"/>
      <c r="AI147" s="241"/>
      <c r="AJ147" s="214"/>
      <c r="AK147" s="241"/>
      <c r="AL147" s="214"/>
      <c r="AM147" s="214"/>
      <c r="AN147" s="241"/>
      <c r="AO147" s="214"/>
      <c r="AP147" s="241"/>
      <c r="AQ147" s="214"/>
      <c r="AR147" s="241"/>
      <c r="AS147" s="214"/>
      <c r="AT147" s="241"/>
      <c r="AU147" s="214"/>
      <c r="AV147" s="241"/>
      <c r="AW147" s="214"/>
      <c r="AX147" s="261">
        <v>0</v>
      </c>
      <c r="AY147" s="262"/>
      <c r="AZ147" s="234"/>
      <c r="BB147" s="260">
        <v>0</v>
      </c>
      <c r="BC147" s="245" t="e">
        <f t="shared" si="7"/>
        <v>#DIV/0!</v>
      </c>
    </row>
    <row r="148" spans="1:55" ht="24" customHeight="1" x14ac:dyDescent="0.25">
      <c r="A148" s="280" t="s">
        <v>792</v>
      </c>
      <c r="B148" s="247" t="s">
        <v>214</v>
      </c>
      <c r="C148" s="247" t="s">
        <v>764</v>
      </c>
      <c r="D148" s="263" t="s">
        <v>215</v>
      </c>
      <c r="E148" s="239"/>
      <c r="F148" s="259"/>
      <c r="G148" s="241"/>
      <c r="H148" s="241"/>
      <c r="I148" s="241"/>
      <c r="J148" s="239"/>
      <c r="K148" s="259"/>
      <c r="L148" s="241"/>
      <c r="M148" s="241"/>
      <c r="N148" s="260"/>
      <c r="O148" s="241"/>
      <c r="P148" s="241"/>
      <c r="Q148" s="241"/>
      <c r="R148" s="241"/>
      <c r="S148" s="241"/>
      <c r="T148" s="241"/>
      <c r="U148" s="241"/>
      <c r="V148" s="214"/>
      <c r="W148" s="241"/>
      <c r="X148" s="241"/>
      <c r="Y148" s="241"/>
      <c r="Z148" s="214"/>
      <c r="AA148" s="241"/>
      <c r="AB148" s="214"/>
      <c r="AC148" s="241"/>
      <c r="AD148" s="214"/>
      <c r="AE148" s="241"/>
      <c r="AF148" s="214"/>
      <c r="AG148" s="241"/>
      <c r="AH148" s="214"/>
      <c r="AI148" s="241"/>
      <c r="AJ148" s="214"/>
      <c r="AK148" s="241"/>
      <c r="AL148" s="214"/>
      <c r="AM148" s="214"/>
      <c r="AN148" s="241"/>
      <c r="AO148" s="214"/>
      <c r="AP148" s="241"/>
      <c r="AQ148" s="214"/>
      <c r="AR148" s="241"/>
      <c r="AS148" s="214"/>
      <c r="AT148" s="241"/>
      <c r="AU148" s="214"/>
      <c r="AV148" s="241"/>
      <c r="AW148" s="214"/>
      <c r="AX148" s="261">
        <f>AX149</f>
        <v>29.954999999999984</v>
      </c>
      <c r="AY148" s="262"/>
      <c r="AZ148" s="234"/>
      <c r="BB148" s="260">
        <f>BB149</f>
        <v>0</v>
      </c>
      <c r="BC148" s="245">
        <f t="shared" si="7"/>
        <v>0</v>
      </c>
    </row>
    <row r="149" spans="1:55" ht="34.5" customHeight="1" x14ac:dyDescent="0.25">
      <c r="A149" s="280" t="s">
        <v>792</v>
      </c>
      <c r="B149" s="247" t="s">
        <v>214</v>
      </c>
      <c r="C149" s="257" t="s">
        <v>771</v>
      </c>
      <c r="D149" s="263" t="s">
        <v>739</v>
      </c>
      <c r="E149" s="239"/>
      <c r="F149" s="259"/>
      <c r="G149" s="241"/>
      <c r="H149" s="241"/>
      <c r="I149" s="241"/>
      <c r="J149" s="239"/>
      <c r="K149" s="259"/>
      <c r="L149" s="241"/>
      <c r="M149" s="241"/>
      <c r="N149" s="260"/>
      <c r="O149" s="241"/>
      <c r="P149" s="241"/>
      <c r="Q149" s="241"/>
      <c r="R149" s="241"/>
      <c r="S149" s="241"/>
      <c r="T149" s="241"/>
      <c r="U149" s="241"/>
      <c r="V149" s="214"/>
      <c r="W149" s="241"/>
      <c r="X149" s="241"/>
      <c r="Y149" s="241"/>
      <c r="Z149" s="214"/>
      <c r="AA149" s="241"/>
      <c r="AB149" s="214"/>
      <c r="AC149" s="241"/>
      <c r="AD149" s="214"/>
      <c r="AE149" s="241"/>
      <c r="AF149" s="214"/>
      <c r="AG149" s="241"/>
      <c r="AH149" s="214"/>
      <c r="AI149" s="241"/>
      <c r="AJ149" s="214"/>
      <c r="AK149" s="241"/>
      <c r="AL149" s="214"/>
      <c r="AM149" s="214"/>
      <c r="AN149" s="241"/>
      <c r="AO149" s="214"/>
      <c r="AP149" s="241"/>
      <c r="AQ149" s="214"/>
      <c r="AR149" s="241"/>
      <c r="AS149" s="214"/>
      <c r="AT149" s="241"/>
      <c r="AU149" s="214"/>
      <c r="AV149" s="241"/>
      <c r="AW149" s="214"/>
      <c r="AX149" s="354">
        <f>400-370.045</f>
        <v>29.954999999999984</v>
      </c>
      <c r="AY149" s="262"/>
      <c r="AZ149" s="234"/>
      <c r="BB149" s="260">
        <v>0</v>
      </c>
      <c r="BC149" s="245">
        <f t="shared" si="7"/>
        <v>0</v>
      </c>
    </row>
    <row r="150" spans="1:55" s="310" customFormat="1" ht="30" customHeight="1" x14ac:dyDescent="0.25">
      <c r="A150" s="280" t="s">
        <v>792</v>
      </c>
      <c r="B150" s="247" t="s">
        <v>920</v>
      </c>
      <c r="C150" s="247" t="s">
        <v>764</v>
      </c>
      <c r="D150" s="248" t="s">
        <v>921</v>
      </c>
      <c r="E150" s="249"/>
      <c r="F150" s="250"/>
      <c r="G150" s="251"/>
      <c r="H150" s="251"/>
      <c r="I150" s="251"/>
      <c r="J150" s="249"/>
      <c r="K150" s="250"/>
      <c r="L150" s="251"/>
      <c r="M150" s="251"/>
      <c r="N150" s="252"/>
      <c r="O150" s="251"/>
      <c r="P150" s="251"/>
      <c r="Q150" s="251"/>
      <c r="R150" s="251"/>
      <c r="S150" s="251"/>
      <c r="T150" s="251"/>
      <c r="U150" s="251"/>
      <c r="V150" s="305"/>
      <c r="W150" s="251"/>
      <c r="X150" s="251"/>
      <c r="Y150" s="251"/>
      <c r="Z150" s="305"/>
      <c r="AA150" s="251"/>
      <c r="AB150" s="305"/>
      <c r="AC150" s="251"/>
      <c r="AD150" s="305"/>
      <c r="AE150" s="251"/>
      <c r="AF150" s="305"/>
      <c r="AG150" s="251"/>
      <c r="AH150" s="305"/>
      <c r="AI150" s="251"/>
      <c r="AJ150" s="305"/>
      <c r="AK150" s="251"/>
      <c r="AL150" s="305"/>
      <c r="AM150" s="305"/>
      <c r="AN150" s="251"/>
      <c r="AO150" s="305"/>
      <c r="AP150" s="251"/>
      <c r="AQ150" s="305"/>
      <c r="AR150" s="251"/>
      <c r="AS150" s="305"/>
      <c r="AT150" s="251"/>
      <c r="AU150" s="305"/>
      <c r="AV150" s="251"/>
      <c r="AW150" s="305"/>
      <c r="AX150" s="253">
        <f>AX151</f>
        <v>637.48299999999995</v>
      </c>
      <c r="AY150" s="254"/>
      <c r="AZ150" s="309"/>
      <c r="BB150" s="252">
        <f>BB151+BB153</f>
        <v>954.39700000000005</v>
      </c>
      <c r="BC150" s="245">
        <f t="shared" si="7"/>
        <v>149.71332568868505</v>
      </c>
    </row>
    <row r="151" spans="1:55" ht="33" customHeight="1" x14ac:dyDescent="0.25">
      <c r="A151" s="280" t="s">
        <v>792</v>
      </c>
      <c r="B151" s="257" t="s">
        <v>920</v>
      </c>
      <c r="C151" s="257" t="s">
        <v>771</v>
      </c>
      <c r="D151" s="263" t="s">
        <v>186</v>
      </c>
      <c r="E151" s="239"/>
      <c r="F151" s="259"/>
      <c r="G151" s="241"/>
      <c r="H151" s="241"/>
      <c r="I151" s="241"/>
      <c r="J151" s="239"/>
      <c r="K151" s="259"/>
      <c r="L151" s="241"/>
      <c r="M151" s="241"/>
      <c r="N151" s="260"/>
      <c r="O151" s="241"/>
      <c r="P151" s="241"/>
      <c r="Q151" s="241"/>
      <c r="R151" s="241"/>
      <c r="S151" s="241"/>
      <c r="T151" s="241"/>
      <c r="U151" s="241"/>
      <c r="V151" s="214"/>
      <c r="W151" s="241"/>
      <c r="X151" s="241"/>
      <c r="Y151" s="241"/>
      <c r="Z151" s="214"/>
      <c r="AA151" s="241"/>
      <c r="AB151" s="214"/>
      <c r="AC151" s="241"/>
      <c r="AD151" s="214"/>
      <c r="AE151" s="241"/>
      <c r="AF151" s="214"/>
      <c r="AG151" s="241"/>
      <c r="AH151" s="214"/>
      <c r="AI151" s="241"/>
      <c r="AJ151" s="214"/>
      <c r="AK151" s="241"/>
      <c r="AL151" s="214"/>
      <c r="AM151" s="214"/>
      <c r="AN151" s="241"/>
      <c r="AO151" s="214"/>
      <c r="AP151" s="241"/>
      <c r="AQ151" s="214"/>
      <c r="AR151" s="241"/>
      <c r="AS151" s="214"/>
      <c r="AT151" s="241"/>
      <c r="AU151" s="214"/>
      <c r="AV151" s="241"/>
      <c r="AW151" s="214"/>
      <c r="AX151" s="261">
        <v>637.48299999999995</v>
      </c>
      <c r="AY151" s="262">
        <f>AY156+AY160</f>
        <v>50</v>
      </c>
      <c r="AZ151" s="234"/>
      <c r="BB151" s="260">
        <v>776.39700000000005</v>
      </c>
      <c r="BC151" s="245">
        <f t="shared" si="7"/>
        <v>121.7910124662148</v>
      </c>
    </row>
    <row r="152" spans="1:55" ht="48" customHeight="1" x14ac:dyDescent="0.25">
      <c r="A152" s="280" t="str">
        <f t="shared" ref="A152:B152" si="9">A153</f>
        <v>04 12</v>
      </c>
      <c r="B152" s="257" t="str">
        <f t="shared" si="9"/>
        <v>24025S1240</v>
      </c>
      <c r="C152" s="257" t="s">
        <v>764</v>
      </c>
      <c r="D152" s="248" t="s">
        <v>919</v>
      </c>
      <c r="E152" s="239"/>
      <c r="F152" s="259"/>
      <c r="G152" s="241"/>
      <c r="H152" s="241"/>
      <c r="I152" s="241"/>
      <c r="J152" s="239"/>
      <c r="K152" s="259"/>
      <c r="L152" s="241"/>
      <c r="M152" s="241"/>
      <c r="N152" s="260"/>
      <c r="O152" s="241"/>
      <c r="P152" s="241"/>
      <c r="Q152" s="241"/>
      <c r="R152" s="241"/>
      <c r="S152" s="241"/>
      <c r="T152" s="241"/>
      <c r="U152" s="241"/>
      <c r="V152" s="214"/>
      <c r="W152" s="241"/>
      <c r="X152" s="241"/>
      <c r="Y152" s="241"/>
      <c r="Z152" s="214"/>
      <c r="AA152" s="241"/>
      <c r="AB152" s="214"/>
      <c r="AC152" s="241"/>
      <c r="AD152" s="214"/>
      <c r="AE152" s="241"/>
      <c r="AF152" s="214"/>
      <c r="AG152" s="241"/>
      <c r="AH152" s="214"/>
      <c r="AI152" s="241"/>
      <c r="AJ152" s="214"/>
      <c r="AK152" s="241"/>
      <c r="AL152" s="214"/>
      <c r="AM152" s="214"/>
      <c r="AN152" s="241"/>
      <c r="AO152" s="214"/>
      <c r="AP152" s="241"/>
      <c r="AQ152" s="214"/>
      <c r="AR152" s="241"/>
      <c r="AS152" s="214"/>
      <c r="AT152" s="241"/>
      <c r="AU152" s="214"/>
      <c r="AV152" s="241"/>
      <c r="AW152" s="214"/>
      <c r="AX152" s="261">
        <f>AX153</f>
        <v>90.073909999999998</v>
      </c>
      <c r="AY152" s="262"/>
      <c r="AZ152" s="234"/>
      <c r="BB152" s="260"/>
      <c r="BC152" s="245"/>
    </row>
    <row r="153" spans="1:55" ht="34.5" customHeight="1" x14ac:dyDescent="0.25">
      <c r="A153" s="280" t="s">
        <v>792</v>
      </c>
      <c r="B153" s="257" t="s">
        <v>184</v>
      </c>
      <c r="C153" s="257" t="s">
        <v>771</v>
      </c>
      <c r="D153" s="263" t="s">
        <v>185</v>
      </c>
      <c r="E153" s="239"/>
      <c r="F153" s="259"/>
      <c r="G153" s="241"/>
      <c r="H153" s="241"/>
      <c r="I153" s="241"/>
      <c r="J153" s="239"/>
      <c r="K153" s="259"/>
      <c r="L153" s="241"/>
      <c r="M153" s="241"/>
      <c r="N153" s="260"/>
      <c r="O153" s="241"/>
      <c r="P153" s="241"/>
      <c r="Q153" s="241"/>
      <c r="R153" s="241"/>
      <c r="S153" s="241"/>
      <c r="T153" s="241"/>
      <c r="U153" s="241"/>
      <c r="V153" s="214"/>
      <c r="W153" s="241"/>
      <c r="X153" s="241"/>
      <c r="Y153" s="241"/>
      <c r="Z153" s="214"/>
      <c r="AA153" s="241"/>
      <c r="AB153" s="214"/>
      <c r="AC153" s="241"/>
      <c r="AD153" s="214"/>
      <c r="AE153" s="241"/>
      <c r="AF153" s="214"/>
      <c r="AG153" s="241"/>
      <c r="AH153" s="214"/>
      <c r="AI153" s="241"/>
      <c r="AJ153" s="214"/>
      <c r="AK153" s="241"/>
      <c r="AL153" s="214"/>
      <c r="AM153" s="214"/>
      <c r="AN153" s="241"/>
      <c r="AO153" s="214"/>
      <c r="AP153" s="241"/>
      <c r="AQ153" s="214"/>
      <c r="AR153" s="241"/>
      <c r="AS153" s="214"/>
      <c r="AT153" s="241"/>
      <c r="AU153" s="214"/>
      <c r="AV153" s="241"/>
      <c r="AW153" s="214"/>
      <c r="AX153" s="354">
        <v>90.073909999999998</v>
      </c>
      <c r="AY153" s="262"/>
      <c r="AZ153" s="234"/>
      <c r="BB153" s="260">
        <v>178</v>
      </c>
      <c r="BC153" s="245">
        <f t="shared" si="7"/>
        <v>197.61549154466593</v>
      </c>
    </row>
    <row r="154" spans="1:55" ht="48" customHeight="1" x14ac:dyDescent="0.25">
      <c r="A154" s="280" t="s">
        <v>1109</v>
      </c>
      <c r="B154" s="257" t="s">
        <v>184</v>
      </c>
      <c r="C154" s="257" t="s">
        <v>764</v>
      </c>
      <c r="D154" s="248" t="s">
        <v>919</v>
      </c>
      <c r="E154" s="239"/>
      <c r="F154" s="259"/>
      <c r="G154" s="241"/>
      <c r="H154" s="241"/>
      <c r="I154" s="241"/>
      <c r="J154" s="239"/>
      <c r="K154" s="259"/>
      <c r="L154" s="241"/>
      <c r="M154" s="241"/>
      <c r="N154" s="260"/>
      <c r="O154" s="241"/>
      <c r="P154" s="241"/>
      <c r="Q154" s="241"/>
      <c r="R154" s="241"/>
      <c r="S154" s="241"/>
      <c r="T154" s="241"/>
      <c r="U154" s="241"/>
      <c r="V154" s="214"/>
      <c r="W154" s="241"/>
      <c r="X154" s="241"/>
      <c r="Y154" s="241"/>
      <c r="Z154" s="214"/>
      <c r="AA154" s="241"/>
      <c r="AB154" s="214"/>
      <c r="AC154" s="241"/>
      <c r="AD154" s="214"/>
      <c r="AE154" s="241"/>
      <c r="AF154" s="214"/>
      <c r="AG154" s="241"/>
      <c r="AH154" s="214"/>
      <c r="AI154" s="241"/>
      <c r="AJ154" s="214"/>
      <c r="AK154" s="241"/>
      <c r="AL154" s="214"/>
      <c r="AM154" s="214"/>
      <c r="AN154" s="241"/>
      <c r="AO154" s="214"/>
      <c r="AP154" s="241"/>
      <c r="AQ154" s="214"/>
      <c r="AR154" s="241"/>
      <c r="AS154" s="214"/>
      <c r="AT154" s="241"/>
      <c r="AU154" s="214"/>
      <c r="AV154" s="241"/>
      <c r="AW154" s="214"/>
      <c r="AX154" s="354">
        <f>AX155</f>
        <v>370.04500000000002</v>
      </c>
      <c r="AY154" s="262"/>
      <c r="AZ154" s="234"/>
      <c r="BB154" s="260"/>
      <c r="BC154" s="245"/>
    </row>
    <row r="155" spans="1:55" ht="34.5" customHeight="1" x14ac:dyDescent="0.25">
      <c r="A155" s="280" t="s">
        <v>1109</v>
      </c>
      <c r="B155" s="257" t="s">
        <v>184</v>
      </c>
      <c r="C155" s="257" t="s">
        <v>13</v>
      </c>
      <c r="D155" s="263" t="s">
        <v>185</v>
      </c>
      <c r="E155" s="239"/>
      <c r="F155" s="259"/>
      <c r="G155" s="241"/>
      <c r="H155" s="241"/>
      <c r="I155" s="241"/>
      <c r="J155" s="239"/>
      <c r="K155" s="259"/>
      <c r="L155" s="241"/>
      <c r="M155" s="241"/>
      <c r="N155" s="260"/>
      <c r="O155" s="241"/>
      <c r="P155" s="241"/>
      <c r="Q155" s="241"/>
      <c r="R155" s="241"/>
      <c r="S155" s="241"/>
      <c r="T155" s="241"/>
      <c r="U155" s="241"/>
      <c r="V155" s="214"/>
      <c r="W155" s="241"/>
      <c r="X155" s="241"/>
      <c r="Y155" s="241"/>
      <c r="Z155" s="214"/>
      <c r="AA155" s="241"/>
      <c r="AB155" s="214"/>
      <c r="AC155" s="241"/>
      <c r="AD155" s="214"/>
      <c r="AE155" s="241"/>
      <c r="AF155" s="214"/>
      <c r="AG155" s="241"/>
      <c r="AH155" s="214"/>
      <c r="AI155" s="241"/>
      <c r="AJ155" s="214"/>
      <c r="AK155" s="241"/>
      <c r="AL155" s="214"/>
      <c r="AM155" s="214"/>
      <c r="AN155" s="241"/>
      <c r="AO155" s="214"/>
      <c r="AP155" s="241"/>
      <c r="AQ155" s="214"/>
      <c r="AR155" s="241"/>
      <c r="AS155" s="214"/>
      <c r="AT155" s="241"/>
      <c r="AU155" s="214"/>
      <c r="AV155" s="241"/>
      <c r="AW155" s="214"/>
      <c r="AX155" s="354">
        <v>370.04500000000002</v>
      </c>
      <c r="AY155" s="262"/>
      <c r="AZ155" s="234"/>
      <c r="BB155" s="260"/>
      <c r="BC155" s="245"/>
    </row>
    <row r="156" spans="1:55" ht="33.75" customHeight="1" x14ac:dyDescent="0.25">
      <c r="A156" s="280" t="s">
        <v>792</v>
      </c>
      <c r="B156" s="247" t="s">
        <v>768</v>
      </c>
      <c r="C156" s="247" t="s">
        <v>764</v>
      </c>
      <c r="D156" s="258" t="s">
        <v>691</v>
      </c>
      <c r="E156" s="239"/>
      <c r="F156" s="259"/>
      <c r="G156" s="241"/>
      <c r="H156" s="241"/>
      <c r="I156" s="241"/>
      <c r="J156" s="239"/>
      <c r="K156" s="259"/>
      <c r="L156" s="241"/>
      <c r="M156" s="241"/>
      <c r="N156" s="260"/>
      <c r="O156" s="241"/>
      <c r="P156" s="241"/>
      <c r="Q156" s="241"/>
      <c r="R156" s="241"/>
      <c r="S156" s="241"/>
      <c r="T156" s="241"/>
      <c r="U156" s="241"/>
      <c r="V156" s="214"/>
      <c r="W156" s="241"/>
      <c r="X156" s="241"/>
      <c r="Y156" s="241"/>
      <c r="Z156" s="214"/>
      <c r="AA156" s="241"/>
      <c r="AB156" s="214"/>
      <c r="AC156" s="241"/>
      <c r="AD156" s="214"/>
      <c r="AE156" s="241"/>
      <c r="AF156" s="214"/>
      <c r="AG156" s="241"/>
      <c r="AH156" s="214"/>
      <c r="AI156" s="241"/>
      <c r="AJ156" s="214"/>
      <c r="AK156" s="241"/>
      <c r="AL156" s="214"/>
      <c r="AM156" s="214"/>
      <c r="AN156" s="241"/>
      <c r="AO156" s="214"/>
      <c r="AP156" s="241"/>
      <c r="AQ156" s="214"/>
      <c r="AR156" s="241"/>
      <c r="AS156" s="214"/>
      <c r="AT156" s="241"/>
      <c r="AU156" s="214"/>
      <c r="AV156" s="241"/>
      <c r="AW156" s="214"/>
      <c r="AX156" s="261">
        <f>AX157+AX159</f>
        <v>248</v>
      </c>
      <c r="AY156" s="262">
        <v>50</v>
      </c>
      <c r="AZ156" s="234"/>
      <c r="BB156" s="260">
        <f>BB157+BB159</f>
        <v>269.5</v>
      </c>
      <c r="BC156" s="245">
        <f t="shared" si="7"/>
        <v>108.66935483870968</v>
      </c>
    </row>
    <row r="157" spans="1:55" ht="28.5" customHeight="1" x14ac:dyDescent="0.25">
      <c r="A157" s="311" t="s">
        <v>792</v>
      </c>
      <c r="B157" s="247" t="s">
        <v>114</v>
      </c>
      <c r="C157" s="247" t="s">
        <v>764</v>
      </c>
      <c r="D157" s="248" t="s">
        <v>56</v>
      </c>
      <c r="E157" s="239"/>
      <c r="F157" s="259"/>
      <c r="G157" s="241"/>
      <c r="H157" s="241"/>
      <c r="I157" s="241"/>
      <c r="J157" s="239"/>
      <c r="K157" s="259"/>
      <c r="L157" s="241"/>
      <c r="M157" s="241"/>
      <c r="N157" s="260"/>
      <c r="O157" s="241"/>
      <c r="P157" s="241"/>
      <c r="Q157" s="241"/>
      <c r="R157" s="241"/>
      <c r="S157" s="241"/>
      <c r="T157" s="241"/>
      <c r="U157" s="241"/>
      <c r="V157" s="214"/>
      <c r="W157" s="241"/>
      <c r="X157" s="241"/>
      <c r="Y157" s="241"/>
      <c r="Z157" s="214"/>
      <c r="AA157" s="241"/>
      <c r="AB157" s="214"/>
      <c r="AC157" s="241"/>
      <c r="AD157" s="214"/>
      <c r="AE157" s="241"/>
      <c r="AF157" s="214"/>
      <c r="AG157" s="241"/>
      <c r="AH157" s="214"/>
      <c r="AI157" s="241"/>
      <c r="AJ157" s="214"/>
      <c r="AK157" s="241"/>
      <c r="AL157" s="214"/>
      <c r="AM157" s="214"/>
      <c r="AN157" s="241"/>
      <c r="AO157" s="214"/>
      <c r="AP157" s="241"/>
      <c r="AQ157" s="214"/>
      <c r="AR157" s="241"/>
      <c r="AS157" s="214"/>
      <c r="AT157" s="241"/>
      <c r="AU157" s="214"/>
      <c r="AV157" s="241"/>
      <c r="AW157" s="214"/>
      <c r="AX157" s="261">
        <f>AX158</f>
        <v>0</v>
      </c>
      <c r="AY157" s="262"/>
      <c r="AZ157" s="234"/>
      <c r="BB157" s="260">
        <f>BB158</f>
        <v>103.5</v>
      </c>
      <c r="BC157" s="245" t="e">
        <f t="shared" si="7"/>
        <v>#DIV/0!</v>
      </c>
    </row>
    <row r="158" spans="1:55" ht="30" customHeight="1" x14ac:dyDescent="0.25">
      <c r="A158" s="280" t="s">
        <v>792</v>
      </c>
      <c r="B158" s="257" t="s">
        <v>114</v>
      </c>
      <c r="C158" s="257" t="s">
        <v>771</v>
      </c>
      <c r="D158" s="263" t="s">
        <v>169</v>
      </c>
      <c r="E158" s="239"/>
      <c r="F158" s="259"/>
      <c r="G158" s="241"/>
      <c r="H158" s="241"/>
      <c r="I158" s="241"/>
      <c r="J158" s="239"/>
      <c r="K158" s="259"/>
      <c r="L158" s="241"/>
      <c r="M158" s="241"/>
      <c r="N158" s="260"/>
      <c r="O158" s="241"/>
      <c r="P158" s="241"/>
      <c r="Q158" s="241"/>
      <c r="R158" s="241"/>
      <c r="S158" s="241"/>
      <c r="T158" s="241"/>
      <c r="U158" s="241"/>
      <c r="V158" s="214"/>
      <c r="W158" s="241"/>
      <c r="X158" s="241"/>
      <c r="Y158" s="241"/>
      <c r="Z158" s="214"/>
      <c r="AA158" s="241"/>
      <c r="AB158" s="214"/>
      <c r="AC158" s="241"/>
      <c r="AD158" s="214"/>
      <c r="AE158" s="241"/>
      <c r="AF158" s="214"/>
      <c r="AG158" s="241"/>
      <c r="AH158" s="214"/>
      <c r="AI158" s="241"/>
      <c r="AJ158" s="214"/>
      <c r="AK158" s="241"/>
      <c r="AL158" s="214"/>
      <c r="AM158" s="214"/>
      <c r="AN158" s="241"/>
      <c r="AO158" s="214"/>
      <c r="AP158" s="241"/>
      <c r="AQ158" s="214"/>
      <c r="AR158" s="241"/>
      <c r="AS158" s="214"/>
      <c r="AT158" s="241"/>
      <c r="AU158" s="214"/>
      <c r="AV158" s="241"/>
      <c r="AW158" s="214"/>
      <c r="AX158" s="261">
        <v>0</v>
      </c>
      <c r="AY158" s="262"/>
      <c r="AZ158" s="234"/>
      <c r="BB158" s="260">
        <v>103.5</v>
      </c>
      <c r="BC158" s="245" t="e">
        <f t="shared" si="7"/>
        <v>#DIV/0!</v>
      </c>
    </row>
    <row r="159" spans="1:55" ht="34.9" customHeight="1" x14ac:dyDescent="0.25">
      <c r="A159" s="311" t="s">
        <v>792</v>
      </c>
      <c r="B159" s="247" t="s">
        <v>113</v>
      </c>
      <c r="C159" s="247" t="s">
        <v>764</v>
      </c>
      <c r="D159" s="248" t="s">
        <v>73</v>
      </c>
      <c r="E159" s="239"/>
      <c r="F159" s="259"/>
      <c r="G159" s="241"/>
      <c r="H159" s="241"/>
      <c r="I159" s="241"/>
      <c r="J159" s="239"/>
      <c r="K159" s="259"/>
      <c r="L159" s="241"/>
      <c r="M159" s="241"/>
      <c r="N159" s="260"/>
      <c r="O159" s="241"/>
      <c r="P159" s="241"/>
      <c r="Q159" s="241"/>
      <c r="R159" s="241"/>
      <c r="S159" s="241"/>
      <c r="T159" s="241"/>
      <c r="U159" s="241"/>
      <c r="V159" s="214"/>
      <c r="W159" s="241"/>
      <c r="X159" s="241"/>
      <c r="Y159" s="241"/>
      <c r="Z159" s="214"/>
      <c r="AA159" s="241"/>
      <c r="AB159" s="214"/>
      <c r="AC159" s="241"/>
      <c r="AD159" s="214"/>
      <c r="AE159" s="241"/>
      <c r="AF159" s="214"/>
      <c r="AG159" s="241"/>
      <c r="AH159" s="214"/>
      <c r="AI159" s="241"/>
      <c r="AJ159" s="214"/>
      <c r="AK159" s="241"/>
      <c r="AL159" s="214"/>
      <c r="AM159" s="214"/>
      <c r="AN159" s="241"/>
      <c r="AO159" s="214"/>
      <c r="AP159" s="241"/>
      <c r="AQ159" s="214"/>
      <c r="AR159" s="241"/>
      <c r="AS159" s="214"/>
      <c r="AT159" s="241"/>
      <c r="AU159" s="214"/>
      <c r="AV159" s="241"/>
      <c r="AW159" s="214"/>
      <c r="AX159" s="261">
        <f>AX160</f>
        <v>248</v>
      </c>
      <c r="AY159" s="262"/>
      <c r="AZ159" s="234"/>
      <c r="BB159" s="260">
        <f>BB160</f>
        <v>166</v>
      </c>
      <c r="BC159" s="245">
        <f t="shared" si="7"/>
        <v>66.935483870967744</v>
      </c>
    </row>
    <row r="160" spans="1:55" ht="30.75" customHeight="1" x14ac:dyDescent="0.25">
      <c r="A160" s="280" t="s">
        <v>792</v>
      </c>
      <c r="B160" s="257" t="s">
        <v>113</v>
      </c>
      <c r="C160" s="257" t="s">
        <v>771</v>
      </c>
      <c r="D160" s="258" t="s">
        <v>74</v>
      </c>
      <c r="E160" s="239"/>
      <c r="F160" s="259"/>
      <c r="G160" s="241"/>
      <c r="H160" s="241"/>
      <c r="I160" s="241"/>
      <c r="J160" s="239"/>
      <c r="K160" s="259"/>
      <c r="L160" s="241"/>
      <c r="M160" s="241"/>
      <c r="N160" s="260"/>
      <c r="O160" s="241"/>
      <c r="P160" s="241"/>
      <c r="Q160" s="241"/>
      <c r="R160" s="241"/>
      <c r="S160" s="241"/>
      <c r="T160" s="241"/>
      <c r="U160" s="241"/>
      <c r="V160" s="214"/>
      <c r="W160" s="241"/>
      <c r="X160" s="241"/>
      <c r="Y160" s="241"/>
      <c r="Z160" s="214"/>
      <c r="AA160" s="241"/>
      <c r="AB160" s="214"/>
      <c r="AC160" s="241"/>
      <c r="AD160" s="214"/>
      <c r="AE160" s="241"/>
      <c r="AF160" s="214"/>
      <c r="AG160" s="241"/>
      <c r="AH160" s="214"/>
      <c r="AI160" s="241"/>
      <c r="AJ160" s="214"/>
      <c r="AK160" s="241"/>
      <c r="AL160" s="214"/>
      <c r="AM160" s="214"/>
      <c r="AN160" s="241"/>
      <c r="AO160" s="214"/>
      <c r="AP160" s="241"/>
      <c r="AQ160" s="214"/>
      <c r="AR160" s="241"/>
      <c r="AS160" s="214"/>
      <c r="AT160" s="241"/>
      <c r="AU160" s="214"/>
      <c r="AV160" s="241"/>
      <c r="AW160" s="214"/>
      <c r="AX160" s="261">
        <f>100+148</f>
        <v>248</v>
      </c>
      <c r="AY160" s="262">
        <v>0</v>
      </c>
      <c r="AZ160" s="234"/>
      <c r="BB160" s="260">
        <v>166</v>
      </c>
      <c r="BC160" s="245">
        <f t="shared" si="7"/>
        <v>66.935483870967744</v>
      </c>
    </row>
    <row r="161" spans="1:55" ht="20.25" customHeight="1" x14ac:dyDescent="0.25">
      <c r="A161" s="311" t="s">
        <v>792</v>
      </c>
      <c r="B161" s="247" t="s">
        <v>114</v>
      </c>
      <c r="C161" s="247" t="s">
        <v>764</v>
      </c>
      <c r="D161" s="248" t="s">
        <v>56</v>
      </c>
      <c r="E161" s="239"/>
      <c r="F161" s="259"/>
      <c r="G161" s="241"/>
      <c r="H161" s="241"/>
      <c r="I161" s="241"/>
      <c r="J161" s="239"/>
      <c r="K161" s="259"/>
      <c r="L161" s="241"/>
      <c r="M161" s="241"/>
      <c r="N161" s="260"/>
      <c r="O161" s="241"/>
      <c r="P161" s="241"/>
      <c r="Q161" s="241"/>
      <c r="R161" s="241"/>
      <c r="S161" s="241"/>
      <c r="T161" s="241"/>
      <c r="U161" s="241"/>
      <c r="V161" s="214"/>
      <c r="W161" s="241"/>
      <c r="X161" s="241"/>
      <c r="Y161" s="241"/>
      <c r="Z161" s="214"/>
      <c r="AA161" s="241"/>
      <c r="AB161" s="214"/>
      <c r="AC161" s="241"/>
      <c r="AD161" s="214"/>
      <c r="AE161" s="241"/>
      <c r="AF161" s="214"/>
      <c r="AG161" s="241"/>
      <c r="AH161" s="214"/>
      <c r="AI161" s="241"/>
      <c r="AJ161" s="214"/>
      <c r="AK161" s="241"/>
      <c r="AL161" s="214"/>
      <c r="AM161" s="214"/>
      <c r="AN161" s="241"/>
      <c r="AO161" s="214"/>
      <c r="AP161" s="241"/>
      <c r="AQ161" s="214"/>
      <c r="AR161" s="241"/>
      <c r="AS161" s="214"/>
      <c r="AT161" s="241"/>
      <c r="AU161" s="214"/>
      <c r="AV161" s="241"/>
      <c r="AW161" s="214"/>
      <c r="AX161" s="261">
        <f>AX162</f>
        <v>0</v>
      </c>
      <c r="AY161" s="262"/>
      <c r="AZ161" s="234"/>
      <c r="BB161" s="260">
        <f>BB162</f>
        <v>0</v>
      </c>
      <c r="BC161" s="245" t="e">
        <f t="shared" si="7"/>
        <v>#DIV/0!</v>
      </c>
    </row>
    <row r="162" spans="1:55" ht="21" customHeight="1" x14ac:dyDescent="0.25">
      <c r="A162" s="280" t="s">
        <v>792</v>
      </c>
      <c r="B162" s="257" t="s">
        <v>114</v>
      </c>
      <c r="C162" s="257" t="s">
        <v>771</v>
      </c>
      <c r="D162" s="263" t="s">
        <v>169</v>
      </c>
      <c r="E162" s="239"/>
      <c r="F162" s="259"/>
      <c r="G162" s="241"/>
      <c r="H162" s="241"/>
      <c r="I162" s="241"/>
      <c r="J162" s="239"/>
      <c r="K162" s="259"/>
      <c r="L162" s="241"/>
      <c r="M162" s="241"/>
      <c r="N162" s="260"/>
      <c r="O162" s="241"/>
      <c r="P162" s="241"/>
      <c r="Q162" s="241"/>
      <c r="R162" s="241"/>
      <c r="S162" s="241"/>
      <c r="T162" s="241"/>
      <c r="U162" s="241"/>
      <c r="V162" s="214"/>
      <c r="W162" s="241"/>
      <c r="X162" s="241"/>
      <c r="Y162" s="241"/>
      <c r="Z162" s="214"/>
      <c r="AA162" s="241"/>
      <c r="AB162" s="214"/>
      <c r="AC162" s="241"/>
      <c r="AD162" s="214"/>
      <c r="AE162" s="241"/>
      <c r="AF162" s="214"/>
      <c r="AG162" s="241"/>
      <c r="AH162" s="214"/>
      <c r="AI162" s="241"/>
      <c r="AJ162" s="214"/>
      <c r="AK162" s="241"/>
      <c r="AL162" s="214"/>
      <c r="AM162" s="214"/>
      <c r="AN162" s="241"/>
      <c r="AO162" s="214"/>
      <c r="AP162" s="241"/>
      <c r="AQ162" s="214"/>
      <c r="AR162" s="241"/>
      <c r="AS162" s="214"/>
      <c r="AT162" s="241"/>
      <c r="AU162" s="214"/>
      <c r="AV162" s="241"/>
      <c r="AW162" s="214"/>
      <c r="AX162" s="261"/>
      <c r="AY162" s="262">
        <v>150</v>
      </c>
      <c r="AZ162" s="234"/>
      <c r="BB162" s="260"/>
      <c r="BC162" s="245" t="e">
        <f t="shared" si="7"/>
        <v>#DIV/0!</v>
      </c>
    </row>
    <row r="163" spans="1:55" ht="15.75" x14ac:dyDescent="0.25">
      <c r="A163" s="236" t="s">
        <v>793</v>
      </c>
      <c r="B163" s="237" t="s">
        <v>766</v>
      </c>
      <c r="C163" s="237" t="s">
        <v>764</v>
      </c>
      <c r="D163" s="238" t="s">
        <v>457</v>
      </c>
      <c r="E163" s="239" t="e">
        <f>F163+G163+H163+I163</f>
        <v>#REF!</v>
      </c>
      <c r="F163" s="239" t="e">
        <f>#REF!+F178+#REF!</f>
        <v>#REF!</v>
      </c>
      <c r="G163" s="239" t="e">
        <f>#REF!+G178+#REF!</f>
        <v>#REF!</v>
      </c>
      <c r="H163" s="239" t="e">
        <f>#REF!+H178+#REF!</f>
        <v>#REF!</v>
      </c>
      <c r="I163" s="239" t="e">
        <f>#REF!+I178+#REF!</f>
        <v>#REF!</v>
      </c>
      <c r="J163" s="239" t="e">
        <f>K163+L163+M163+N163</f>
        <v>#REF!</v>
      </c>
      <c r="K163" s="239" t="e">
        <f>#REF!+K178+#REF!</f>
        <v>#REF!</v>
      </c>
      <c r="L163" s="239" t="e">
        <f>#REF!+L178+#REF!</f>
        <v>#REF!</v>
      </c>
      <c r="M163" s="239" t="e">
        <f>#REF!+M178+#REF!</f>
        <v>#REF!</v>
      </c>
      <c r="N163" s="240" t="e">
        <f>#REF!+N178+#REF!</f>
        <v>#REF!</v>
      </c>
      <c r="O163" s="239">
        <v>7487614.1299999999</v>
      </c>
      <c r="P163" s="241">
        <v>371000</v>
      </c>
      <c r="Q163" s="239" t="e">
        <f>#REF!+Q178+#REF!</f>
        <v>#REF!</v>
      </c>
      <c r="R163" s="239" t="e">
        <f>#REF!+R178+#REF!</f>
        <v>#REF!</v>
      </c>
      <c r="S163" s="239" t="e">
        <f>#REF!+S178+#REF!</f>
        <v>#REF!</v>
      </c>
      <c r="T163" s="239" t="e">
        <f>#REF!+T178+#REF!</f>
        <v>#REF!</v>
      </c>
      <c r="U163" s="239" t="e">
        <f>U178+U205+#REF!</f>
        <v>#REF!</v>
      </c>
      <c r="V163" s="214"/>
      <c r="W163" s="239" t="e">
        <f>W178+W205+#REF!+#REF!</f>
        <v>#REF!</v>
      </c>
      <c r="X163" s="239" t="e">
        <f>X178+X205+#REF!+#REF!</f>
        <v>#REF!</v>
      </c>
      <c r="Y163" s="239" t="e">
        <f>W163+X163</f>
        <v>#REF!</v>
      </c>
      <c r="Z163" s="214"/>
      <c r="AA163" s="239" t="e">
        <f>#REF!+AA178+AA205+#REF!</f>
        <v>#REF!</v>
      </c>
      <c r="AB163" s="214"/>
      <c r="AC163" s="239" t="e">
        <f>#REF!+AC178+AC205+#REF!</f>
        <v>#REF!</v>
      </c>
      <c r="AD163" s="214"/>
      <c r="AE163" s="239" t="e">
        <f>#REF!+AE178+AE205+#REF!</f>
        <v>#REF!</v>
      </c>
      <c r="AF163" s="214"/>
      <c r="AG163" s="239" t="e">
        <f>AG178+AG205+#REF!</f>
        <v>#REF!</v>
      </c>
      <c r="AH163" s="214"/>
      <c r="AI163" s="239" t="e">
        <f>AI178+AI205+#REF!</f>
        <v>#REF!</v>
      </c>
      <c r="AJ163" s="214"/>
      <c r="AK163" s="239" t="e">
        <f>AK178+AK205+#REF!</f>
        <v>#REF!</v>
      </c>
      <c r="AL163" s="214"/>
      <c r="AM163" s="214"/>
      <c r="AN163" s="239" t="e">
        <f>AN178+AN205+#REF!</f>
        <v>#REF!</v>
      </c>
      <c r="AO163" s="240"/>
      <c r="AP163" s="239" t="e">
        <f>AP178+AP205+#REF!</f>
        <v>#REF!</v>
      </c>
      <c r="AQ163" s="214"/>
      <c r="AR163" s="239" t="e">
        <f>AR178+AR205+#REF!</f>
        <v>#REF!</v>
      </c>
      <c r="AS163" s="214"/>
      <c r="AT163" s="239" t="e">
        <f>AT178+AT205+#REF!+AT164</f>
        <v>#REF!</v>
      </c>
      <c r="AU163" s="214"/>
      <c r="AV163" s="239" t="e">
        <f>AV178+AV205+#REF!+AV164</f>
        <v>#REF!</v>
      </c>
      <c r="AW163" s="214"/>
      <c r="AX163" s="242">
        <f>AX164+AX178+AX205+AX234</f>
        <v>14719.213</v>
      </c>
      <c r="AY163" s="243" t="e">
        <f>AY178+AY205+#REF!+AY164</f>
        <v>#REF!</v>
      </c>
      <c r="AZ163" s="234"/>
      <c r="BB163" s="240">
        <f>BB164+BB178+BB205+BB234</f>
        <v>15521.35471</v>
      </c>
      <c r="BC163" s="245">
        <f t="shared" si="7"/>
        <v>105.44962363137213</v>
      </c>
    </row>
    <row r="164" spans="1:55" ht="15" customHeight="1" x14ac:dyDescent="0.25">
      <c r="A164" s="236" t="s">
        <v>794</v>
      </c>
      <c r="B164" s="237" t="s">
        <v>766</v>
      </c>
      <c r="C164" s="237" t="s">
        <v>764</v>
      </c>
      <c r="D164" s="238" t="s">
        <v>458</v>
      </c>
      <c r="E164" s="239"/>
      <c r="F164" s="239"/>
      <c r="G164" s="239"/>
      <c r="H164" s="239"/>
      <c r="I164" s="239"/>
      <c r="J164" s="239"/>
      <c r="K164" s="239"/>
      <c r="L164" s="239"/>
      <c r="M164" s="239"/>
      <c r="N164" s="240"/>
      <c r="O164" s="239"/>
      <c r="P164" s="241"/>
      <c r="Q164" s="239"/>
      <c r="R164" s="239"/>
      <c r="S164" s="239"/>
      <c r="T164" s="239"/>
      <c r="U164" s="239"/>
      <c r="V164" s="214"/>
      <c r="W164" s="239"/>
      <c r="X164" s="239"/>
      <c r="Y164" s="239"/>
      <c r="Z164" s="214"/>
      <c r="AA164" s="239"/>
      <c r="AB164" s="214"/>
      <c r="AC164" s="239"/>
      <c r="AD164" s="214"/>
      <c r="AE164" s="239"/>
      <c r="AF164" s="214"/>
      <c r="AG164" s="239"/>
      <c r="AH164" s="214"/>
      <c r="AI164" s="239"/>
      <c r="AJ164" s="214"/>
      <c r="AK164" s="239"/>
      <c r="AL164" s="214"/>
      <c r="AM164" s="214"/>
      <c r="AN164" s="239"/>
      <c r="AO164" s="240"/>
      <c r="AP164" s="239"/>
      <c r="AQ164" s="214"/>
      <c r="AR164" s="239"/>
      <c r="AS164" s="214"/>
      <c r="AT164" s="239">
        <f>AT165</f>
        <v>57229</v>
      </c>
      <c r="AU164" s="214"/>
      <c r="AV164" s="239">
        <f>AV165</f>
        <v>57229</v>
      </c>
      <c r="AW164" s="214"/>
      <c r="AX164" s="242">
        <f>AX171</f>
        <v>161</v>
      </c>
      <c r="AY164" s="243">
        <f>AY165+AY172</f>
        <v>715.63</v>
      </c>
      <c r="AZ164" s="234"/>
      <c r="BB164" s="240">
        <f>BB171+BB176</f>
        <v>306.96999</v>
      </c>
      <c r="BC164" s="245">
        <f t="shared" si="7"/>
        <v>190.66459006211181</v>
      </c>
    </row>
    <row r="165" spans="1:55" ht="15.6" hidden="1" customHeight="1" x14ac:dyDescent="0.25">
      <c r="A165" s="255"/>
      <c r="B165" s="247" t="s">
        <v>459</v>
      </c>
      <c r="C165" s="247"/>
      <c r="D165" s="256" t="s">
        <v>460</v>
      </c>
      <c r="E165" s="251"/>
      <c r="F165" s="251"/>
      <c r="G165" s="251"/>
      <c r="H165" s="251"/>
      <c r="I165" s="251"/>
      <c r="J165" s="251"/>
      <c r="K165" s="251"/>
      <c r="L165" s="251"/>
      <c r="M165" s="251"/>
      <c r="N165" s="252"/>
      <c r="O165" s="251"/>
      <c r="P165" s="251"/>
      <c r="Q165" s="251"/>
      <c r="R165" s="251"/>
      <c r="S165" s="251"/>
      <c r="T165" s="251"/>
      <c r="U165" s="251"/>
      <c r="V165" s="305"/>
      <c r="W165" s="251"/>
      <c r="X165" s="251"/>
      <c r="Y165" s="251"/>
      <c r="Z165" s="305"/>
      <c r="AA165" s="251"/>
      <c r="AB165" s="305"/>
      <c r="AC165" s="251"/>
      <c r="AD165" s="305"/>
      <c r="AE165" s="251"/>
      <c r="AF165" s="305"/>
      <c r="AG165" s="251"/>
      <c r="AH165" s="305"/>
      <c r="AI165" s="251"/>
      <c r="AJ165" s="305"/>
      <c r="AK165" s="251"/>
      <c r="AL165" s="305"/>
      <c r="AM165" s="305"/>
      <c r="AN165" s="251"/>
      <c r="AO165" s="252"/>
      <c r="AP165" s="251"/>
      <c r="AQ165" s="305"/>
      <c r="AR165" s="251"/>
      <c r="AS165" s="214"/>
      <c r="AT165" s="251">
        <f>AT169</f>
        <v>57229</v>
      </c>
      <c r="AU165" s="214"/>
      <c r="AV165" s="251">
        <f>AV169</f>
        <v>57229</v>
      </c>
      <c r="AW165" s="214"/>
      <c r="AX165" s="253">
        <f>AX169+AX167</f>
        <v>0</v>
      </c>
      <c r="AY165" s="254">
        <f>AY169+AY167</f>
        <v>415.63</v>
      </c>
      <c r="AZ165" s="234"/>
      <c r="BB165" s="252">
        <f>BB169+BB167</f>
        <v>0</v>
      </c>
      <c r="BC165" s="245" t="e">
        <f t="shared" si="7"/>
        <v>#DIV/0!</v>
      </c>
    </row>
    <row r="166" spans="1:55" ht="62.45" hidden="1" customHeight="1" x14ac:dyDescent="0.25">
      <c r="A166" s="255"/>
      <c r="B166" s="257" t="s">
        <v>461</v>
      </c>
      <c r="C166" s="257"/>
      <c r="D166" s="275" t="s">
        <v>462</v>
      </c>
      <c r="E166" s="251"/>
      <c r="F166" s="251"/>
      <c r="G166" s="251"/>
      <c r="H166" s="251"/>
      <c r="I166" s="251"/>
      <c r="J166" s="251"/>
      <c r="K166" s="251"/>
      <c r="L166" s="251"/>
      <c r="M166" s="251"/>
      <c r="N166" s="252"/>
      <c r="O166" s="251"/>
      <c r="P166" s="251"/>
      <c r="Q166" s="251"/>
      <c r="R166" s="251"/>
      <c r="S166" s="251"/>
      <c r="T166" s="251"/>
      <c r="U166" s="251"/>
      <c r="V166" s="305"/>
      <c r="W166" s="251"/>
      <c r="X166" s="251"/>
      <c r="Y166" s="251"/>
      <c r="Z166" s="305"/>
      <c r="AA166" s="251"/>
      <c r="AB166" s="305"/>
      <c r="AC166" s="251"/>
      <c r="AD166" s="305"/>
      <c r="AE166" s="251"/>
      <c r="AF166" s="305"/>
      <c r="AG166" s="251"/>
      <c r="AH166" s="305"/>
      <c r="AI166" s="251"/>
      <c r="AJ166" s="305"/>
      <c r="AK166" s="251"/>
      <c r="AL166" s="305"/>
      <c r="AM166" s="305"/>
      <c r="AN166" s="251"/>
      <c r="AO166" s="252"/>
      <c r="AP166" s="251"/>
      <c r="AQ166" s="305"/>
      <c r="AR166" s="251"/>
      <c r="AS166" s="214"/>
      <c r="AT166" s="251"/>
      <c r="AU166" s="214"/>
      <c r="AV166" s="251"/>
      <c r="AW166" s="214"/>
      <c r="AX166" s="253">
        <f>AX167</f>
        <v>0</v>
      </c>
      <c r="AY166" s="254">
        <f>AY167</f>
        <v>415.63</v>
      </c>
      <c r="AZ166" s="234"/>
      <c r="BB166" s="252">
        <f>BB167</f>
        <v>0</v>
      </c>
      <c r="BC166" s="245" t="e">
        <f t="shared" si="7"/>
        <v>#DIV/0!</v>
      </c>
    </row>
    <row r="167" spans="1:55" ht="34.9" hidden="1" customHeight="1" x14ac:dyDescent="0.25">
      <c r="A167" s="255"/>
      <c r="B167" s="257" t="s">
        <v>463</v>
      </c>
      <c r="C167" s="257"/>
      <c r="D167" s="275" t="s">
        <v>464</v>
      </c>
      <c r="E167" s="251"/>
      <c r="F167" s="251"/>
      <c r="G167" s="251"/>
      <c r="H167" s="251"/>
      <c r="I167" s="251"/>
      <c r="J167" s="251"/>
      <c r="K167" s="251"/>
      <c r="L167" s="251"/>
      <c r="M167" s="251"/>
      <c r="N167" s="252"/>
      <c r="O167" s="251"/>
      <c r="P167" s="251"/>
      <c r="Q167" s="251"/>
      <c r="R167" s="251"/>
      <c r="S167" s="251"/>
      <c r="T167" s="251"/>
      <c r="U167" s="251"/>
      <c r="V167" s="305"/>
      <c r="W167" s="251"/>
      <c r="X167" s="251"/>
      <c r="Y167" s="251"/>
      <c r="Z167" s="305"/>
      <c r="AA167" s="251"/>
      <c r="AB167" s="305"/>
      <c r="AC167" s="251"/>
      <c r="AD167" s="305"/>
      <c r="AE167" s="251"/>
      <c r="AF167" s="305"/>
      <c r="AG167" s="251"/>
      <c r="AH167" s="305"/>
      <c r="AI167" s="251"/>
      <c r="AJ167" s="305"/>
      <c r="AK167" s="251"/>
      <c r="AL167" s="305"/>
      <c r="AM167" s="305"/>
      <c r="AN167" s="251"/>
      <c r="AO167" s="252"/>
      <c r="AP167" s="251"/>
      <c r="AQ167" s="305"/>
      <c r="AR167" s="251"/>
      <c r="AS167" s="214"/>
      <c r="AT167" s="251"/>
      <c r="AU167" s="214"/>
      <c r="AV167" s="251"/>
      <c r="AW167" s="214"/>
      <c r="AX167" s="253"/>
      <c r="AY167" s="254">
        <v>415.63</v>
      </c>
      <c r="AZ167" s="234"/>
      <c r="BB167" s="252"/>
      <c r="BC167" s="245" t="e">
        <f t="shared" si="7"/>
        <v>#DIV/0!</v>
      </c>
    </row>
    <row r="168" spans="1:55" ht="15.75" hidden="1" customHeight="1" x14ac:dyDescent="0.25">
      <c r="A168" s="255"/>
      <c r="B168" s="257" t="s">
        <v>465</v>
      </c>
      <c r="C168" s="257"/>
      <c r="D168" s="275" t="s">
        <v>466</v>
      </c>
      <c r="E168" s="251"/>
      <c r="F168" s="251"/>
      <c r="G168" s="251"/>
      <c r="H168" s="251"/>
      <c r="I168" s="251"/>
      <c r="J168" s="251"/>
      <c r="K168" s="251"/>
      <c r="L168" s="251"/>
      <c r="M168" s="251"/>
      <c r="N168" s="252"/>
      <c r="O168" s="251"/>
      <c r="P168" s="251"/>
      <c r="Q168" s="251"/>
      <c r="R168" s="251"/>
      <c r="S168" s="251"/>
      <c r="T168" s="251"/>
      <c r="U168" s="251"/>
      <c r="V168" s="305"/>
      <c r="W168" s="251"/>
      <c r="X168" s="251"/>
      <c r="Y168" s="251"/>
      <c r="Z168" s="305"/>
      <c r="AA168" s="251"/>
      <c r="AB168" s="305"/>
      <c r="AC168" s="251"/>
      <c r="AD168" s="305"/>
      <c r="AE168" s="251"/>
      <c r="AF168" s="305"/>
      <c r="AG168" s="251"/>
      <c r="AH168" s="305"/>
      <c r="AI168" s="251"/>
      <c r="AJ168" s="305"/>
      <c r="AK168" s="251"/>
      <c r="AL168" s="305"/>
      <c r="AM168" s="305"/>
      <c r="AN168" s="251"/>
      <c r="AO168" s="252"/>
      <c r="AP168" s="251"/>
      <c r="AQ168" s="305"/>
      <c r="AR168" s="251"/>
      <c r="AS168" s="214"/>
      <c r="AT168" s="251"/>
      <c r="AU168" s="214"/>
      <c r="AV168" s="251"/>
      <c r="AW168" s="214"/>
      <c r="AX168" s="253">
        <v>0</v>
      </c>
      <c r="AY168" s="254">
        <v>0</v>
      </c>
      <c r="AZ168" s="234"/>
      <c r="BB168" s="252">
        <v>0</v>
      </c>
      <c r="BC168" s="245" t="e">
        <f t="shared" si="7"/>
        <v>#DIV/0!</v>
      </c>
    </row>
    <row r="169" spans="1:55" ht="15.6" hidden="1" customHeight="1" x14ac:dyDescent="0.25">
      <c r="A169" s="255"/>
      <c r="B169" s="257" t="s">
        <v>467</v>
      </c>
      <c r="C169" s="257"/>
      <c r="D169" s="275" t="s">
        <v>468</v>
      </c>
      <c r="E169" s="241"/>
      <c r="F169" s="241"/>
      <c r="G169" s="241"/>
      <c r="H169" s="241"/>
      <c r="I169" s="241"/>
      <c r="J169" s="241"/>
      <c r="K169" s="241"/>
      <c r="L169" s="241"/>
      <c r="M169" s="241"/>
      <c r="N169" s="260"/>
      <c r="O169" s="241"/>
      <c r="P169" s="241"/>
      <c r="Q169" s="241"/>
      <c r="R169" s="241"/>
      <c r="S169" s="241"/>
      <c r="T169" s="241"/>
      <c r="U169" s="241"/>
      <c r="V169" s="214"/>
      <c r="W169" s="241"/>
      <c r="X169" s="241"/>
      <c r="Y169" s="241"/>
      <c r="Z169" s="214"/>
      <c r="AA169" s="241"/>
      <c r="AB169" s="214"/>
      <c r="AC169" s="241"/>
      <c r="AD169" s="214"/>
      <c r="AE169" s="241"/>
      <c r="AF169" s="214"/>
      <c r="AG169" s="241"/>
      <c r="AH169" s="214"/>
      <c r="AI169" s="241"/>
      <c r="AJ169" s="214"/>
      <c r="AK169" s="241"/>
      <c r="AL169" s="214"/>
      <c r="AM169" s="214"/>
      <c r="AN169" s="241"/>
      <c r="AO169" s="260"/>
      <c r="AP169" s="241"/>
      <c r="AQ169" s="214"/>
      <c r="AR169" s="241"/>
      <c r="AS169" s="214"/>
      <c r="AT169" s="241">
        <f>AT170</f>
        <v>57229</v>
      </c>
      <c r="AU169" s="214"/>
      <c r="AV169" s="241">
        <f>AV170</f>
        <v>57229</v>
      </c>
      <c r="AW169" s="214"/>
      <c r="AX169" s="261">
        <f>AX170</f>
        <v>0</v>
      </c>
      <c r="AY169" s="262">
        <f>AY170</f>
        <v>0</v>
      </c>
      <c r="AZ169" s="234"/>
      <c r="BB169" s="260">
        <f>BB170</f>
        <v>0</v>
      </c>
      <c r="BC169" s="245" t="e">
        <f t="shared" si="7"/>
        <v>#DIV/0!</v>
      </c>
    </row>
    <row r="170" spans="1:55" ht="15" hidden="1" customHeight="1" x14ac:dyDescent="0.25">
      <c r="A170" s="255"/>
      <c r="B170" s="257" t="s">
        <v>469</v>
      </c>
      <c r="C170" s="257"/>
      <c r="D170" s="275" t="s">
        <v>466</v>
      </c>
      <c r="E170" s="241"/>
      <c r="F170" s="241"/>
      <c r="G170" s="241"/>
      <c r="H170" s="241"/>
      <c r="I170" s="241"/>
      <c r="J170" s="241"/>
      <c r="K170" s="241"/>
      <c r="L170" s="241"/>
      <c r="M170" s="241"/>
      <c r="N170" s="260"/>
      <c r="O170" s="241"/>
      <c r="P170" s="241"/>
      <c r="Q170" s="241"/>
      <c r="R170" s="241"/>
      <c r="S170" s="241"/>
      <c r="T170" s="241"/>
      <c r="U170" s="241"/>
      <c r="V170" s="214"/>
      <c r="W170" s="241"/>
      <c r="X170" s="241"/>
      <c r="Y170" s="241"/>
      <c r="Z170" s="214"/>
      <c r="AA170" s="241"/>
      <c r="AB170" s="214"/>
      <c r="AC170" s="241"/>
      <c r="AD170" s="214"/>
      <c r="AE170" s="241"/>
      <c r="AF170" s="214"/>
      <c r="AG170" s="241"/>
      <c r="AH170" s="214"/>
      <c r="AI170" s="241"/>
      <c r="AJ170" s="214"/>
      <c r="AK170" s="241"/>
      <c r="AL170" s="214"/>
      <c r="AM170" s="214"/>
      <c r="AN170" s="241"/>
      <c r="AO170" s="260"/>
      <c r="AP170" s="241"/>
      <c r="AQ170" s="214"/>
      <c r="AR170" s="241"/>
      <c r="AS170" s="214">
        <v>57229</v>
      </c>
      <c r="AT170" s="241">
        <f>AS170</f>
        <v>57229</v>
      </c>
      <c r="AU170" s="214"/>
      <c r="AV170" s="241">
        <f>AT170</f>
        <v>57229</v>
      </c>
      <c r="AW170" s="214"/>
      <c r="AX170" s="261">
        <v>0</v>
      </c>
      <c r="AY170" s="262">
        <v>0</v>
      </c>
      <c r="AZ170" s="234"/>
      <c r="BB170" s="260">
        <v>0</v>
      </c>
      <c r="BC170" s="245" t="e">
        <f t="shared" si="7"/>
        <v>#DIV/0!</v>
      </c>
    </row>
    <row r="171" spans="1:55" ht="35.450000000000003" customHeight="1" x14ac:dyDescent="0.25">
      <c r="A171" s="255" t="s">
        <v>794</v>
      </c>
      <c r="B171" s="247" t="s">
        <v>768</v>
      </c>
      <c r="C171" s="247" t="s">
        <v>764</v>
      </c>
      <c r="D171" s="248" t="s">
        <v>691</v>
      </c>
      <c r="E171" s="241"/>
      <c r="F171" s="241"/>
      <c r="G171" s="241"/>
      <c r="H171" s="241"/>
      <c r="I171" s="241"/>
      <c r="J171" s="241"/>
      <c r="K171" s="241"/>
      <c r="L171" s="241"/>
      <c r="M171" s="241"/>
      <c r="N171" s="260"/>
      <c r="O171" s="241"/>
      <c r="P171" s="241"/>
      <c r="Q171" s="241"/>
      <c r="R171" s="241"/>
      <c r="S171" s="241"/>
      <c r="T171" s="241"/>
      <c r="U171" s="241"/>
      <c r="V171" s="214"/>
      <c r="W171" s="241"/>
      <c r="X171" s="241"/>
      <c r="Y171" s="241"/>
      <c r="Z171" s="214"/>
      <c r="AA171" s="241"/>
      <c r="AB171" s="214"/>
      <c r="AC171" s="241"/>
      <c r="AD171" s="214"/>
      <c r="AE171" s="241"/>
      <c r="AF171" s="214"/>
      <c r="AG171" s="241"/>
      <c r="AH171" s="214"/>
      <c r="AI171" s="241"/>
      <c r="AJ171" s="214"/>
      <c r="AK171" s="241"/>
      <c r="AL171" s="214"/>
      <c r="AM171" s="214"/>
      <c r="AN171" s="241"/>
      <c r="AO171" s="260"/>
      <c r="AP171" s="241"/>
      <c r="AQ171" s="214"/>
      <c r="AR171" s="241"/>
      <c r="AS171" s="214"/>
      <c r="AT171" s="241"/>
      <c r="AU171" s="214"/>
      <c r="AV171" s="241"/>
      <c r="AW171" s="214"/>
      <c r="AX171" s="261">
        <f>AX173+AX176</f>
        <v>161</v>
      </c>
      <c r="AY171" s="262"/>
      <c r="AZ171" s="234"/>
      <c r="BB171" s="260">
        <f>BB173</f>
        <v>156.96999</v>
      </c>
      <c r="BC171" s="245">
        <f t="shared" si="7"/>
        <v>97.496888198757759</v>
      </c>
    </row>
    <row r="172" spans="1:55" ht="16.149999999999999" hidden="1" customHeight="1" x14ac:dyDescent="0.25">
      <c r="A172" s="255" t="s">
        <v>794</v>
      </c>
      <c r="B172" s="257" t="s">
        <v>728</v>
      </c>
      <c r="C172" s="257" t="s">
        <v>764</v>
      </c>
      <c r="D172" s="248" t="s">
        <v>468</v>
      </c>
      <c r="E172" s="241"/>
      <c r="F172" s="241"/>
      <c r="G172" s="241"/>
      <c r="H172" s="241"/>
      <c r="I172" s="241"/>
      <c r="J172" s="241"/>
      <c r="K172" s="241"/>
      <c r="L172" s="241"/>
      <c r="M172" s="241"/>
      <c r="N172" s="260"/>
      <c r="O172" s="241"/>
      <c r="P172" s="241"/>
      <c r="Q172" s="241"/>
      <c r="R172" s="241"/>
      <c r="S172" s="241"/>
      <c r="T172" s="241"/>
      <c r="U172" s="241"/>
      <c r="V172" s="214"/>
      <c r="W172" s="241"/>
      <c r="X172" s="241"/>
      <c r="Y172" s="241"/>
      <c r="Z172" s="214"/>
      <c r="AA172" s="241"/>
      <c r="AB172" s="214"/>
      <c r="AC172" s="241"/>
      <c r="AD172" s="214"/>
      <c r="AE172" s="241"/>
      <c r="AF172" s="214"/>
      <c r="AG172" s="241"/>
      <c r="AH172" s="214"/>
      <c r="AI172" s="241"/>
      <c r="AJ172" s="214"/>
      <c r="AK172" s="241"/>
      <c r="AL172" s="214"/>
      <c r="AM172" s="214"/>
      <c r="AN172" s="241"/>
      <c r="AO172" s="260"/>
      <c r="AP172" s="241"/>
      <c r="AQ172" s="214"/>
      <c r="AR172" s="241"/>
      <c r="AS172" s="214"/>
      <c r="AT172" s="241"/>
      <c r="AU172" s="214"/>
      <c r="AV172" s="241"/>
      <c r="AW172" s="214"/>
      <c r="AX172" s="261"/>
      <c r="AY172" s="262">
        <f>AY174</f>
        <v>300</v>
      </c>
      <c r="AZ172" s="234"/>
      <c r="BB172" s="260"/>
      <c r="BC172" s="245" t="e">
        <f t="shared" si="7"/>
        <v>#DIV/0!</v>
      </c>
    </row>
    <row r="173" spans="1:55" ht="33.6" customHeight="1" x14ac:dyDescent="0.25">
      <c r="A173" s="255" t="s">
        <v>794</v>
      </c>
      <c r="B173" s="257" t="s">
        <v>115</v>
      </c>
      <c r="C173" s="257" t="s">
        <v>795</v>
      </c>
      <c r="D173" s="248" t="s">
        <v>116</v>
      </c>
      <c r="E173" s="241"/>
      <c r="F173" s="241"/>
      <c r="G173" s="241"/>
      <c r="H173" s="241"/>
      <c r="I173" s="241"/>
      <c r="J173" s="241"/>
      <c r="K173" s="241"/>
      <c r="L173" s="241"/>
      <c r="M173" s="241"/>
      <c r="N173" s="260"/>
      <c r="O173" s="241"/>
      <c r="P173" s="241"/>
      <c r="Q173" s="241"/>
      <c r="R173" s="241"/>
      <c r="S173" s="241"/>
      <c r="T173" s="241"/>
      <c r="U173" s="241"/>
      <c r="V173" s="214"/>
      <c r="W173" s="241"/>
      <c r="X173" s="241"/>
      <c r="Y173" s="241"/>
      <c r="Z173" s="214"/>
      <c r="AA173" s="241"/>
      <c r="AB173" s="214"/>
      <c r="AC173" s="241"/>
      <c r="AD173" s="214"/>
      <c r="AE173" s="241"/>
      <c r="AF173" s="214"/>
      <c r="AG173" s="241"/>
      <c r="AH173" s="214"/>
      <c r="AI173" s="241"/>
      <c r="AJ173" s="214"/>
      <c r="AK173" s="241"/>
      <c r="AL173" s="214"/>
      <c r="AM173" s="214"/>
      <c r="AN173" s="241"/>
      <c r="AO173" s="260"/>
      <c r="AP173" s="241"/>
      <c r="AQ173" s="214"/>
      <c r="AR173" s="241"/>
      <c r="AS173" s="214"/>
      <c r="AT173" s="241"/>
      <c r="AU173" s="214"/>
      <c r="AV173" s="241"/>
      <c r="AW173" s="214"/>
      <c r="AX173" s="261">
        <f>AX174+AX175</f>
        <v>161</v>
      </c>
      <c r="AY173" s="262"/>
      <c r="AZ173" s="234"/>
      <c r="BB173" s="260">
        <f>BB174+BB175</f>
        <v>156.96999</v>
      </c>
      <c r="BC173" s="245">
        <f t="shared" si="7"/>
        <v>97.496888198757759</v>
      </c>
    </row>
    <row r="174" spans="1:55" ht="34.9" customHeight="1" x14ac:dyDescent="0.25">
      <c r="A174" s="255" t="s">
        <v>794</v>
      </c>
      <c r="B174" s="257" t="s">
        <v>115</v>
      </c>
      <c r="C174" s="257" t="s">
        <v>771</v>
      </c>
      <c r="D174" s="275" t="s">
        <v>747</v>
      </c>
      <c r="E174" s="241"/>
      <c r="F174" s="241"/>
      <c r="G174" s="241"/>
      <c r="H174" s="241"/>
      <c r="I174" s="241"/>
      <c r="J174" s="241"/>
      <c r="K174" s="241"/>
      <c r="L174" s="241"/>
      <c r="M174" s="241"/>
      <c r="N174" s="260"/>
      <c r="O174" s="241"/>
      <c r="P174" s="241"/>
      <c r="Q174" s="241"/>
      <c r="R174" s="241"/>
      <c r="S174" s="241"/>
      <c r="T174" s="241"/>
      <c r="U174" s="241"/>
      <c r="V174" s="214"/>
      <c r="W174" s="241"/>
      <c r="X174" s="241"/>
      <c r="Y174" s="241"/>
      <c r="Z174" s="214"/>
      <c r="AA174" s="241"/>
      <c r="AB174" s="214"/>
      <c r="AC174" s="241"/>
      <c r="AD174" s="214"/>
      <c r="AE174" s="241"/>
      <c r="AF174" s="214"/>
      <c r="AG174" s="241"/>
      <c r="AH174" s="214"/>
      <c r="AI174" s="241"/>
      <c r="AJ174" s="214"/>
      <c r="AK174" s="241"/>
      <c r="AL174" s="214"/>
      <c r="AM174" s="214"/>
      <c r="AN174" s="241"/>
      <c r="AO174" s="260"/>
      <c r="AP174" s="241"/>
      <c r="AQ174" s="214"/>
      <c r="AR174" s="241"/>
      <c r="AS174" s="214"/>
      <c r="AT174" s="241"/>
      <c r="AU174" s="214"/>
      <c r="AV174" s="241"/>
      <c r="AW174" s="214"/>
      <c r="AX174" s="354">
        <v>161</v>
      </c>
      <c r="AY174" s="262">
        <v>300</v>
      </c>
      <c r="AZ174" s="234"/>
      <c r="BB174" s="260">
        <v>155.76999000000001</v>
      </c>
      <c r="BC174" s="245">
        <f t="shared" si="7"/>
        <v>96.751546583850939</v>
      </c>
    </row>
    <row r="175" spans="1:55" ht="0.75" hidden="1" customHeight="1" x14ac:dyDescent="0.25">
      <c r="A175" s="255" t="s">
        <v>794</v>
      </c>
      <c r="B175" s="257" t="s">
        <v>115</v>
      </c>
      <c r="C175" s="257" t="s">
        <v>801</v>
      </c>
      <c r="D175" s="258" t="s">
        <v>750</v>
      </c>
      <c r="E175" s="241"/>
      <c r="F175" s="241"/>
      <c r="G175" s="241"/>
      <c r="H175" s="241"/>
      <c r="I175" s="241"/>
      <c r="J175" s="241"/>
      <c r="K175" s="241"/>
      <c r="L175" s="241"/>
      <c r="M175" s="241"/>
      <c r="N175" s="260"/>
      <c r="O175" s="241"/>
      <c r="P175" s="241"/>
      <c r="Q175" s="241"/>
      <c r="R175" s="241"/>
      <c r="S175" s="241"/>
      <c r="T175" s="241"/>
      <c r="U175" s="241"/>
      <c r="V175" s="214"/>
      <c r="W175" s="241"/>
      <c r="X175" s="241"/>
      <c r="Y175" s="241"/>
      <c r="Z175" s="214"/>
      <c r="AA175" s="241"/>
      <c r="AB175" s="214"/>
      <c r="AC175" s="241"/>
      <c r="AD175" s="214"/>
      <c r="AE175" s="241"/>
      <c r="AF175" s="214"/>
      <c r="AG175" s="241"/>
      <c r="AH175" s="214"/>
      <c r="AI175" s="241"/>
      <c r="AJ175" s="214"/>
      <c r="AK175" s="241"/>
      <c r="AL175" s="214"/>
      <c r="AM175" s="214"/>
      <c r="AN175" s="241"/>
      <c r="AO175" s="260"/>
      <c r="AP175" s="241"/>
      <c r="AQ175" s="214"/>
      <c r="AR175" s="241"/>
      <c r="AS175" s="214"/>
      <c r="AT175" s="241"/>
      <c r="AU175" s="214"/>
      <c r="AV175" s="241"/>
      <c r="AW175" s="214"/>
      <c r="AX175" s="261">
        <v>0</v>
      </c>
      <c r="AY175" s="262"/>
      <c r="AZ175" s="234"/>
      <c r="BB175" s="260">
        <v>1.2</v>
      </c>
      <c r="BC175" s="245" t="e">
        <f t="shared" si="7"/>
        <v>#DIV/0!</v>
      </c>
    </row>
    <row r="176" spans="1:55" ht="35.25" hidden="1" customHeight="1" x14ac:dyDescent="0.25">
      <c r="A176" s="255" t="s">
        <v>794</v>
      </c>
      <c r="B176" s="257" t="s">
        <v>37</v>
      </c>
      <c r="C176" s="257" t="s">
        <v>764</v>
      </c>
      <c r="D176" s="258" t="s">
        <v>38</v>
      </c>
      <c r="E176" s="241"/>
      <c r="F176" s="241"/>
      <c r="G176" s="241"/>
      <c r="H176" s="241"/>
      <c r="I176" s="241"/>
      <c r="J176" s="241"/>
      <c r="K176" s="241"/>
      <c r="L176" s="241"/>
      <c r="M176" s="241"/>
      <c r="N176" s="260"/>
      <c r="O176" s="241"/>
      <c r="P176" s="241"/>
      <c r="Q176" s="241"/>
      <c r="R176" s="241"/>
      <c r="S176" s="241"/>
      <c r="T176" s="241"/>
      <c r="U176" s="241"/>
      <c r="V176" s="214"/>
      <c r="W176" s="241"/>
      <c r="X176" s="241"/>
      <c r="Y176" s="241"/>
      <c r="Z176" s="214"/>
      <c r="AA176" s="241"/>
      <c r="AB176" s="214"/>
      <c r="AC176" s="241"/>
      <c r="AD176" s="214"/>
      <c r="AE176" s="241"/>
      <c r="AF176" s="214"/>
      <c r="AG176" s="241"/>
      <c r="AH176" s="214"/>
      <c r="AI176" s="241"/>
      <c r="AJ176" s="214"/>
      <c r="AK176" s="241"/>
      <c r="AL176" s="214"/>
      <c r="AM176" s="214"/>
      <c r="AN176" s="241"/>
      <c r="AO176" s="260"/>
      <c r="AP176" s="241"/>
      <c r="AQ176" s="214"/>
      <c r="AR176" s="241"/>
      <c r="AS176" s="214"/>
      <c r="AT176" s="241"/>
      <c r="AU176" s="214"/>
      <c r="AV176" s="241"/>
      <c r="AW176" s="214"/>
      <c r="AX176" s="261">
        <f>AX177</f>
        <v>0</v>
      </c>
      <c r="AY176" s="262"/>
      <c r="AZ176" s="234"/>
      <c r="BB176" s="260">
        <f>BB177</f>
        <v>150</v>
      </c>
      <c r="BC176" s="245" t="e">
        <f>BB176/AX176*100</f>
        <v>#DIV/0!</v>
      </c>
    </row>
    <row r="177" spans="1:55" ht="0.75" customHeight="1" x14ac:dyDescent="0.25">
      <c r="A177" s="255" t="s">
        <v>794</v>
      </c>
      <c r="B177" s="257" t="s">
        <v>37</v>
      </c>
      <c r="C177" s="257" t="s">
        <v>801</v>
      </c>
      <c r="D177" s="258" t="s">
        <v>750</v>
      </c>
      <c r="E177" s="241"/>
      <c r="F177" s="241"/>
      <c r="G177" s="241"/>
      <c r="H177" s="241"/>
      <c r="I177" s="241"/>
      <c r="J177" s="241"/>
      <c r="K177" s="241"/>
      <c r="L177" s="241"/>
      <c r="M177" s="241"/>
      <c r="N177" s="260"/>
      <c r="O177" s="241"/>
      <c r="P177" s="241"/>
      <c r="Q177" s="241"/>
      <c r="R177" s="241"/>
      <c r="S177" s="241"/>
      <c r="T177" s="241"/>
      <c r="U177" s="241"/>
      <c r="V177" s="214"/>
      <c r="W177" s="241"/>
      <c r="X177" s="241"/>
      <c r="Y177" s="241"/>
      <c r="Z177" s="214"/>
      <c r="AA177" s="241"/>
      <c r="AB177" s="214"/>
      <c r="AC177" s="241"/>
      <c r="AD177" s="214"/>
      <c r="AE177" s="241"/>
      <c r="AF177" s="214"/>
      <c r="AG177" s="241"/>
      <c r="AH177" s="214"/>
      <c r="AI177" s="241"/>
      <c r="AJ177" s="214"/>
      <c r="AK177" s="241"/>
      <c r="AL177" s="214"/>
      <c r="AM177" s="214"/>
      <c r="AN177" s="241"/>
      <c r="AO177" s="260"/>
      <c r="AP177" s="241"/>
      <c r="AQ177" s="214"/>
      <c r="AR177" s="241"/>
      <c r="AS177" s="214"/>
      <c r="AT177" s="241"/>
      <c r="AU177" s="214"/>
      <c r="AV177" s="241"/>
      <c r="AW177" s="214"/>
      <c r="AX177" s="261">
        <v>0</v>
      </c>
      <c r="AY177" s="262">
        <v>0</v>
      </c>
      <c r="AZ177" s="234"/>
      <c r="BB177" s="260">
        <v>150</v>
      </c>
      <c r="BC177" s="245" t="e">
        <f t="shared" si="7"/>
        <v>#DIV/0!</v>
      </c>
    </row>
    <row r="178" spans="1:55" ht="16.899999999999999" customHeight="1" x14ac:dyDescent="0.25">
      <c r="A178" s="236" t="s">
        <v>796</v>
      </c>
      <c r="B178" s="237" t="s">
        <v>766</v>
      </c>
      <c r="C178" s="237" t="s">
        <v>764</v>
      </c>
      <c r="D178" s="238" t="s">
        <v>471</v>
      </c>
      <c r="E178" s="239" t="e">
        <f>F178+G178+H178+I178</f>
        <v>#REF!</v>
      </c>
      <c r="F178" s="239" t="e">
        <f>F184</f>
        <v>#REF!</v>
      </c>
      <c r="G178" s="239" t="e">
        <f>G184</f>
        <v>#REF!</v>
      </c>
      <c r="H178" s="239" t="e">
        <f>H184</f>
        <v>#REF!</v>
      </c>
      <c r="I178" s="239" t="e">
        <f>I184</f>
        <v>#REF!</v>
      </c>
      <c r="J178" s="239" t="e">
        <f>K178+L178+M178+N178</f>
        <v>#REF!</v>
      </c>
      <c r="K178" s="239" t="e">
        <f>K184</f>
        <v>#REF!</v>
      </c>
      <c r="L178" s="239" t="e">
        <f>L184</f>
        <v>#REF!</v>
      </c>
      <c r="M178" s="239" t="e">
        <f>M184</f>
        <v>#REF!</v>
      </c>
      <c r="N178" s="240" t="e">
        <f>N184</f>
        <v>#REF!</v>
      </c>
      <c r="O178" s="239">
        <v>6762180.5999999996</v>
      </c>
      <c r="P178" s="241">
        <v>371000</v>
      </c>
      <c r="Q178" s="239" t="e">
        <f>Q184+Q214</f>
        <v>#REF!</v>
      </c>
      <c r="R178" s="239" t="e">
        <f>R184+R214</f>
        <v>#REF!</v>
      </c>
      <c r="S178" s="239" t="e">
        <f>S184+S214</f>
        <v>#REF!</v>
      </c>
      <c r="T178" s="239" t="e">
        <f>T184+T214</f>
        <v>#REF!</v>
      </c>
      <c r="U178" s="239">
        <f>U184</f>
        <v>1857346.52</v>
      </c>
      <c r="V178" s="214"/>
      <c r="W178" s="239">
        <f>W184</f>
        <v>1857346.52</v>
      </c>
      <c r="X178" s="239">
        <f>X184</f>
        <v>37384.61</v>
      </c>
      <c r="Y178" s="239">
        <f>W178+X178</f>
        <v>1894731.1300000001</v>
      </c>
      <c r="Z178" s="214"/>
      <c r="AA178" s="239">
        <f>AA184</f>
        <v>1894731.13</v>
      </c>
      <c r="AB178" s="214"/>
      <c r="AC178" s="239">
        <f>AC184</f>
        <v>2462880.3200000003</v>
      </c>
      <c r="AD178" s="214"/>
      <c r="AE178" s="239">
        <f>AE184</f>
        <v>599821.18999999994</v>
      </c>
      <c r="AF178" s="214"/>
      <c r="AG178" s="239">
        <f>AG184</f>
        <v>186700</v>
      </c>
      <c r="AH178" s="214"/>
      <c r="AI178" s="239">
        <f>AI184+AI192</f>
        <v>454007.8</v>
      </c>
      <c r="AJ178" s="214"/>
      <c r="AK178" s="239">
        <f>AK184+AK192</f>
        <v>454007.8</v>
      </c>
      <c r="AL178" s="214"/>
      <c r="AM178" s="214"/>
      <c r="AN178" s="239">
        <f>AN184+AN192</f>
        <v>854377.8</v>
      </c>
      <c r="AO178" s="240"/>
      <c r="AP178" s="239">
        <f>AP184+AP192</f>
        <v>854377.8</v>
      </c>
      <c r="AQ178" s="214"/>
      <c r="AR178" s="239">
        <f>AR184+AR192</f>
        <v>854377.8</v>
      </c>
      <c r="AS178" s="214"/>
      <c r="AT178" s="239">
        <f>AT184+AT192</f>
        <v>854377.8</v>
      </c>
      <c r="AU178" s="214"/>
      <c r="AV178" s="239">
        <f>AV184+AV192</f>
        <v>854377.8</v>
      </c>
      <c r="AW178" s="214"/>
      <c r="AX178" s="242">
        <f>AX189+AX193+AX197</f>
        <v>2797.42</v>
      </c>
      <c r="AY178" s="243" t="e">
        <f>AY184+AY192+AY179+AY182</f>
        <v>#REF!</v>
      </c>
      <c r="AZ178" s="234"/>
      <c r="BB178" s="240">
        <f>BB189+BB193+BB197</f>
        <v>4967.5695100000003</v>
      </c>
      <c r="BC178" s="245">
        <f t="shared" si="7"/>
        <v>177.5768211423383</v>
      </c>
    </row>
    <row r="179" spans="1:55" ht="17.25" hidden="1" customHeight="1" x14ac:dyDescent="0.25">
      <c r="A179" s="255"/>
      <c r="B179" s="257" t="s">
        <v>472</v>
      </c>
      <c r="C179" s="257"/>
      <c r="D179" s="256" t="s">
        <v>473</v>
      </c>
      <c r="E179" s="239"/>
      <c r="F179" s="239"/>
      <c r="G179" s="239"/>
      <c r="H179" s="239"/>
      <c r="I179" s="239"/>
      <c r="J179" s="239"/>
      <c r="K179" s="239"/>
      <c r="L179" s="239"/>
      <c r="M179" s="239"/>
      <c r="N179" s="240"/>
      <c r="O179" s="239"/>
      <c r="P179" s="241"/>
      <c r="Q179" s="239"/>
      <c r="R179" s="239"/>
      <c r="S179" s="239"/>
      <c r="T179" s="239"/>
      <c r="U179" s="239"/>
      <c r="V179" s="214"/>
      <c r="W179" s="239"/>
      <c r="X179" s="239"/>
      <c r="Y179" s="239"/>
      <c r="Z179" s="214"/>
      <c r="AA179" s="239"/>
      <c r="AB179" s="214"/>
      <c r="AC179" s="239"/>
      <c r="AD179" s="214"/>
      <c r="AE179" s="239"/>
      <c r="AF179" s="214"/>
      <c r="AG179" s="239"/>
      <c r="AH179" s="214"/>
      <c r="AI179" s="239"/>
      <c r="AJ179" s="214"/>
      <c r="AK179" s="239"/>
      <c r="AL179" s="214"/>
      <c r="AM179" s="214"/>
      <c r="AN179" s="239"/>
      <c r="AO179" s="240"/>
      <c r="AP179" s="239"/>
      <c r="AQ179" s="214"/>
      <c r="AR179" s="239"/>
      <c r="AS179" s="214"/>
      <c r="AT179" s="239"/>
      <c r="AU179" s="214"/>
      <c r="AV179" s="239"/>
      <c r="AW179" s="214"/>
      <c r="AX179" s="261">
        <f>AX180</f>
        <v>0</v>
      </c>
      <c r="AY179" s="262">
        <f>AY180</f>
        <v>0</v>
      </c>
      <c r="AZ179" s="234"/>
      <c r="BB179" s="260">
        <f>BB180</f>
        <v>0</v>
      </c>
      <c r="BC179" s="245" t="e">
        <f t="shared" si="7"/>
        <v>#DIV/0!</v>
      </c>
    </row>
    <row r="180" spans="1:55" ht="29.25" hidden="1" customHeight="1" x14ac:dyDescent="0.25">
      <c r="A180" s="255"/>
      <c r="B180" s="257" t="s">
        <v>472</v>
      </c>
      <c r="C180" s="257"/>
      <c r="D180" s="258" t="s">
        <v>474</v>
      </c>
      <c r="E180" s="239"/>
      <c r="F180" s="239"/>
      <c r="G180" s="239"/>
      <c r="H180" s="239"/>
      <c r="I180" s="239"/>
      <c r="J180" s="239"/>
      <c r="K180" s="239"/>
      <c r="L180" s="239"/>
      <c r="M180" s="239"/>
      <c r="N180" s="240"/>
      <c r="O180" s="239"/>
      <c r="P180" s="241"/>
      <c r="Q180" s="239"/>
      <c r="R180" s="239"/>
      <c r="S180" s="239"/>
      <c r="T180" s="239"/>
      <c r="U180" s="239"/>
      <c r="V180" s="214"/>
      <c r="W180" s="239"/>
      <c r="X180" s="239"/>
      <c r="Y180" s="239"/>
      <c r="Z180" s="214"/>
      <c r="AA180" s="239"/>
      <c r="AB180" s="214"/>
      <c r="AC180" s="239"/>
      <c r="AD180" s="214"/>
      <c r="AE180" s="239"/>
      <c r="AF180" s="214"/>
      <c r="AG180" s="239"/>
      <c r="AH180" s="214"/>
      <c r="AI180" s="239"/>
      <c r="AJ180" s="214"/>
      <c r="AK180" s="239"/>
      <c r="AL180" s="214"/>
      <c r="AM180" s="214"/>
      <c r="AN180" s="239"/>
      <c r="AO180" s="240"/>
      <c r="AP180" s="239"/>
      <c r="AQ180" s="214"/>
      <c r="AR180" s="239"/>
      <c r="AS180" s="214"/>
      <c r="AT180" s="239"/>
      <c r="AU180" s="214"/>
      <c r="AV180" s="239"/>
      <c r="AW180" s="214"/>
      <c r="AX180" s="261">
        <f>AX181</f>
        <v>0</v>
      </c>
      <c r="AY180" s="262">
        <f>AY181</f>
        <v>0</v>
      </c>
      <c r="AZ180" s="234"/>
      <c r="BB180" s="260">
        <f>BB181</f>
        <v>0</v>
      </c>
      <c r="BC180" s="245" t="e">
        <f t="shared" si="7"/>
        <v>#DIV/0!</v>
      </c>
    </row>
    <row r="181" spans="1:55" ht="12" hidden="1" customHeight="1" x14ac:dyDescent="0.25">
      <c r="A181" s="255"/>
      <c r="B181" s="257" t="s">
        <v>475</v>
      </c>
      <c r="C181" s="257"/>
      <c r="D181" s="258" t="s">
        <v>404</v>
      </c>
      <c r="E181" s="239"/>
      <c r="F181" s="239"/>
      <c r="G181" s="239"/>
      <c r="H181" s="239"/>
      <c r="I181" s="239"/>
      <c r="J181" s="239"/>
      <c r="K181" s="239"/>
      <c r="L181" s="239"/>
      <c r="M181" s="239"/>
      <c r="N181" s="240"/>
      <c r="O181" s="239"/>
      <c r="P181" s="241"/>
      <c r="Q181" s="239"/>
      <c r="R181" s="239"/>
      <c r="S181" s="239"/>
      <c r="T181" s="239"/>
      <c r="U181" s="239"/>
      <c r="V181" s="214"/>
      <c r="W181" s="239"/>
      <c r="X181" s="239"/>
      <c r="Y181" s="239"/>
      <c r="Z181" s="214"/>
      <c r="AA181" s="239"/>
      <c r="AB181" s="214"/>
      <c r="AC181" s="239"/>
      <c r="AD181" s="214"/>
      <c r="AE181" s="239"/>
      <c r="AF181" s="214"/>
      <c r="AG181" s="239"/>
      <c r="AH181" s="214"/>
      <c r="AI181" s="239"/>
      <c r="AJ181" s="214"/>
      <c r="AK181" s="239"/>
      <c r="AL181" s="214"/>
      <c r="AM181" s="214"/>
      <c r="AN181" s="239"/>
      <c r="AO181" s="240"/>
      <c r="AP181" s="239"/>
      <c r="AQ181" s="214"/>
      <c r="AR181" s="239"/>
      <c r="AS181" s="214"/>
      <c r="AT181" s="239"/>
      <c r="AU181" s="214"/>
      <c r="AV181" s="239"/>
      <c r="AW181" s="214"/>
      <c r="AX181" s="261">
        <v>0</v>
      </c>
      <c r="AY181" s="262">
        <v>0</v>
      </c>
      <c r="AZ181" s="234"/>
      <c r="BB181" s="260">
        <v>0</v>
      </c>
      <c r="BC181" s="245" t="e">
        <f t="shared" si="7"/>
        <v>#DIV/0!</v>
      </c>
    </row>
    <row r="182" spans="1:55" ht="33" hidden="1" customHeight="1" x14ac:dyDescent="0.25">
      <c r="A182" s="255"/>
      <c r="B182" s="247" t="s">
        <v>476</v>
      </c>
      <c r="C182" s="247"/>
      <c r="D182" s="248" t="s">
        <v>477</v>
      </c>
      <c r="E182" s="249"/>
      <c r="F182" s="249"/>
      <c r="G182" s="249"/>
      <c r="H182" s="249"/>
      <c r="I182" s="249"/>
      <c r="J182" s="249"/>
      <c r="K182" s="249"/>
      <c r="L182" s="249"/>
      <c r="M182" s="249"/>
      <c r="N182" s="304"/>
      <c r="O182" s="249"/>
      <c r="P182" s="251"/>
      <c r="Q182" s="249"/>
      <c r="R182" s="249"/>
      <c r="S182" s="249"/>
      <c r="T182" s="249"/>
      <c r="U182" s="249"/>
      <c r="V182" s="305"/>
      <c r="W182" s="249"/>
      <c r="X182" s="249"/>
      <c r="Y182" s="249"/>
      <c r="Z182" s="305"/>
      <c r="AA182" s="249"/>
      <c r="AB182" s="305"/>
      <c r="AC182" s="249"/>
      <c r="AD182" s="305"/>
      <c r="AE182" s="249"/>
      <c r="AF182" s="305"/>
      <c r="AG182" s="249"/>
      <c r="AH182" s="305"/>
      <c r="AI182" s="249"/>
      <c r="AJ182" s="305"/>
      <c r="AK182" s="249"/>
      <c r="AL182" s="305"/>
      <c r="AM182" s="305"/>
      <c r="AN182" s="249"/>
      <c r="AO182" s="304"/>
      <c r="AP182" s="249"/>
      <c r="AQ182" s="305"/>
      <c r="AR182" s="249"/>
      <c r="AS182" s="305"/>
      <c r="AT182" s="249"/>
      <c r="AU182" s="305"/>
      <c r="AV182" s="249"/>
      <c r="AW182" s="305"/>
      <c r="AX182" s="253">
        <f>AX183</f>
        <v>0</v>
      </c>
      <c r="AY182" s="254">
        <f>AY183</f>
        <v>0</v>
      </c>
      <c r="AZ182" s="234"/>
      <c r="BB182" s="252">
        <f>BB183</f>
        <v>0</v>
      </c>
      <c r="BC182" s="245" t="e">
        <f t="shared" si="7"/>
        <v>#DIV/0!</v>
      </c>
    </row>
    <row r="183" spans="1:55" ht="12" hidden="1" customHeight="1" x14ac:dyDescent="0.25">
      <c r="A183" s="255"/>
      <c r="B183" s="257" t="s">
        <v>478</v>
      </c>
      <c r="C183" s="257"/>
      <c r="D183" s="258" t="s">
        <v>404</v>
      </c>
      <c r="E183" s="239"/>
      <c r="F183" s="239"/>
      <c r="G183" s="239"/>
      <c r="H183" s="239"/>
      <c r="I183" s="239"/>
      <c r="J183" s="239"/>
      <c r="K183" s="239"/>
      <c r="L183" s="239"/>
      <c r="M183" s="239"/>
      <c r="N183" s="240"/>
      <c r="O183" s="239"/>
      <c r="P183" s="241"/>
      <c r="Q183" s="239"/>
      <c r="R183" s="239"/>
      <c r="S183" s="239"/>
      <c r="T183" s="239"/>
      <c r="U183" s="239"/>
      <c r="V183" s="214"/>
      <c r="W183" s="239"/>
      <c r="X183" s="239"/>
      <c r="Y183" s="239"/>
      <c r="Z183" s="214"/>
      <c r="AA183" s="239"/>
      <c r="AB183" s="214"/>
      <c r="AC183" s="239"/>
      <c r="AD183" s="214"/>
      <c r="AE183" s="239"/>
      <c r="AF183" s="214"/>
      <c r="AG183" s="239"/>
      <c r="AH183" s="214"/>
      <c r="AI183" s="239"/>
      <c r="AJ183" s="214"/>
      <c r="AK183" s="239"/>
      <c r="AL183" s="214"/>
      <c r="AM183" s="214"/>
      <c r="AN183" s="239"/>
      <c r="AO183" s="240"/>
      <c r="AP183" s="239"/>
      <c r="AQ183" s="214"/>
      <c r="AR183" s="239"/>
      <c r="AS183" s="214"/>
      <c r="AT183" s="239"/>
      <c r="AU183" s="214"/>
      <c r="AV183" s="239"/>
      <c r="AW183" s="214"/>
      <c r="AX183" s="261">
        <v>0</v>
      </c>
      <c r="AY183" s="262">
        <v>0</v>
      </c>
      <c r="AZ183" s="234"/>
      <c r="BB183" s="260">
        <v>0</v>
      </c>
      <c r="BC183" s="245" t="e">
        <f t="shared" si="7"/>
        <v>#DIV/0!</v>
      </c>
    </row>
    <row r="184" spans="1:55" ht="12" hidden="1" customHeight="1" x14ac:dyDescent="0.25">
      <c r="A184" s="255"/>
      <c r="B184" s="247" t="s">
        <v>479</v>
      </c>
      <c r="C184" s="247"/>
      <c r="D184" s="256" t="s">
        <v>473</v>
      </c>
      <c r="E184" s="249" t="e">
        <f>F184+G184+H184+I184</f>
        <v>#REF!</v>
      </c>
      <c r="F184" s="251" t="e">
        <f>#REF!+#REF!+#REF!</f>
        <v>#REF!</v>
      </c>
      <c r="G184" s="251" t="e">
        <f>#REF!+#REF!+#REF!</f>
        <v>#REF!</v>
      </c>
      <c r="H184" s="251" t="e">
        <f>#REF!+#REF!+#REF!</f>
        <v>#REF!</v>
      </c>
      <c r="I184" s="251" t="e">
        <f>#REF!+#REF!+#REF!</f>
        <v>#REF!</v>
      </c>
      <c r="J184" s="249" t="e">
        <f>K184+L184+M184+N184</f>
        <v>#REF!</v>
      </c>
      <c r="K184" s="251" t="e">
        <f>#REF!+#REF!+#REF!</f>
        <v>#REF!</v>
      </c>
      <c r="L184" s="251" t="e">
        <f>#REF!+#REF!+#REF!</f>
        <v>#REF!</v>
      </c>
      <c r="M184" s="251" t="e">
        <f>#REF!+#REF!+#REF!</f>
        <v>#REF!</v>
      </c>
      <c r="N184" s="252" t="e">
        <f>#REF!+#REF!+#REF!</f>
        <v>#REF!</v>
      </c>
      <c r="O184" s="251">
        <v>6762180.5999999996</v>
      </c>
      <c r="P184" s="251">
        <v>371000</v>
      </c>
      <c r="Q184" s="251" t="e">
        <f>#REF!+#REF!+Q185+Q187+#REF!+#REF!</f>
        <v>#REF!</v>
      </c>
      <c r="R184" s="251" t="e">
        <f>#REF!+#REF!+R185+R187+#REF!+#REF!</f>
        <v>#REF!</v>
      </c>
      <c r="S184" s="251" t="e">
        <f>#REF!+#REF!+S185+S187+#REF!+#REF!</f>
        <v>#REF!</v>
      </c>
      <c r="T184" s="251" t="e">
        <f>#REF!+#REF!+T185+T187+#REF!+#REF!</f>
        <v>#REF!</v>
      </c>
      <c r="U184" s="251">
        <f>U185+U187+U189</f>
        <v>1857346.52</v>
      </c>
      <c r="V184" s="214"/>
      <c r="W184" s="251">
        <f>W185+W187+W189</f>
        <v>1857346.52</v>
      </c>
      <c r="X184" s="251">
        <f>X185+X187+X189</f>
        <v>37384.61</v>
      </c>
      <c r="Y184" s="251">
        <f>W184+X184</f>
        <v>1894731.1300000001</v>
      </c>
      <c r="Z184" s="214"/>
      <c r="AA184" s="251">
        <f>AA185+AA187+AA189</f>
        <v>1894731.13</v>
      </c>
      <c r="AB184" s="214"/>
      <c r="AC184" s="251">
        <f>AC185+AC187+AC189</f>
        <v>2462880.3200000003</v>
      </c>
      <c r="AD184" s="214"/>
      <c r="AE184" s="251">
        <f>AE185+AE187+AE189</f>
        <v>599821.18999999994</v>
      </c>
      <c r="AF184" s="214"/>
      <c r="AG184" s="251">
        <f>AG185+AG187+AG189</f>
        <v>186700</v>
      </c>
      <c r="AH184" s="214"/>
      <c r="AI184" s="251">
        <f>AI185+AI187+AI189</f>
        <v>454007.8</v>
      </c>
      <c r="AJ184" s="214"/>
      <c r="AK184" s="251">
        <f>AK185+AK187+AK189</f>
        <v>454007.8</v>
      </c>
      <c r="AL184" s="214"/>
      <c r="AM184" s="214"/>
      <c r="AN184" s="251">
        <f>AN185+AN187+AN189</f>
        <v>854377.8</v>
      </c>
      <c r="AO184" s="252"/>
      <c r="AP184" s="251">
        <f>AP185+AP187+AP189</f>
        <v>854377.8</v>
      </c>
      <c r="AQ184" s="214"/>
      <c r="AR184" s="251">
        <f>AR185+AR187+AR189</f>
        <v>854377.8</v>
      </c>
      <c r="AS184" s="214"/>
      <c r="AT184" s="251">
        <f>AT185+AT187+AT189</f>
        <v>854377.8</v>
      </c>
      <c r="AU184" s="214"/>
      <c r="AV184" s="251">
        <f>AV185+AV187+AV189</f>
        <v>854377.8</v>
      </c>
      <c r="AW184" s="214"/>
      <c r="AX184" s="253">
        <f>AX185+AX187+AX189</f>
        <v>0</v>
      </c>
      <c r="AY184" s="254">
        <f>AY185+AY187+AY189</f>
        <v>0</v>
      </c>
      <c r="AZ184" s="234"/>
      <c r="BB184" s="252">
        <f>BB185+BB187+BB189</f>
        <v>0</v>
      </c>
      <c r="BC184" s="245" t="e">
        <f t="shared" si="7"/>
        <v>#DIV/0!</v>
      </c>
    </row>
    <row r="185" spans="1:55" ht="47.25" hidden="1" customHeight="1" x14ac:dyDescent="0.25">
      <c r="A185" s="255"/>
      <c r="B185" s="257" t="s">
        <v>480</v>
      </c>
      <c r="C185" s="257"/>
      <c r="D185" s="258" t="s">
        <v>481</v>
      </c>
      <c r="E185" s="239"/>
      <c r="F185" s="259"/>
      <c r="G185" s="241"/>
      <c r="H185" s="241"/>
      <c r="I185" s="241"/>
      <c r="J185" s="239"/>
      <c r="K185" s="259"/>
      <c r="L185" s="241"/>
      <c r="M185" s="241"/>
      <c r="N185" s="260"/>
      <c r="O185" s="241"/>
      <c r="P185" s="241"/>
      <c r="Q185" s="241">
        <v>1756437</v>
      </c>
      <c r="R185" s="241">
        <v>1756437</v>
      </c>
      <c r="S185" s="241">
        <v>1940956</v>
      </c>
      <c r="T185" s="241">
        <v>2426653.5099999998</v>
      </c>
      <c r="U185" s="241">
        <f>U186</f>
        <v>1409334.52</v>
      </c>
      <c r="V185" s="214"/>
      <c r="W185" s="241">
        <f>W186</f>
        <v>1409334.52</v>
      </c>
      <c r="X185" s="241">
        <f>X186</f>
        <v>14624.45</v>
      </c>
      <c r="Y185" s="241">
        <f>W185+X185</f>
        <v>1423958.97</v>
      </c>
      <c r="Z185" s="214"/>
      <c r="AA185" s="241">
        <f>Y185+Z185</f>
        <v>1423958.97</v>
      </c>
      <c r="AB185" s="214"/>
      <c r="AC185" s="241">
        <f>AC186</f>
        <v>1668279.8</v>
      </c>
      <c r="AD185" s="214"/>
      <c r="AE185" s="241">
        <f>AE186</f>
        <v>292415.68</v>
      </c>
      <c r="AF185" s="214"/>
      <c r="AG185" s="241">
        <f>AG186</f>
        <v>56800</v>
      </c>
      <c r="AH185" s="214"/>
      <c r="AI185" s="241">
        <f>AI186</f>
        <v>56800</v>
      </c>
      <c r="AJ185" s="214"/>
      <c r="AK185" s="241">
        <f>AK186</f>
        <v>56800</v>
      </c>
      <c r="AL185" s="214"/>
      <c r="AM185" s="214"/>
      <c r="AN185" s="241">
        <f>AN186</f>
        <v>56800</v>
      </c>
      <c r="AO185" s="260"/>
      <c r="AP185" s="241">
        <f>AP186</f>
        <v>56800</v>
      </c>
      <c r="AQ185" s="214"/>
      <c r="AR185" s="241">
        <f>AR186</f>
        <v>56800</v>
      </c>
      <c r="AS185" s="214"/>
      <c r="AT185" s="241">
        <f>AT186</f>
        <v>56800</v>
      </c>
      <c r="AU185" s="214"/>
      <c r="AV185" s="241">
        <f>AV186</f>
        <v>56800</v>
      </c>
      <c r="AW185" s="214"/>
      <c r="AX185" s="261">
        <f>AX186</f>
        <v>0</v>
      </c>
      <c r="AY185" s="262">
        <f>AY186</f>
        <v>0</v>
      </c>
      <c r="AZ185" s="234"/>
      <c r="BB185" s="260">
        <f>BB186</f>
        <v>0</v>
      </c>
      <c r="BC185" s="245" t="e">
        <f t="shared" si="7"/>
        <v>#DIV/0!</v>
      </c>
    </row>
    <row r="186" spans="1:55" ht="12" hidden="1" customHeight="1" x14ac:dyDescent="0.25">
      <c r="A186" s="255"/>
      <c r="B186" s="257" t="s">
        <v>482</v>
      </c>
      <c r="C186" s="257"/>
      <c r="D186" s="258" t="s">
        <v>466</v>
      </c>
      <c r="E186" s="239"/>
      <c r="F186" s="259"/>
      <c r="G186" s="241"/>
      <c r="H186" s="241"/>
      <c r="I186" s="241"/>
      <c r="J186" s="239"/>
      <c r="K186" s="259"/>
      <c r="L186" s="241"/>
      <c r="M186" s="241"/>
      <c r="N186" s="260"/>
      <c r="O186" s="241"/>
      <c r="P186" s="241"/>
      <c r="Q186" s="241"/>
      <c r="R186" s="241"/>
      <c r="S186" s="241"/>
      <c r="T186" s="241"/>
      <c r="U186" s="241">
        <v>1409334.52</v>
      </c>
      <c r="V186" s="214"/>
      <c r="W186" s="241">
        <v>1409334.52</v>
      </c>
      <c r="X186" s="241">
        <v>14624.45</v>
      </c>
      <c r="Y186" s="241">
        <f>W186+X186</f>
        <v>1423958.97</v>
      </c>
      <c r="Z186" s="214"/>
      <c r="AA186" s="241">
        <f>Y186+Z186</f>
        <v>1423958.97</v>
      </c>
      <c r="AB186" s="214">
        <v>244320.83</v>
      </c>
      <c r="AC186" s="241">
        <f>AA186+AB186</f>
        <v>1668279.8</v>
      </c>
      <c r="AD186" s="214">
        <v>142910.88</v>
      </c>
      <c r="AE186" s="241">
        <v>292415.68</v>
      </c>
      <c r="AF186" s="214"/>
      <c r="AG186" s="241">
        <v>56800</v>
      </c>
      <c r="AH186" s="214"/>
      <c r="AI186" s="241">
        <v>56800</v>
      </c>
      <c r="AJ186" s="214"/>
      <c r="AK186" s="241">
        <v>56800</v>
      </c>
      <c r="AL186" s="214"/>
      <c r="AM186" s="214"/>
      <c r="AN186" s="241">
        <v>56800</v>
      </c>
      <c r="AO186" s="260"/>
      <c r="AP186" s="241">
        <v>56800</v>
      </c>
      <c r="AQ186" s="214"/>
      <c r="AR186" s="241">
        <v>56800</v>
      </c>
      <c r="AS186" s="214"/>
      <c r="AT186" s="241">
        <v>56800</v>
      </c>
      <c r="AU186" s="214"/>
      <c r="AV186" s="241">
        <v>56800</v>
      </c>
      <c r="AW186" s="214"/>
      <c r="AX186" s="261">
        <v>0</v>
      </c>
      <c r="AY186" s="262">
        <v>0</v>
      </c>
      <c r="AZ186" s="234"/>
      <c r="BB186" s="260">
        <v>0</v>
      </c>
      <c r="BC186" s="245" t="e">
        <f t="shared" si="7"/>
        <v>#DIV/0!</v>
      </c>
    </row>
    <row r="187" spans="1:55" ht="60" hidden="1" customHeight="1" x14ac:dyDescent="0.25">
      <c r="A187" s="255"/>
      <c r="B187" s="257" t="s">
        <v>483</v>
      </c>
      <c r="C187" s="257"/>
      <c r="D187" s="258" t="s">
        <v>484</v>
      </c>
      <c r="E187" s="239"/>
      <c r="F187" s="259"/>
      <c r="G187" s="241"/>
      <c r="H187" s="241"/>
      <c r="I187" s="241"/>
      <c r="J187" s="239"/>
      <c r="K187" s="259"/>
      <c r="L187" s="241"/>
      <c r="M187" s="241"/>
      <c r="N187" s="260"/>
      <c r="O187" s="241"/>
      <c r="P187" s="241"/>
      <c r="Q187" s="241">
        <v>38042</v>
      </c>
      <c r="R187" s="241">
        <v>38042</v>
      </c>
      <c r="S187" s="241">
        <v>148000</v>
      </c>
      <c r="T187" s="241">
        <v>148000</v>
      </c>
      <c r="U187" s="241">
        <f>U188</f>
        <v>448012</v>
      </c>
      <c r="V187" s="214"/>
      <c r="W187" s="241">
        <f>W188</f>
        <v>448012</v>
      </c>
      <c r="X187" s="241">
        <f>X188</f>
        <v>22760.16</v>
      </c>
      <c r="Y187" s="241">
        <f>W187+X187</f>
        <v>470772.16</v>
      </c>
      <c r="Z187" s="214"/>
      <c r="AA187" s="241">
        <f>Y187+Z187</f>
        <v>470772.16</v>
      </c>
      <c r="AB187" s="214"/>
      <c r="AC187" s="241">
        <f>AC188</f>
        <v>794600.52</v>
      </c>
      <c r="AD187" s="214"/>
      <c r="AE187" s="241">
        <f>AE188</f>
        <v>307405.51</v>
      </c>
      <c r="AF187" s="214"/>
      <c r="AG187" s="241">
        <f>AG188</f>
        <v>129900</v>
      </c>
      <c r="AH187" s="214"/>
      <c r="AI187" s="241">
        <f>AI188</f>
        <v>129900</v>
      </c>
      <c r="AJ187" s="214"/>
      <c r="AK187" s="241">
        <f>AK188</f>
        <v>129900</v>
      </c>
      <c r="AL187" s="214"/>
      <c r="AM187" s="214"/>
      <c r="AN187" s="241">
        <f>AN188</f>
        <v>129900</v>
      </c>
      <c r="AO187" s="260"/>
      <c r="AP187" s="241">
        <f>AP188</f>
        <v>129900</v>
      </c>
      <c r="AQ187" s="214"/>
      <c r="AR187" s="241">
        <f>AR188</f>
        <v>129900</v>
      </c>
      <c r="AS187" s="214"/>
      <c r="AT187" s="241">
        <f>AT188</f>
        <v>129900</v>
      </c>
      <c r="AU187" s="214"/>
      <c r="AV187" s="241">
        <f>AV188</f>
        <v>129900</v>
      </c>
      <c r="AW187" s="214"/>
      <c r="AX187" s="261">
        <v>0</v>
      </c>
      <c r="AY187" s="262">
        <v>0</v>
      </c>
      <c r="AZ187" s="234"/>
      <c r="BB187" s="260">
        <v>0</v>
      </c>
      <c r="BC187" s="245" t="e">
        <f t="shared" si="7"/>
        <v>#DIV/0!</v>
      </c>
    </row>
    <row r="188" spans="1:55" ht="15.6" hidden="1" customHeight="1" x14ac:dyDescent="0.25">
      <c r="A188" s="255"/>
      <c r="B188" s="257" t="s">
        <v>485</v>
      </c>
      <c r="C188" s="257"/>
      <c r="D188" s="258" t="s">
        <v>466</v>
      </c>
      <c r="E188" s="239"/>
      <c r="F188" s="259"/>
      <c r="G188" s="241"/>
      <c r="H188" s="241"/>
      <c r="I188" s="241"/>
      <c r="J188" s="239"/>
      <c r="K188" s="259"/>
      <c r="L188" s="241"/>
      <c r="M188" s="241"/>
      <c r="N188" s="260"/>
      <c r="O188" s="241"/>
      <c r="P188" s="241"/>
      <c r="Q188" s="241"/>
      <c r="R188" s="241"/>
      <c r="S188" s="241"/>
      <c r="T188" s="241"/>
      <c r="U188" s="241">
        <v>448012</v>
      </c>
      <c r="V188" s="214"/>
      <c r="W188" s="241">
        <v>448012</v>
      </c>
      <c r="X188" s="241">
        <v>22760.16</v>
      </c>
      <c r="Y188" s="241">
        <f>W188+X188</f>
        <v>470772.16</v>
      </c>
      <c r="Z188" s="214"/>
      <c r="AA188" s="241">
        <f>Y188+Z188</f>
        <v>470772.16</v>
      </c>
      <c r="AB188" s="214">
        <v>323828.36</v>
      </c>
      <c r="AC188" s="241">
        <f>AA188+AB188</f>
        <v>794600.52</v>
      </c>
      <c r="AD188" s="214">
        <v>9652.35</v>
      </c>
      <c r="AE188" s="241">
        <v>307405.51</v>
      </c>
      <c r="AF188" s="214"/>
      <c r="AG188" s="241">
        <v>129900</v>
      </c>
      <c r="AH188" s="214"/>
      <c r="AI188" s="241">
        <v>129900</v>
      </c>
      <c r="AJ188" s="214"/>
      <c r="AK188" s="241">
        <v>129900</v>
      </c>
      <c r="AL188" s="214"/>
      <c r="AM188" s="214"/>
      <c r="AN188" s="241">
        <v>129900</v>
      </c>
      <c r="AO188" s="260"/>
      <c r="AP188" s="241">
        <v>129900</v>
      </c>
      <c r="AQ188" s="214"/>
      <c r="AR188" s="241">
        <v>129900</v>
      </c>
      <c r="AS188" s="214"/>
      <c r="AT188" s="241">
        <v>129900</v>
      </c>
      <c r="AU188" s="214"/>
      <c r="AV188" s="241">
        <v>129900</v>
      </c>
      <c r="AW188" s="214"/>
      <c r="AX188" s="261">
        <v>0</v>
      </c>
      <c r="AY188" s="262">
        <v>0</v>
      </c>
      <c r="AZ188" s="234"/>
      <c r="BB188" s="260">
        <v>0</v>
      </c>
      <c r="BC188" s="245" t="e">
        <f t="shared" si="7"/>
        <v>#DIV/0!</v>
      </c>
    </row>
    <row r="189" spans="1:55" ht="48.75" hidden="1" customHeight="1" x14ac:dyDescent="0.25">
      <c r="A189" s="246" t="s">
        <v>796</v>
      </c>
      <c r="B189" s="247" t="s">
        <v>15</v>
      </c>
      <c r="C189" s="247" t="s">
        <v>764</v>
      </c>
      <c r="D189" s="248" t="s">
        <v>58</v>
      </c>
      <c r="E189" s="249"/>
      <c r="F189" s="250"/>
      <c r="G189" s="251"/>
      <c r="H189" s="251"/>
      <c r="I189" s="251"/>
      <c r="J189" s="249"/>
      <c r="K189" s="250"/>
      <c r="L189" s="251"/>
      <c r="M189" s="251"/>
      <c r="N189" s="252"/>
      <c r="O189" s="251"/>
      <c r="P189" s="251"/>
      <c r="Q189" s="251"/>
      <c r="R189" s="251"/>
      <c r="S189" s="251"/>
      <c r="T189" s="251"/>
      <c r="U189" s="251"/>
      <c r="V189" s="305"/>
      <c r="W189" s="251"/>
      <c r="X189" s="251"/>
      <c r="Y189" s="251"/>
      <c r="Z189" s="312"/>
      <c r="AA189" s="251"/>
      <c r="AB189" s="305"/>
      <c r="AC189" s="251"/>
      <c r="AD189" s="305"/>
      <c r="AE189" s="251"/>
      <c r="AF189" s="305"/>
      <c r="AG189" s="251"/>
      <c r="AH189" s="305">
        <v>267307.8</v>
      </c>
      <c r="AI189" s="251">
        <f>AH189</f>
        <v>267307.8</v>
      </c>
      <c r="AJ189" s="305"/>
      <c r="AK189" s="251">
        <f>AI189</f>
        <v>267307.8</v>
      </c>
      <c r="AL189" s="305">
        <v>400370</v>
      </c>
      <c r="AM189" s="305"/>
      <c r="AN189" s="251">
        <f>AK189+AL189+AM189</f>
        <v>667677.80000000005</v>
      </c>
      <c r="AO189" s="252"/>
      <c r="AP189" s="251">
        <f>AM189+AN189+AO189</f>
        <v>667677.80000000005</v>
      </c>
      <c r="AQ189" s="305"/>
      <c r="AR189" s="251">
        <f>AO189+AP189+AQ189</f>
        <v>667677.80000000005</v>
      </c>
      <c r="AS189" s="305"/>
      <c r="AT189" s="251">
        <f>AQ189+AR189+AS189</f>
        <v>667677.80000000005</v>
      </c>
      <c r="AU189" s="305"/>
      <c r="AV189" s="251">
        <f>AS189+AT189+AU189</f>
        <v>667677.80000000005</v>
      </c>
      <c r="AW189" s="305">
        <v>-74.8</v>
      </c>
      <c r="AX189" s="253">
        <f>AX190</f>
        <v>0</v>
      </c>
      <c r="AY189" s="262">
        <f>AY190+AY191</f>
        <v>0</v>
      </c>
      <c r="AZ189" s="234"/>
      <c r="BB189" s="252">
        <f>BB190</f>
        <v>0</v>
      </c>
      <c r="BC189" s="245" t="e">
        <f t="shared" si="7"/>
        <v>#DIV/0!</v>
      </c>
    </row>
    <row r="190" spans="1:55" ht="30.75" hidden="1" customHeight="1" x14ac:dyDescent="0.25">
      <c r="A190" s="255" t="s">
        <v>796</v>
      </c>
      <c r="B190" s="257" t="s">
        <v>18</v>
      </c>
      <c r="C190" s="257" t="s">
        <v>764</v>
      </c>
      <c r="D190" s="258" t="s">
        <v>14</v>
      </c>
      <c r="E190" s="239"/>
      <c r="F190" s="259"/>
      <c r="G190" s="241"/>
      <c r="H190" s="241"/>
      <c r="I190" s="241"/>
      <c r="J190" s="239"/>
      <c r="K190" s="259"/>
      <c r="L190" s="241"/>
      <c r="M190" s="241"/>
      <c r="N190" s="260"/>
      <c r="O190" s="241"/>
      <c r="P190" s="241"/>
      <c r="Q190" s="241"/>
      <c r="R190" s="241"/>
      <c r="S190" s="241"/>
      <c r="T190" s="241"/>
      <c r="U190" s="241"/>
      <c r="V190" s="214"/>
      <c r="W190" s="241"/>
      <c r="X190" s="241"/>
      <c r="Y190" s="241"/>
      <c r="Z190" s="270"/>
      <c r="AA190" s="241"/>
      <c r="AB190" s="214"/>
      <c r="AC190" s="241"/>
      <c r="AD190" s="214"/>
      <c r="AE190" s="241"/>
      <c r="AF190" s="214"/>
      <c r="AG190" s="241"/>
      <c r="AH190" s="214"/>
      <c r="AI190" s="241"/>
      <c r="AJ190" s="214"/>
      <c r="AK190" s="241"/>
      <c r="AL190" s="214"/>
      <c r="AM190" s="214"/>
      <c r="AN190" s="241"/>
      <c r="AO190" s="260"/>
      <c r="AP190" s="241"/>
      <c r="AQ190" s="214"/>
      <c r="AR190" s="241"/>
      <c r="AS190" s="214"/>
      <c r="AT190" s="241"/>
      <c r="AU190" s="214"/>
      <c r="AV190" s="241"/>
      <c r="AW190" s="214"/>
      <c r="AX190" s="261">
        <f>AX191</f>
        <v>0</v>
      </c>
      <c r="AY190" s="262">
        <v>0</v>
      </c>
      <c r="AZ190" s="234"/>
      <c r="BB190" s="260">
        <f>BB191</f>
        <v>0</v>
      </c>
      <c r="BC190" s="245" t="e">
        <f t="shared" si="7"/>
        <v>#DIV/0!</v>
      </c>
    </row>
    <row r="191" spans="1:55" ht="0.75" customHeight="1" x14ac:dyDescent="0.25">
      <c r="A191" s="255" t="s">
        <v>796</v>
      </c>
      <c r="B191" s="257" t="s">
        <v>117</v>
      </c>
      <c r="C191" s="257" t="s">
        <v>764</v>
      </c>
      <c r="D191" s="258" t="s">
        <v>57</v>
      </c>
      <c r="E191" s="239"/>
      <c r="F191" s="259"/>
      <c r="G191" s="241"/>
      <c r="H191" s="241"/>
      <c r="I191" s="241"/>
      <c r="J191" s="239"/>
      <c r="K191" s="259"/>
      <c r="L191" s="241"/>
      <c r="M191" s="241"/>
      <c r="N191" s="260"/>
      <c r="O191" s="241"/>
      <c r="P191" s="241"/>
      <c r="Q191" s="241"/>
      <c r="R191" s="241"/>
      <c r="S191" s="241"/>
      <c r="T191" s="241"/>
      <c r="U191" s="241"/>
      <c r="V191" s="214"/>
      <c r="W191" s="241"/>
      <c r="X191" s="241"/>
      <c r="Y191" s="241"/>
      <c r="Z191" s="270"/>
      <c r="AA191" s="241"/>
      <c r="AB191" s="214"/>
      <c r="AC191" s="241"/>
      <c r="AD191" s="214"/>
      <c r="AE191" s="241"/>
      <c r="AF191" s="214"/>
      <c r="AG191" s="241"/>
      <c r="AH191" s="214"/>
      <c r="AI191" s="241"/>
      <c r="AJ191" s="214"/>
      <c r="AK191" s="241"/>
      <c r="AL191" s="214"/>
      <c r="AM191" s="214"/>
      <c r="AN191" s="241"/>
      <c r="AO191" s="260"/>
      <c r="AP191" s="241"/>
      <c r="AQ191" s="214"/>
      <c r="AR191" s="241"/>
      <c r="AS191" s="214"/>
      <c r="AT191" s="241"/>
      <c r="AU191" s="214"/>
      <c r="AV191" s="241"/>
      <c r="AW191" s="214"/>
      <c r="AX191" s="261">
        <f>AX192</f>
        <v>0</v>
      </c>
      <c r="AY191" s="262">
        <v>0</v>
      </c>
      <c r="AZ191" s="234"/>
      <c r="BB191" s="260">
        <f>BB192</f>
        <v>0</v>
      </c>
      <c r="BC191" s="245" t="e">
        <f t="shared" si="7"/>
        <v>#DIV/0!</v>
      </c>
    </row>
    <row r="192" spans="1:55" ht="0.75" customHeight="1" x14ac:dyDescent="0.25">
      <c r="A192" s="255" t="s">
        <v>796</v>
      </c>
      <c r="B192" s="257" t="s">
        <v>117</v>
      </c>
      <c r="C192" s="257" t="s">
        <v>13</v>
      </c>
      <c r="D192" s="258" t="s">
        <v>59</v>
      </c>
      <c r="E192" s="239"/>
      <c r="F192" s="259"/>
      <c r="G192" s="241"/>
      <c r="H192" s="241"/>
      <c r="I192" s="241"/>
      <c r="J192" s="239"/>
      <c r="K192" s="259"/>
      <c r="L192" s="241"/>
      <c r="M192" s="241"/>
      <c r="N192" s="260"/>
      <c r="O192" s="241"/>
      <c r="P192" s="241"/>
      <c r="Q192" s="241"/>
      <c r="R192" s="241"/>
      <c r="S192" s="241"/>
      <c r="T192" s="241"/>
      <c r="U192" s="241"/>
      <c r="V192" s="214"/>
      <c r="W192" s="241"/>
      <c r="X192" s="241"/>
      <c r="Y192" s="241"/>
      <c r="Z192" s="270"/>
      <c r="AA192" s="241"/>
      <c r="AB192" s="214"/>
      <c r="AC192" s="241"/>
      <c r="AD192" s="214"/>
      <c r="AE192" s="241"/>
      <c r="AF192" s="214"/>
      <c r="AG192" s="241"/>
      <c r="AH192" s="214"/>
      <c r="AI192" s="241"/>
      <c r="AJ192" s="214"/>
      <c r="AK192" s="241"/>
      <c r="AL192" s="214"/>
      <c r="AM192" s="214"/>
      <c r="AN192" s="241"/>
      <c r="AO192" s="260"/>
      <c r="AP192" s="241"/>
      <c r="AQ192" s="214"/>
      <c r="AR192" s="241"/>
      <c r="AS192" s="214"/>
      <c r="AT192" s="241"/>
      <c r="AU192" s="214"/>
      <c r="AV192" s="241"/>
      <c r="AW192" s="214"/>
      <c r="AX192" s="261">
        <v>0</v>
      </c>
      <c r="AY192" s="262" t="e">
        <f>AY193+AY196+#REF!</f>
        <v>#REF!</v>
      </c>
      <c r="AZ192" s="234"/>
      <c r="BB192" s="260">
        <v>0</v>
      </c>
      <c r="BC192" s="245" t="e">
        <f t="shared" si="7"/>
        <v>#DIV/0!</v>
      </c>
    </row>
    <row r="193" spans="1:55" ht="45.6" customHeight="1" x14ac:dyDescent="0.25">
      <c r="A193" s="246" t="s">
        <v>796</v>
      </c>
      <c r="B193" s="247" t="s">
        <v>81</v>
      </c>
      <c r="C193" s="247" t="s">
        <v>764</v>
      </c>
      <c r="D193" s="248" t="s">
        <v>33</v>
      </c>
      <c r="E193" s="249"/>
      <c r="F193" s="250"/>
      <c r="G193" s="251"/>
      <c r="H193" s="251"/>
      <c r="I193" s="251"/>
      <c r="J193" s="249"/>
      <c r="K193" s="250"/>
      <c r="L193" s="251"/>
      <c r="M193" s="251"/>
      <c r="N193" s="252"/>
      <c r="O193" s="251"/>
      <c r="P193" s="251"/>
      <c r="Q193" s="251"/>
      <c r="R193" s="251"/>
      <c r="S193" s="251"/>
      <c r="T193" s="251"/>
      <c r="U193" s="251"/>
      <c r="V193" s="305"/>
      <c r="W193" s="251"/>
      <c r="X193" s="251"/>
      <c r="Y193" s="251"/>
      <c r="Z193" s="312"/>
      <c r="AA193" s="251"/>
      <c r="AB193" s="305"/>
      <c r="AC193" s="251"/>
      <c r="AD193" s="305"/>
      <c r="AE193" s="251"/>
      <c r="AF193" s="305"/>
      <c r="AG193" s="251"/>
      <c r="AH193" s="305">
        <v>267307.8</v>
      </c>
      <c r="AI193" s="251">
        <f>AH193</f>
        <v>267307.8</v>
      </c>
      <c r="AJ193" s="305"/>
      <c r="AK193" s="251">
        <f>AI193</f>
        <v>267307.8</v>
      </c>
      <c r="AL193" s="305">
        <v>400370</v>
      </c>
      <c r="AM193" s="305"/>
      <c r="AN193" s="251">
        <f>AK193+AL193+AM193</f>
        <v>667677.80000000005</v>
      </c>
      <c r="AO193" s="252"/>
      <c r="AP193" s="251">
        <f>AM193+AN193+AO193</f>
        <v>667677.80000000005</v>
      </c>
      <c r="AQ193" s="305"/>
      <c r="AR193" s="251">
        <f>AO193+AP193+AQ193</f>
        <v>667677.80000000005</v>
      </c>
      <c r="AS193" s="305"/>
      <c r="AT193" s="251">
        <f>AQ193+AR193+AS193</f>
        <v>667677.80000000005</v>
      </c>
      <c r="AU193" s="305"/>
      <c r="AV193" s="251">
        <f>AS193+AT193+AU193</f>
        <v>667677.80000000005</v>
      </c>
      <c r="AW193" s="305">
        <v>-74.8</v>
      </c>
      <c r="AX193" s="253">
        <f>AX194</f>
        <v>330</v>
      </c>
      <c r="AY193" s="262">
        <v>900</v>
      </c>
      <c r="AZ193" s="234"/>
      <c r="BB193" s="252">
        <f>BB194</f>
        <v>0</v>
      </c>
      <c r="BC193" s="245">
        <f t="shared" si="7"/>
        <v>0</v>
      </c>
    </row>
    <row r="194" spans="1:55" ht="32.450000000000003" customHeight="1" x14ac:dyDescent="0.25">
      <c r="A194" s="255" t="s">
        <v>796</v>
      </c>
      <c r="B194" s="257" t="s">
        <v>82</v>
      </c>
      <c r="C194" s="257" t="s">
        <v>764</v>
      </c>
      <c r="D194" s="258" t="s">
        <v>14</v>
      </c>
      <c r="E194" s="239"/>
      <c r="F194" s="259"/>
      <c r="G194" s="241"/>
      <c r="H194" s="241"/>
      <c r="I194" s="241"/>
      <c r="J194" s="239"/>
      <c r="K194" s="259"/>
      <c r="L194" s="241"/>
      <c r="M194" s="241"/>
      <c r="N194" s="260"/>
      <c r="O194" s="241"/>
      <c r="P194" s="241"/>
      <c r="Q194" s="241"/>
      <c r="R194" s="241"/>
      <c r="S194" s="241"/>
      <c r="T194" s="241"/>
      <c r="U194" s="241"/>
      <c r="V194" s="214"/>
      <c r="W194" s="241"/>
      <c r="X194" s="241"/>
      <c r="Y194" s="241"/>
      <c r="Z194" s="270"/>
      <c r="AA194" s="241"/>
      <c r="AB194" s="214"/>
      <c r="AC194" s="241"/>
      <c r="AD194" s="214"/>
      <c r="AE194" s="241"/>
      <c r="AF194" s="214"/>
      <c r="AG194" s="241"/>
      <c r="AH194" s="214"/>
      <c r="AI194" s="241"/>
      <c r="AJ194" s="214"/>
      <c r="AK194" s="241"/>
      <c r="AL194" s="214"/>
      <c r="AM194" s="214"/>
      <c r="AN194" s="241"/>
      <c r="AO194" s="260"/>
      <c r="AP194" s="241"/>
      <c r="AQ194" s="214"/>
      <c r="AR194" s="241"/>
      <c r="AS194" s="214"/>
      <c r="AT194" s="241"/>
      <c r="AU194" s="214"/>
      <c r="AV194" s="241"/>
      <c r="AW194" s="214"/>
      <c r="AX194" s="261">
        <f>AX195</f>
        <v>330</v>
      </c>
      <c r="AY194" s="262"/>
      <c r="AZ194" s="234"/>
      <c r="BB194" s="260">
        <f>BB195</f>
        <v>0</v>
      </c>
      <c r="BC194" s="245">
        <f t="shared" si="7"/>
        <v>0</v>
      </c>
    </row>
    <row r="195" spans="1:55" ht="33.75" customHeight="1" x14ac:dyDescent="0.25">
      <c r="A195" s="255" t="s">
        <v>796</v>
      </c>
      <c r="B195" s="257" t="s">
        <v>118</v>
      </c>
      <c r="C195" s="257" t="s">
        <v>764</v>
      </c>
      <c r="D195" s="258" t="s">
        <v>57</v>
      </c>
      <c r="E195" s="239"/>
      <c r="F195" s="259"/>
      <c r="G195" s="241"/>
      <c r="H195" s="241"/>
      <c r="I195" s="241"/>
      <c r="J195" s="239"/>
      <c r="K195" s="259"/>
      <c r="L195" s="241"/>
      <c r="M195" s="241"/>
      <c r="N195" s="260"/>
      <c r="O195" s="241"/>
      <c r="P195" s="241"/>
      <c r="Q195" s="241"/>
      <c r="R195" s="241"/>
      <c r="S195" s="241"/>
      <c r="T195" s="241"/>
      <c r="U195" s="241"/>
      <c r="V195" s="214"/>
      <c r="W195" s="241"/>
      <c r="X195" s="241"/>
      <c r="Y195" s="241"/>
      <c r="Z195" s="270"/>
      <c r="AA195" s="241"/>
      <c r="AB195" s="214"/>
      <c r="AC195" s="241"/>
      <c r="AD195" s="214"/>
      <c r="AE195" s="241"/>
      <c r="AF195" s="214"/>
      <c r="AG195" s="241"/>
      <c r="AH195" s="214"/>
      <c r="AI195" s="241"/>
      <c r="AJ195" s="214"/>
      <c r="AK195" s="241"/>
      <c r="AL195" s="214"/>
      <c r="AM195" s="214"/>
      <c r="AN195" s="241"/>
      <c r="AO195" s="260"/>
      <c r="AP195" s="241"/>
      <c r="AQ195" s="214"/>
      <c r="AR195" s="241"/>
      <c r="AS195" s="214"/>
      <c r="AT195" s="241"/>
      <c r="AU195" s="214"/>
      <c r="AV195" s="241"/>
      <c r="AW195" s="214"/>
      <c r="AX195" s="261">
        <f>AX196</f>
        <v>330</v>
      </c>
      <c r="AY195" s="262"/>
      <c r="AZ195" s="234"/>
      <c r="BB195" s="260">
        <f>BB196</f>
        <v>0</v>
      </c>
      <c r="BC195" s="245">
        <f t="shared" si="7"/>
        <v>0</v>
      </c>
    </row>
    <row r="196" spans="1:55" ht="64.900000000000006" customHeight="1" x14ac:dyDescent="0.25">
      <c r="A196" s="255" t="s">
        <v>796</v>
      </c>
      <c r="B196" s="257" t="s">
        <v>118</v>
      </c>
      <c r="C196" s="257" t="s">
        <v>13</v>
      </c>
      <c r="D196" s="258" t="s">
        <v>19</v>
      </c>
      <c r="E196" s="239"/>
      <c r="F196" s="259"/>
      <c r="G196" s="241"/>
      <c r="H196" s="241"/>
      <c r="I196" s="241"/>
      <c r="J196" s="239"/>
      <c r="K196" s="259"/>
      <c r="L196" s="241"/>
      <c r="M196" s="241"/>
      <c r="N196" s="260"/>
      <c r="O196" s="241"/>
      <c r="P196" s="241"/>
      <c r="Q196" s="241"/>
      <c r="R196" s="241"/>
      <c r="S196" s="241"/>
      <c r="T196" s="241"/>
      <c r="U196" s="241"/>
      <c r="V196" s="214"/>
      <c r="W196" s="241"/>
      <c r="X196" s="241"/>
      <c r="Y196" s="241"/>
      <c r="Z196" s="270"/>
      <c r="AA196" s="241"/>
      <c r="AB196" s="214"/>
      <c r="AC196" s="241"/>
      <c r="AD196" s="214"/>
      <c r="AE196" s="241"/>
      <c r="AF196" s="214"/>
      <c r="AG196" s="241"/>
      <c r="AH196" s="214"/>
      <c r="AI196" s="241"/>
      <c r="AJ196" s="214"/>
      <c r="AK196" s="241"/>
      <c r="AL196" s="214"/>
      <c r="AM196" s="214"/>
      <c r="AN196" s="241"/>
      <c r="AO196" s="260"/>
      <c r="AP196" s="241"/>
      <c r="AQ196" s="214"/>
      <c r="AR196" s="241"/>
      <c r="AS196" s="214"/>
      <c r="AT196" s="241"/>
      <c r="AU196" s="214"/>
      <c r="AV196" s="241"/>
      <c r="AW196" s="214"/>
      <c r="AX196" s="354">
        <v>330</v>
      </c>
      <c r="AY196" s="262">
        <v>100</v>
      </c>
      <c r="AZ196" s="234"/>
      <c r="BB196" s="260">
        <v>0</v>
      </c>
      <c r="BC196" s="245">
        <f t="shared" si="7"/>
        <v>0</v>
      </c>
    </row>
    <row r="197" spans="1:55" ht="37.5" customHeight="1" x14ac:dyDescent="0.25">
      <c r="A197" s="255" t="s">
        <v>796</v>
      </c>
      <c r="B197" s="247" t="s">
        <v>768</v>
      </c>
      <c r="C197" s="247" t="s">
        <v>764</v>
      </c>
      <c r="D197" s="248" t="s">
        <v>691</v>
      </c>
      <c r="E197" s="239"/>
      <c r="F197" s="259"/>
      <c r="G197" s="241"/>
      <c r="H197" s="241"/>
      <c r="I197" s="241"/>
      <c r="J197" s="239"/>
      <c r="K197" s="259"/>
      <c r="L197" s="241"/>
      <c r="M197" s="241"/>
      <c r="N197" s="260"/>
      <c r="O197" s="241"/>
      <c r="P197" s="241"/>
      <c r="Q197" s="241"/>
      <c r="R197" s="241"/>
      <c r="S197" s="241"/>
      <c r="T197" s="241"/>
      <c r="U197" s="241"/>
      <c r="V197" s="214"/>
      <c r="W197" s="241"/>
      <c r="X197" s="241"/>
      <c r="Y197" s="241"/>
      <c r="Z197" s="270"/>
      <c r="AA197" s="241"/>
      <c r="AB197" s="214"/>
      <c r="AC197" s="241"/>
      <c r="AD197" s="214"/>
      <c r="AE197" s="241"/>
      <c r="AF197" s="214"/>
      <c r="AG197" s="241"/>
      <c r="AH197" s="214">
        <v>267307.8</v>
      </c>
      <c r="AI197" s="241">
        <f>AH197</f>
        <v>267307.8</v>
      </c>
      <c r="AJ197" s="214"/>
      <c r="AK197" s="241">
        <f>AI197</f>
        <v>267307.8</v>
      </c>
      <c r="AL197" s="214">
        <v>400370</v>
      </c>
      <c r="AM197" s="214"/>
      <c r="AN197" s="241">
        <f>AK197+AL197+AM197</f>
        <v>667677.80000000005</v>
      </c>
      <c r="AO197" s="260"/>
      <c r="AP197" s="241">
        <f>AM197+AN197+AO197</f>
        <v>667677.80000000005</v>
      </c>
      <c r="AQ197" s="214"/>
      <c r="AR197" s="241">
        <f>AO197+AP197+AQ197</f>
        <v>667677.80000000005</v>
      </c>
      <c r="AS197" s="214"/>
      <c r="AT197" s="241">
        <f>AQ197+AR197+AS197</f>
        <v>667677.80000000005</v>
      </c>
      <c r="AU197" s="214"/>
      <c r="AV197" s="241">
        <f>AS197+AT197+AU197</f>
        <v>667677.80000000005</v>
      </c>
      <c r="AW197" s="214">
        <v>-74.8</v>
      </c>
      <c r="AX197" s="261">
        <f>AX198+AX200+AX202</f>
        <v>2467.42</v>
      </c>
      <c r="AY197" s="262"/>
      <c r="AZ197" s="234"/>
      <c r="BB197" s="260">
        <f>BB202+BB200+BB198</f>
        <v>4967.5695100000003</v>
      </c>
      <c r="BC197" s="245">
        <f t="shared" ref="BC197:BC279" si="10">BB197/AX197*100</f>
        <v>201.32646691686054</v>
      </c>
    </row>
    <row r="198" spans="1:55" ht="37.5" customHeight="1" x14ac:dyDescent="0.25">
      <c r="A198" s="255" t="s">
        <v>796</v>
      </c>
      <c r="B198" s="257" t="s">
        <v>124</v>
      </c>
      <c r="C198" s="257" t="s">
        <v>764</v>
      </c>
      <c r="D198" s="258" t="s">
        <v>746</v>
      </c>
      <c r="E198" s="239"/>
      <c r="F198" s="259"/>
      <c r="G198" s="241"/>
      <c r="H198" s="241"/>
      <c r="I198" s="241"/>
      <c r="J198" s="239"/>
      <c r="K198" s="259"/>
      <c r="L198" s="241"/>
      <c r="M198" s="241"/>
      <c r="N198" s="260"/>
      <c r="O198" s="241"/>
      <c r="P198" s="241"/>
      <c r="Q198" s="241"/>
      <c r="R198" s="241"/>
      <c r="S198" s="241"/>
      <c r="T198" s="241"/>
      <c r="U198" s="241"/>
      <c r="V198" s="214"/>
      <c r="W198" s="241"/>
      <c r="X198" s="241"/>
      <c r="Y198" s="241"/>
      <c r="Z198" s="270"/>
      <c r="AA198" s="241"/>
      <c r="AB198" s="214"/>
      <c r="AC198" s="241"/>
      <c r="AD198" s="214"/>
      <c r="AE198" s="241"/>
      <c r="AF198" s="214"/>
      <c r="AG198" s="241"/>
      <c r="AH198" s="214"/>
      <c r="AI198" s="241"/>
      <c r="AJ198" s="214"/>
      <c r="AK198" s="241"/>
      <c r="AL198" s="214"/>
      <c r="AM198" s="214"/>
      <c r="AN198" s="241"/>
      <c r="AO198" s="260"/>
      <c r="AP198" s="241"/>
      <c r="AQ198" s="214"/>
      <c r="AR198" s="241"/>
      <c r="AS198" s="214"/>
      <c r="AT198" s="241"/>
      <c r="AU198" s="214"/>
      <c r="AV198" s="241"/>
      <c r="AW198" s="214"/>
      <c r="AX198" s="261">
        <f>AX199</f>
        <v>41.52</v>
      </c>
      <c r="AY198" s="262"/>
      <c r="AZ198" s="234"/>
      <c r="BB198" s="260">
        <f>BB199</f>
        <v>0</v>
      </c>
      <c r="BC198" s="245"/>
    </row>
    <row r="199" spans="1:55" ht="37.5" customHeight="1" x14ac:dyDescent="0.25">
      <c r="A199" s="255" t="s">
        <v>796</v>
      </c>
      <c r="B199" s="257" t="s">
        <v>124</v>
      </c>
      <c r="C199" s="257" t="s">
        <v>776</v>
      </c>
      <c r="D199" s="258" t="s">
        <v>740</v>
      </c>
      <c r="E199" s="239"/>
      <c r="F199" s="259"/>
      <c r="G199" s="241"/>
      <c r="H199" s="241"/>
      <c r="I199" s="241"/>
      <c r="J199" s="239"/>
      <c r="K199" s="259"/>
      <c r="L199" s="241"/>
      <c r="M199" s="241"/>
      <c r="N199" s="260"/>
      <c r="O199" s="241"/>
      <c r="P199" s="241"/>
      <c r="Q199" s="241"/>
      <c r="R199" s="241"/>
      <c r="S199" s="241"/>
      <c r="T199" s="241"/>
      <c r="U199" s="241"/>
      <c r="V199" s="214"/>
      <c r="W199" s="241"/>
      <c r="X199" s="241"/>
      <c r="Y199" s="241"/>
      <c r="Z199" s="270"/>
      <c r="AA199" s="241"/>
      <c r="AB199" s="214"/>
      <c r="AC199" s="241"/>
      <c r="AD199" s="214"/>
      <c r="AE199" s="241"/>
      <c r="AF199" s="214"/>
      <c r="AG199" s="241"/>
      <c r="AH199" s="214"/>
      <c r="AI199" s="241"/>
      <c r="AJ199" s="214"/>
      <c r="AK199" s="241"/>
      <c r="AL199" s="214"/>
      <c r="AM199" s="214"/>
      <c r="AN199" s="241"/>
      <c r="AO199" s="260"/>
      <c r="AP199" s="241"/>
      <c r="AQ199" s="214"/>
      <c r="AR199" s="241"/>
      <c r="AS199" s="214"/>
      <c r="AT199" s="241"/>
      <c r="AU199" s="214"/>
      <c r="AV199" s="241"/>
      <c r="AW199" s="214"/>
      <c r="AX199" s="354">
        <v>41.52</v>
      </c>
      <c r="AY199" s="262"/>
      <c r="AZ199" s="234"/>
      <c r="BB199" s="260"/>
      <c r="BC199" s="245"/>
    </row>
    <row r="200" spans="1:55" ht="37.5" customHeight="1" x14ac:dyDescent="0.25">
      <c r="A200" s="311" t="s">
        <v>796</v>
      </c>
      <c r="B200" s="247" t="s">
        <v>345</v>
      </c>
      <c r="C200" s="247" t="s">
        <v>764</v>
      </c>
      <c r="D200" s="248" t="s">
        <v>57</v>
      </c>
      <c r="E200" s="249"/>
      <c r="F200" s="250"/>
      <c r="G200" s="251"/>
      <c r="H200" s="251"/>
      <c r="I200" s="251"/>
      <c r="J200" s="249"/>
      <c r="K200" s="250"/>
      <c r="L200" s="251"/>
      <c r="M200" s="251"/>
      <c r="N200" s="252"/>
      <c r="O200" s="251"/>
      <c r="P200" s="251"/>
      <c r="Q200" s="251"/>
      <c r="R200" s="251"/>
      <c r="S200" s="251"/>
      <c r="T200" s="251"/>
      <c r="U200" s="251"/>
      <c r="V200" s="305"/>
      <c r="W200" s="251"/>
      <c r="X200" s="251"/>
      <c r="Y200" s="251"/>
      <c r="Z200" s="312"/>
      <c r="AA200" s="251"/>
      <c r="AB200" s="305"/>
      <c r="AC200" s="251"/>
      <c r="AD200" s="305"/>
      <c r="AE200" s="251"/>
      <c r="AF200" s="305"/>
      <c r="AG200" s="251"/>
      <c r="AH200" s="305"/>
      <c r="AI200" s="251"/>
      <c r="AJ200" s="305"/>
      <c r="AK200" s="251"/>
      <c r="AL200" s="305"/>
      <c r="AM200" s="305"/>
      <c r="AN200" s="251"/>
      <c r="AO200" s="252"/>
      <c r="AP200" s="251"/>
      <c r="AQ200" s="305"/>
      <c r="AR200" s="251"/>
      <c r="AS200" s="305"/>
      <c r="AT200" s="251"/>
      <c r="AU200" s="305"/>
      <c r="AV200" s="251"/>
      <c r="AW200" s="305"/>
      <c r="AX200" s="356">
        <f>AX201</f>
        <v>425.9</v>
      </c>
      <c r="AY200" s="262"/>
      <c r="AZ200" s="234"/>
      <c r="BB200" s="252">
        <f>BB201</f>
        <v>67.569509999999994</v>
      </c>
      <c r="BC200" s="245">
        <f t="shared" si="10"/>
        <v>15.865111528527823</v>
      </c>
    </row>
    <row r="201" spans="1:55" ht="37.5" customHeight="1" x14ac:dyDescent="0.25">
      <c r="A201" s="280" t="s">
        <v>796</v>
      </c>
      <c r="B201" s="257" t="s">
        <v>345</v>
      </c>
      <c r="C201" s="247" t="s">
        <v>771</v>
      </c>
      <c r="D201" s="258" t="s">
        <v>747</v>
      </c>
      <c r="E201" s="239"/>
      <c r="F201" s="259"/>
      <c r="G201" s="241"/>
      <c r="H201" s="241"/>
      <c r="I201" s="241"/>
      <c r="J201" s="239"/>
      <c r="K201" s="259"/>
      <c r="L201" s="241"/>
      <c r="M201" s="241"/>
      <c r="N201" s="260"/>
      <c r="O201" s="241"/>
      <c r="P201" s="241"/>
      <c r="Q201" s="241"/>
      <c r="R201" s="241"/>
      <c r="S201" s="241"/>
      <c r="T201" s="241"/>
      <c r="U201" s="241"/>
      <c r="V201" s="214"/>
      <c r="W201" s="241"/>
      <c r="X201" s="241"/>
      <c r="Y201" s="241"/>
      <c r="Z201" s="270"/>
      <c r="AA201" s="241"/>
      <c r="AB201" s="214"/>
      <c r="AC201" s="241"/>
      <c r="AD201" s="214"/>
      <c r="AE201" s="241"/>
      <c r="AF201" s="214"/>
      <c r="AG201" s="241"/>
      <c r="AH201" s="214"/>
      <c r="AI201" s="241"/>
      <c r="AJ201" s="214"/>
      <c r="AK201" s="241"/>
      <c r="AL201" s="214"/>
      <c r="AM201" s="214"/>
      <c r="AN201" s="241"/>
      <c r="AO201" s="260"/>
      <c r="AP201" s="241"/>
      <c r="AQ201" s="214"/>
      <c r="AR201" s="241"/>
      <c r="AS201" s="214"/>
      <c r="AT201" s="241"/>
      <c r="AU201" s="214"/>
      <c r="AV201" s="241"/>
      <c r="AW201" s="214"/>
      <c r="AX201" s="354">
        <v>425.9</v>
      </c>
      <c r="AY201" s="262"/>
      <c r="AZ201" s="234"/>
      <c r="BB201" s="260">
        <v>67.569509999999994</v>
      </c>
      <c r="BC201" s="245">
        <f t="shared" si="10"/>
        <v>15.865111528527823</v>
      </c>
    </row>
    <row r="202" spans="1:55" ht="97.5" customHeight="1" x14ac:dyDescent="0.25">
      <c r="A202" s="280" t="s">
        <v>796</v>
      </c>
      <c r="B202" s="257" t="s">
        <v>181</v>
      </c>
      <c r="C202" s="257" t="s">
        <v>764</v>
      </c>
      <c r="D202" s="248" t="s">
        <v>193</v>
      </c>
      <c r="E202" s="239"/>
      <c r="F202" s="259"/>
      <c r="G202" s="241"/>
      <c r="H202" s="241"/>
      <c r="I202" s="241"/>
      <c r="J202" s="239"/>
      <c r="K202" s="259"/>
      <c r="L202" s="241"/>
      <c r="M202" s="241"/>
      <c r="N202" s="260"/>
      <c r="O202" s="241"/>
      <c r="P202" s="241"/>
      <c r="Q202" s="241"/>
      <c r="R202" s="241"/>
      <c r="S202" s="241"/>
      <c r="T202" s="241"/>
      <c r="U202" s="241"/>
      <c r="V202" s="214"/>
      <c r="W202" s="241"/>
      <c r="X202" s="241"/>
      <c r="Y202" s="241"/>
      <c r="Z202" s="270"/>
      <c r="AA202" s="241"/>
      <c r="AB202" s="214"/>
      <c r="AC202" s="241"/>
      <c r="AD202" s="214"/>
      <c r="AE202" s="241"/>
      <c r="AF202" s="214"/>
      <c r="AG202" s="241"/>
      <c r="AH202" s="214"/>
      <c r="AI202" s="241"/>
      <c r="AJ202" s="214"/>
      <c r="AK202" s="241"/>
      <c r="AL202" s="214"/>
      <c r="AM202" s="214"/>
      <c r="AN202" s="241"/>
      <c r="AO202" s="260"/>
      <c r="AP202" s="241"/>
      <c r="AQ202" s="214"/>
      <c r="AR202" s="241"/>
      <c r="AS202" s="214"/>
      <c r="AT202" s="241"/>
      <c r="AU202" s="214"/>
      <c r="AV202" s="241"/>
      <c r="AW202" s="214"/>
      <c r="AX202" s="354">
        <f>AX203</f>
        <v>2000</v>
      </c>
      <c r="AY202" s="262"/>
      <c r="AZ202" s="234"/>
      <c r="BB202" s="260">
        <f>BB203</f>
        <v>4900</v>
      </c>
      <c r="BC202" s="245">
        <f t="shared" si="10"/>
        <v>245.00000000000003</v>
      </c>
    </row>
    <row r="203" spans="1:55" ht="21.75" customHeight="1" x14ac:dyDescent="0.25">
      <c r="A203" s="280" t="s">
        <v>796</v>
      </c>
      <c r="B203" s="257" t="s">
        <v>181</v>
      </c>
      <c r="C203" s="247" t="s">
        <v>776</v>
      </c>
      <c r="D203" s="258" t="s">
        <v>740</v>
      </c>
      <c r="E203" s="239"/>
      <c r="F203" s="259"/>
      <c r="G203" s="241"/>
      <c r="H203" s="241"/>
      <c r="I203" s="241"/>
      <c r="J203" s="239"/>
      <c r="K203" s="259"/>
      <c r="L203" s="241"/>
      <c r="M203" s="241"/>
      <c r="N203" s="260"/>
      <c r="O203" s="241"/>
      <c r="P203" s="241"/>
      <c r="Q203" s="241"/>
      <c r="R203" s="241"/>
      <c r="S203" s="241"/>
      <c r="T203" s="241"/>
      <c r="U203" s="241"/>
      <c r="V203" s="214"/>
      <c r="W203" s="241"/>
      <c r="X203" s="241"/>
      <c r="Y203" s="241"/>
      <c r="Z203" s="270"/>
      <c r="AA203" s="241"/>
      <c r="AB203" s="214"/>
      <c r="AC203" s="241"/>
      <c r="AD203" s="214"/>
      <c r="AE203" s="241"/>
      <c r="AF203" s="214"/>
      <c r="AG203" s="241"/>
      <c r="AH203" s="214"/>
      <c r="AI203" s="241"/>
      <c r="AJ203" s="214"/>
      <c r="AK203" s="241"/>
      <c r="AL203" s="214"/>
      <c r="AM203" s="214"/>
      <c r="AN203" s="241"/>
      <c r="AO203" s="260"/>
      <c r="AP203" s="241"/>
      <c r="AQ203" s="214"/>
      <c r="AR203" s="241"/>
      <c r="AS203" s="214"/>
      <c r="AT203" s="241"/>
      <c r="AU203" s="214"/>
      <c r="AV203" s="241"/>
      <c r="AW203" s="214"/>
      <c r="AX203" s="261">
        <v>2000</v>
      </c>
      <c r="AY203" s="262"/>
      <c r="AZ203" s="234"/>
      <c r="BB203" s="260">
        <v>4900</v>
      </c>
      <c r="BC203" s="245">
        <f t="shared" si="10"/>
        <v>245.00000000000003</v>
      </c>
    </row>
    <row r="204" spans="1:55" ht="43.5" hidden="1" customHeight="1" x14ac:dyDescent="0.25">
      <c r="A204" s="255"/>
      <c r="B204" s="257"/>
      <c r="C204" s="257"/>
      <c r="D204" s="275"/>
      <c r="E204" s="239"/>
      <c r="F204" s="259"/>
      <c r="G204" s="241"/>
      <c r="H204" s="241"/>
      <c r="I204" s="241"/>
      <c r="J204" s="239"/>
      <c r="K204" s="259"/>
      <c r="L204" s="241"/>
      <c r="M204" s="241"/>
      <c r="N204" s="260"/>
      <c r="O204" s="241"/>
      <c r="P204" s="241"/>
      <c r="Q204" s="241"/>
      <c r="R204" s="241"/>
      <c r="S204" s="241"/>
      <c r="T204" s="241"/>
      <c r="U204" s="241"/>
      <c r="V204" s="214"/>
      <c r="W204" s="241"/>
      <c r="X204" s="241"/>
      <c r="Y204" s="241"/>
      <c r="Z204" s="270"/>
      <c r="AA204" s="241"/>
      <c r="AB204" s="214"/>
      <c r="AC204" s="241"/>
      <c r="AD204" s="214"/>
      <c r="AE204" s="241"/>
      <c r="AF204" s="214"/>
      <c r="AG204" s="241"/>
      <c r="AH204" s="214"/>
      <c r="AI204" s="241"/>
      <c r="AJ204" s="214"/>
      <c r="AK204" s="241"/>
      <c r="AL204" s="214"/>
      <c r="AM204" s="214"/>
      <c r="AN204" s="241"/>
      <c r="AO204" s="260"/>
      <c r="AP204" s="241"/>
      <c r="AQ204" s="214"/>
      <c r="AR204" s="241"/>
      <c r="AS204" s="214"/>
      <c r="AT204" s="241"/>
      <c r="AU204" s="214"/>
      <c r="AV204" s="241"/>
      <c r="AW204" s="214"/>
      <c r="AX204" s="261"/>
      <c r="AY204" s="262"/>
      <c r="AZ204" s="234"/>
      <c r="BB204" s="260"/>
      <c r="BC204" s="245" t="e">
        <f t="shared" si="10"/>
        <v>#DIV/0!</v>
      </c>
    </row>
    <row r="205" spans="1:55" ht="15.75" x14ac:dyDescent="0.25">
      <c r="A205" s="236" t="s">
        <v>797</v>
      </c>
      <c r="B205" s="237" t="s">
        <v>766</v>
      </c>
      <c r="C205" s="237" t="s">
        <v>764</v>
      </c>
      <c r="D205" s="287" t="s">
        <v>486</v>
      </c>
      <c r="E205" s="239"/>
      <c r="F205" s="276"/>
      <c r="G205" s="239"/>
      <c r="H205" s="239"/>
      <c r="I205" s="239"/>
      <c r="J205" s="239"/>
      <c r="K205" s="276"/>
      <c r="L205" s="239"/>
      <c r="M205" s="239"/>
      <c r="N205" s="240"/>
      <c r="O205" s="239"/>
      <c r="P205" s="239"/>
      <c r="Q205" s="239"/>
      <c r="R205" s="239"/>
      <c r="S205" s="239"/>
      <c r="T205" s="239"/>
      <c r="U205" s="239" t="e">
        <f>U214</f>
        <v>#REF!</v>
      </c>
      <c r="V205" s="214"/>
      <c r="W205" s="239" t="e">
        <f>W214</f>
        <v>#REF!</v>
      </c>
      <c r="X205" s="239" t="e">
        <f>X214</f>
        <v>#REF!</v>
      </c>
      <c r="Y205" s="239" t="e">
        <f>W205+X205</f>
        <v>#REF!</v>
      </c>
      <c r="Z205" s="214"/>
      <c r="AA205" s="239" t="e">
        <f>AA214+#REF!</f>
        <v>#REF!</v>
      </c>
      <c r="AB205" s="214"/>
      <c r="AC205" s="239" t="e">
        <f>AC214+#REF!</f>
        <v>#REF!</v>
      </c>
      <c r="AD205" s="214"/>
      <c r="AE205" s="239" t="e">
        <f>AE214+#REF!</f>
        <v>#REF!</v>
      </c>
      <c r="AF205" s="214"/>
      <c r="AG205" s="239">
        <f>AG214</f>
        <v>1735400</v>
      </c>
      <c r="AH205" s="214"/>
      <c r="AI205" s="239">
        <f>AI214</f>
        <v>1985400</v>
      </c>
      <c r="AJ205" s="214"/>
      <c r="AK205" s="239">
        <f>AK214</f>
        <v>1985400</v>
      </c>
      <c r="AL205" s="214"/>
      <c r="AM205" s="214"/>
      <c r="AN205" s="239">
        <f>AN214</f>
        <v>1979400</v>
      </c>
      <c r="AO205" s="240"/>
      <c r="AP205" s="239">
        <f>AP214</f>
        <v>1979400</v>
      </c>
      <c r="AQ205" s="214"/>
      <c r="AR205" s="239">
        <f>AR214</f>
        <v>2083004.42</v>
      </c>
      <c r="AS205" s="214"/>
      <c r="AT205" s="239">
        <f>AT214</f>
        <v>3008639.42</v>
      </c>
      <c r="AU205" s="214"/>
      <c r="AV205" s="239">
        <f>AV214</f>
        <v>3008639.42</v>
      </c>
      <c r="AW205" s="214"/>
      <c r="AX205" s="242">
        <f>AX213+AX229+AX206</f>
        <v>6445</v>
      </c>
      <c r="AY205" s="243">
        <f>AY214</f>
        <v>1127.8</v>
      </c>
      <c r="AZ205" s="234"/>
      <c r="BB205" s="240">
        <f>BB213+BB229+BB206</f>
        <v>2958.8152100000002</v>
      </c>
      <c r="BC205" s="245">
        <f t="shared" si="10"/>
        <v>45.908692164468583</v>
      </c>
    </row>
    <row r="206" spans="1:55" ht="31.5" x14ac:dyDescent="0.25">
      <c r="A206" s="255" t="s">
        <v>797</v>
      </c>
      <c r="B206" s="247" t="s">
        <v>15</v>
      </c>
      <c r="C206" s="257" t="s">
        <v>764</v>
      </c>
      <c r="D206" s="248" t="s">
        <v>355</v>
      </c>
      <c r="E206" s="239"/>
      <c r="F206" s="276"/>
      <c r="G206" s="239"/>
      <c r="H206" s="239"/>
      <c r="I206" s="239"/>
      <c r="J206" s="239"/>
      <c r="K206" s="276"/>
      <c r="L206" s="239"/>
      <c r="M206" s="239"/>
      <c r="N206" s="240"/>
      <c r="O206" s="239"/>
      <c r="P206" s="239"/>
      <c r="Q206" s="239"/>
      <c r="R206" s="239"/>
      <c r="S206" s="239"/>
      <c r="T206" s="239"/>
      <c r="U206" s="239"/>
      <c r="V206" s="214"/>
      <c r="W206" s="239"/>
      <c r="X206" s="239"/>
      <c r="Y206" s="239"/>
      <c r="Z206" s="214"/>
      <c r="AA206" s="239"/>
      <c r="AB206" s="214"/>
      <c r="AC206" s="239"/>
      <c r="AD206" s="214"/>
      <c r="AE206" s="239"/>
      <c r="AF206" s="214"/>
      <c r="AG206" s="239"/>
      <c r="AH206" s="214"/>
      <c r="AI206" s="239"/>
      <c r="AJ206" s="214"/>
      <c r="AK206" s="239"/>
      <c r="AL206" s="214"/>
      <c r="AM206" s="214"/>
      <c r="AN206" s="239"/>
      <c r="AO206" s="240"/>
      <c r="AP206" s="239"/>
      <c r="AQ206" s="214"/>
      <c r="AR206" s="239"/>
      <c r="AS206" s="214"/>
      <c r="AT206" s="239"/>
      <c r="AU206" s="214"/>
      <c r="AV206" s="239"/>
      <c r="AW206" s="214"/>
      <c r="AX206" s="253">
        <f>AX207</f>
        <v>4000</v>
      </c>
      <c r="AY206" s="243"/>
      <c r="AZ206" s="234"/>
      <c r="BB206" s="252">
        <f>BB207</f>
        <v>0</v>
      </c>
      <c r="BC206" s="245">
        <f t="shared" si="10"/>
        <v>0</v>
      </c>
    </row>
    <row r="207" spans="1:55" ht="31.5" x14ac:dyDescent="0.25">
      <c r="A207" s="255" t="s">
        <v>797</v>
      </c>
      <c r="B207" s="257" t="s">
        <v>356</v>
      </c>
      <c r="C207" s="257" t="s">
        <v>764</v>
      </c>
      <c r="D207" s="258" t="s">
        <v>358</v>
      </c>
      <c r="E207" s="239"/>
      <c r="F207" s="276"/>
      <c r="G207" s="239"/>
      <c r="H207" s="239"/>
      <c r="I207" s="239"/>
      <c r="J207" s="239"/>
      <c r="K207" s="276"/>
      <c r="L207" s="239"/>
      <c r="M207" s="239"/>
      <c r="N207" s="240"/>
      <c r="O207" s="239"/>
      <c r="P207" s="239"/>
      <c r="Q207" s="239"/>
      <c r="R207" s="239"/>
      <c r="S207" s="239"/>
      <c r="T207" s="239"/>
      <c r="U207" s="239"/>
      <c r="V207" s="214"/>
      <c r="W207" s="239"/>
      <c r="X207" s="239"/>
      <c r="Y207" s="239"/>
      <c r="Z207" s="214"/>
      <c r="AA207" s="239"/>
      <c r="AB207" s="214"/>
      <c r="AC207" s="239"/>
      <c r="AD207" s="214"/>
      <c r="AE207" s="239"/>
      <c r="AF207" s="214"/>
      <c r="AG207" s="239"/>
      <c r="AH207" s="214"/>
      <c r="AI207" s="239"/>
      <c r="AJ207" s="214"/>
      <c r="AK207" s="239"/>
      <c r="AL207" s="214"/>
      <c r="AM207" s="214"/>
      <c r="AN207" s="239"/>
      <c r="AO207" s="240"/>
      <c r="AP207" s="239"/>
      <c r="AQ207" s="214"/>
      <c r="AR207" s="239"/>
      <c r="AS207" s="214"/>
      <c r="AT207" s="239"/>
      <c r="AU207" s="214"/>
      <c r="AV207" s="239"/>
      <c r="AW207" s="214"/>
      <c r="AX207" s="261">
        <f>AX208+AX210</f>
        <v>4000</v>
      </c>
      <c r="AY207" s="243"/>
      <c r="AZ207" s="234"/>
      <c r="BB207" s="260">
        <f>BB208</f>
        <v>0</v>
      </c>
      <c r="BC207" s="245">
        <f t="shared" si="10"/>
        <v>0</v>
      </c>
    </row>
    <row r="208" spans="1:55" ht="47.25" x14ac:dyDescent="0.25">
      <c r="A208" s="73" t="s">
        <v>797</v>
      </c>
      <c r="B208" s="37" t="s">
        <v>904</v>
      </c>
      <c r="C208" s="37" t="s">
        <v>764</v>
      </c>
      <c r="D208" s="28" t="s">
        <v>905</v>
      </c>
      <c r="E208" s="84"/>
      <c r="F208" s="98"/>
      <c r="G208" s="84"/>
      <c r="H208" s="84"/>
      <c r="I208" s="84"/>
      <c r="J208" s="84"/>
      <c r="K208" s="98"/>
      <c r="L208" s="84"/>
      <c r="M208" s="84"/>
      <c r="N208" s="85"/>
      <c r="O208" s="84"/>
      <c r="P208" s="84"/>
      <c r="Q208" s="84"/>
      <c r="R208" s="84"/>
      <c r="S208" s="84"/>
      <c r="T208" s="84"/>
      <c r="U208" s="84"/>
      <c r="V208" s="83"/>
      <c r="W208" s="84"/>
      <c r="X208" s="84"/>
      <c r="Y208" s="84"/>
      <c r="Z208" s="83"/>
      <c r="AA208" s="84"/>
      <c r="AB208" s="83"/>
      <c r="AC208" s="84"/>
      <c r="AD208" s="83"/>
      <c r="AE208" s="84"/>
      <c r="AF208" s="83"/>
      <c r="AG208" s="84"/>
      <c r="AH208" s="83"/>
      <c r="AI208" s="84"/>
      <c r="AJ208" s="83"/>
      <c r="AK208" s="84"/>
      <c r="AL208" s="83"/>
      <c r="AM208" s="83"/>
      <c r="AN208" s="84"/>
      <c r="AO208" s="85"/>
      <c r="AP208" s="84"/>
      <c r="AQ208" s="83"/>
      <c r="AR208" s="84"/>
      <c r="AS208" s="83"/>
      <c r="AT208" s="84"/>
      <c r="AU208" s="83"/>
      <c r="AV208" s="84"/>
      <c r="AW208" s="83"/>
      <c r="AX208" s="95">
        <f>AX209</f>
        <v>2000</v>
      </c>
      <c r="AY208" s="243"/>
      <c r="AZ208" s="234"/>
      <c r="BB208" s="260">
        <f>BB209</f>
        <v>0</v>
      </c>
      <c r="BC208" s="245">
        <f t="shared" si="10"/>
        <v>0</v>
      </c>
    </row>
    <row r="209" spans="1:55" ht="31.5" x14ac:dyDescent="0.25">
      <c r="A209" s="73" t="s">
        <v>797</v>
      </c>
      <c r="B209" s="37" t="s">
        <v>904</v>
      </c>
      <c r="C209" s="37" t="s">
        <v>771</v>
      </c>
      <c r="D209" s="28" t="s">
        <v>747</v>
      </c>
      <c r="E209" s="84"/>
      <c r="F209" s="98"/>
      <c r="G209" s="84"/>
      <c r="H209" s="84"/>
      <c r="I209" s="84"/>
      <c r="J209" s="84"/>
      <c r="K209" s="98"/>
      <c r="L209" s="84"/>
      <c r="M209" s="84"/>
      <c r="N209" s="85"/>
      <c r="O209" s="84"/>
      <c r="P209" s="84"/>
      <c r="Q209" s="84"/>
      <c r="R209" s="84"/>
      <c r="S209" s="84"/>
      <c r="T209" s="84"/>
      <c r="U209" s="84"/>
      <c r="V209" s="83"/>
      <c r="W209" s="84"/>
      <c r="X209" s="84"/>
      <c r="Y209" s="84"/>
      <c r="Z209" s="83"/>
      <c r="AA209" s="84"/>
      <c r="AB209" s="83"/>
      <c r="AC209" s="84"/>
      <c r="AD209" s="83"/>
      <c r="AE209" s="84"/>
      <c r="AF209" s="83"/>
      <c r="AG209" s="84"/>
      <c r="AH209" s="83"/>
      <c r="AI209" s="84"/>
      <c r="AJ209" s="83"/>
      <c r="AK209" s="84"/>
      <c r="AL209" s="83"/>
      <c r="AM209" s="83"/>
      <c r="AN209" s="84"/>
      <c r="AO209" s="85"/>
      <c r="AP209" s="84"/>
      <c r="AQ209" s="83"/>
      <c r="AR209" s="84"/>
      <c r="AS209" s="83"/>
      <c r="AT209" s="84"/>
      <c r="AU209" s="83"/>
      <c r="AV209" s="84"/>
      <c r="AW209" s="83"/>
      <c r="AX209" s="95">
        <v>2000</v>
      </c>
      <c r="AY209" s="243"/>
      <c r="AZ209" s="234"/>
      <c r="BB209" s="260">
        <v>0</v>
      </c>
      <c r="BC209" s="245">
        <f t="shared" si="10"/>
        <v>0</v>
      </c>
    </row>
    <row r="210" spans="1:55" ht="31.5" x14ac:dyDescent="0.25">
      <c r="A210" s="73" t="s">
        <v>357</v>
      </c>
      <c r="B210" s="37" t="s">
        <v>906</v>
      </c>
      <c r="C210" s="37" t="s">
        <v>764</v>
      </c>
      <c r="D210" s="28" t="s">
        <v>116</v>
      </c>
      <c r="E210" s="84"/>
      <c r="F210" s="98"/>
      <c r="G210" s="84"/>
      <c r="H210" s="84"/>
      <c r="I210" s="84"/>
      <c r="J210" s="84"/>
      <c r="K210" s="98"/>
      <c r="L210" s="84"/>
      <c r="M210" s="84"/>
      <c r="N210" s="85"/>
      <c r="O210" s="84"/>
      <c r="P210" s="84"/>
      <c r="Q210" s="84"/>
      <c r="R210" s="84"/>
      <c r="S210" s="84"/>
      <c r="T210" s="84"/>
      <c r="U210" s="84"/>
      <c r="V210" s="83"/>
      <c r="W210" s="84"/>
      <c r="X210" s="84"/>
      <c r="Y210" s="84"/>
      <c r="Z210" s="83"/>
      <c r="AA210" s="84"/>
      <c r="AB210" s="83"/>
      <c r="AC210" s="84"/>
      <c r="AD210" s="83"/>
      <c r="AE210" s="84"/>
      <c r="AF210" s="83"/>
      <c r="AG210" s="84"/>
      <c r="AH210" s="83"/>
      <c r="AI210" s="84"/>
      <c r="AJ210" s="83"/>
      <c r="AK210" s="84"/>
      <c r="AL210" s="83"/>
      <c r="AM210" s="83"/>
      <c r="AN210" s="84"/>
      <c r="AO210" s="85"/>
      <c r="AP210" s="84"/>
      <c r="AQ210" s="83"/>
      <c r="AR210" s="84"/>
      <c r="AS210" s="83"/>
      <c r="AT210" s="84"/>
      <c r="AU210" s="83"/>
      <c r="AV210" s="84"/>
      <c r="AW210" s="83"/>
      <c r="AX210" s="95">
        <f>AX211</f>
        <v>2000</v>
      </c>
      <c r="AY210" s="243"/>
      <c r="AZ210" s="234"/>
      <c r="BB210" s="260"/>
      <c r="BC210" s="245"/>
    </row>
    <row r="211" spans="1:55" ht="32.25" customHeight="1" x14ac:dyDescent="0.25">
      <c r="A211" s="73" t="s">
        <v>797</v>
      </c>
      <c r="B211" s="37" t="s">
        <v>906</v>
      </c>
      <c r="C211" s="37" t="s">
        <v>771</v>
      </c>
      <c r="D211" s="28" t="s">
        <v>747</v>
      </c>
      <c r="E211" s="84"/>
      <c r="F211" s="98"/>
      <c r="G211" s="84"/>
      <c r="H211" s="84"/>
      <c r="I211" s="84"/>
      <c r="J211" s="84"/>
      <c r="K211" s="98"/>
      <c r="L211" s="84"/>
      <c r="M211" s="84"/>
      <c r="N211" s="85"/>
      <c r="O211" s="84"/>
      <c r="P211" s="84"/>
      <c r="Q211" s="84"/>
      <c r="R211" s="84"/>
      <c r="S211" s="84"/>
      <c r="T211" s="84"/>
      <c r="U211" s="84"/>
      <c r="V211" s="83"/>
      <c r="W211" s="84"/>
      <c r="X211" s="84"/>
      <c r="Y211" s="84"/>
      <c r="Z211" s="83"/>
      <c r="AA211" s="84"/>
      <c r="AB211" s="83"/>
      <c r="AC211" s="84"/>
      <c r="AD211" s="83"/>
      <c r="AE211" s="84"/>
      <c r="AF211" s="83"/>
      <c r="AG211" s="84"/>
      <c r="AH211" s="83"/>
      <c r="AI211" s="84"/>
      <c r="AJ211" s="83"/>
      <c r="AK211" s="84"/>
      <c r="AL211" s="83"/>
      <c r="AM211" s="83"/>
      <c r="AN211" s="84"/>
      <c r="AO211" s="85"/>
      <c r="AP211" s="84"/>
      <c r="AQ211" s="83"/>
      <c r="AR211" s="84"/>
      <c r="AS211" s="83"/>
      <c r="AT211" s="84"/>
      <c r="AU211" s="83"/>
      <c r="AV211" s="84"/>
      <c r="AW211" s="83"/>
      <c r="AX211" s="357">
        <v>2000</v>
      </c>
      <c r="AY211" s="243"/>
      <c r="AZ211" s="234"/>
      <c r="BB211" s="260"/>
      <c r="BC211" s="245"/>
    </row>
    <row r="212" spans="1:55" ht="15.75" hidden="1" x14ac:dyDescent="0.25">
      <c r="A212" s="255"/>
      <c r="B212" s="257"/>
      <c r="C212" s="257"/>
      <c r="D212" s="258"/>
      <c r="E212" s="239"/>
      <c r="F212" s="276"/>
      <c r="G212" s="239"/>
      <c r="H212" s="239"/>
      <c r="I212" s="239"/>
      <c r="J212" s="239"/>
      <c r="K212" s="276"/>
      <c r="L212" s="239"/>
      <c r="M212" s="239"/>
      <c r="N212" s="240"/>
      <c r="O212" s="239"/>
      <c r="P212" s="239"/>
      <c r="Q212" s="239"/>
      <c r="R212" s="239"/>
      <c r="S212" s="239"/>
      <c r="T212" s="239"/>
      <c r="U212" s="239"/>
      <c r="V212" s="214"/>
      <c r="W212" s="239"/>
      <c r="X212" s="239"/>
      <c r="Y212" s="239"/>
      <c r="Z212" s="214"/>
      <c r="AA212" s="239"/>
      <c r="AB212" s="214"/>
      <c r="AC212" s="239"/>
      <c r="AD212" s="214"/>
      <c r="AE212" s="239"/>
      <c r="AF212" s="214"/>
      <c r="AG212" s="239"/>
      <c r="AH212" s="214"/>
      <c r="AI212" s="239"/>
      <c r="AJ212" s="214"/>
      <c r="AK212" s="239"/>
      <c r="AL212" s="214"/>
      <c r="AM212" s="214"/>
      <c r="AN212" s="239"/>
      <c r="AO212" s="240"/>
      <c r="AP212" s="239"/>
      <c r="AQ212" s="214"/>
      <c r="AR212" s="239"/>
      <c r="AS212" s="214"/>
      <c r="AT212" s="239"/>
      <c r="AU212" s="214"/>
      <c r="AV212" s="239"/>
      <c r="AW212" s="214"/>
      <c r="AX212" s="354"/>
      <c r="AY212" s="243"/>
      <c r="AZ212" s="234"/>
      <c r="BB212" s="260"/>
      <c r="BC212" s="245"/>
    </row>
    <row r="213" spans="1:55" ht="47.45" customHeight="1" x14ac:dyDescent="0.25">
      <c r="A213" s="255" t="s">
        <v>797</v>
      </c>
      <c r="B213" s="247" t="s">
        <v>804</v>
      </c>
      <c r="C213" s="247" t="s">
        <v>764</v>
      </c>
      <c r="D213" s="248" t="s">
        <v>144</v>
      </c>
      <c r="E213" s="239"/>
      <c r="F213" s="276"/>
      <c r="G213" s="239"/>
      <c r="H213" s="239"/>
      <c r="I213" s="239"/>
      <c r="J213" s="239"/>
      <c r="K213" s="276"/>
      <c r="L213" s="239"/>
      <c r="M213" s="239"/>
      <c r="N213" s="240"/>
      <c r="O213" s="239"/>
      <c r="P213" s="239"/>
      <c r="Q213" s="239"/>
      <c r="R213" s="239"/>
      <c r="S213" s="239"/>
      <c r="T213" s="239"/>
      <c r="U213" s="239"/>
      <c r="V213" s="214"/>
      <c r="W213" s="239"/>
      <c r="X213" s="239"/>
      <c r="Y213" s="239"/>
      <c r="Z213" s="214"/>
      <c r="AA213" s="239"/>
      <c r="AB213" s="214"/>
      <c r="AC213" s="239"/>
      <c r="AD213" s="214"/>
      <c r="AE213" s="239"/>
      <c r="AF213" s="214"/>
      <c r="AG213" s="239"/>
      <c r="AH213" s="214"/>
      <c r="AI213" s="239"/>
      <c r="AJ213" s="214"/>
      <c r="AK213" s="239"/>
      <c r="AL213" s="214"/>
      <c r="AM213" s="214"/>
      <c r="AN213" s="239"/>
      <c r="AO213" s="240"/>
      <c r="AP213" s="239"/>
      <c r="AQ213" s="214"/>
      <c r="AR213" s="239"/>
      <c r="AS213" s="214"/>
      <c r="AT213" s="239"/>
      <c r="AU213" s="214"/>
      <c r="AV213" s="239"/>
      <c r="AW213" s="214"/>
      <c r="AX213" s="356">
        <f>AX215+AX223+AX226</f>
        <v>2445</v>
      </c>
      <c r="AY213" s="243"/>
      <c r="AZ213" s="234"/>
      <c r="BB213" s="252">
        <f>BB215+BB223+BB226</f>
        <v>2601.9</v>
      </c>
      <c r="BC213" s="245">
        <f t="shared" si="10"/>
        <v>106.41717791411043</v>
      </c>
    </row>
    <row r="214" spans="1:55" ht="16.149999999999999" hidden="1" customHeight="1" x14ac:dyDescent="0.25">
      <c r="A214" s="255"/>
      <c r="B214" s="247" t="s">
        <v>487</v>
      </c>
      <c r="C214" s="247"/>
      <c r="D214" s="248" t="s">
        <v>486</v>
      </c>
      <c r="E214" s="249"/>
      <c r="F214" s="250"/>
      <c r="G214" s="251"/>
      <c r="H214" s="251"/>
      <c r="I214" s="251"/>
      <c r="J214" s="249"/>
      <c r="K214" s="250"/>
      <c r="L214" s="251"/>
      <c r="M214" s="251"/>
      <c r="N214" s="252"/>
      <c r="O214" s="251"/>
      <c r="P214" s="251"/>
      <c r="Q214" s="251" t="e">
        <f>#REF!+Q215+#REF!+#REF!+Q220</f>
        <v>#REF!</v>
      </c>
      <c r="R214" s="251" t="e">
        <f>#REF!+R215+#REF!+#REF!+R220</f>
        <v>#REF!</v>
      </c>
      <c r="S214" s="251" t="e">
        <f>#REF!+S215+#REF!+#REF!+S220</f>
        <v>#REF!</v>
      </c>
      <c r="T214" s="251" t="e">
        <f>#REF!+T215+#REF!+#REF!+T220</f>
        <v>#REF!</v>
      </c>
      <c r="U214" s="251" t="e">
        <f>U215+#REF!+U220+#REF!+U223</f>
        <v>#REF!</v>
      </c>
      <c r="V214" s="214"/>
      <c r="W214" s="251" t="e">
        <f>W215+#REF!+W220+#REF!+W223</f>
        <v>#REF!</v>
      </c>
      <c r="X214" s="251" t="e">
        <f>X215+#REF!+X220+#REF!+X223</f>
        <v>#REF!</v>
      </c>
      <c r="Y214" s="251" t="e">
        <f>W214+X214</f>
        <v>#REF!</v>
      </c>
      <c r="Z214" s="214"/>
      <c r="AA214" s="251" t="e">
        <f>AA215+#REF!+AA220+#REF!+AA223</f>
        <v>#REF!</v>
      </c>
      <c r="AB214" s="214"/>
      <c r="AC214" s="251" t="e">
        <f>AC215+#REF!+AC220+#REF!+AC223</f>
        <v>#REF!</v>
      </c>
      <c r="AD214" s="214"/>
      <c r="AE214" s="251" t="e">
        <f>AE215+#REF!+AE220+#REF!+AE223</f>
        <v>#REF!</v>
      </c>
      <c r="AF214" s="214"/>
      <c r="AG214" s="251">
        <f>AG215+AG220+AG223</f>
        <v>1735400</v>
      </c>
      <c r="AH214" s="214"/>
      <c r="AI214" s="251">
        <f>AI215+AI220+AI223+AI218</f>
        <v>1985400</v>
      </c>
      <c r="AJ214" s="214"/>
      <c r="AK214" s="251">
        <f>AK215+AK220+AK223+AK218</f>
        <v>1985400</v>
      </c>
      <c r="AL214" s="214"/>
      <c r="AM214" s="214"/>
      <c r="AN214" s="251">
        <f>AN215+AN220+AN223+AN218</f>
        <v>1979400</v>
      </c>
      <c r="AO214" s="252"/>
      <c r="AP214" s="251">
        <f>AP215+AP220+AP223+AP218</f>
        <v>1979400</v>
      </c>
      <c r="AQ214" s="214"/>
      <c r="AR214" s="251">
        <f>AR215+AR220+AR223+AR218</f>
        <v>2083004.42</v>
      </c>
      <c r="AS214" s="214"/>
      <c r="AT214" s="251">
        <f>AT215+AT220+AT223+AT218</f>
        <v>3008639.42</v>
      </c>
      <c r="AU214" s="214"/>
      <c r="AV214" s="251">
        <f>AV215+AV220+AV223+AV218</f>
        <v>3008639.42</v>
      </c>
      <c r="AW214" s="214"/>
      <c r="AX214" s="356"/>
      <c r="AY214" s="254">
        <f>AY215+AY220+AY223+AY218+AY243</f>
        <v>1127.8</v>
      </c>
      <c r="AZ214" s="234"/>
      <c r="BB214" s="252"/>
      <c r="BC214" s="245" t="e">
        <f t="shared" si="10"/>
        <v>#DIV/0!</v>
      </c>
    </row>
    <row r="215" spans="1:55" ht="31.5" x14ac:dyDescent="0.25">
      <c r="A215" s="246" t="s">
        <v>797</v>
      </c>
      <c r="B215" s="247" t="s">
        <v>61</v>
      </c>
      <c r="C215" s="247" t="s">
        <v>764</v>
      </c>
      <c r="D215" s="248" t="s">
        <v>95</v>
      </c>
      <c r="E215" s="239"/>
      <c r="F215" s="259"/>
      <c r="G215" s="241"/>
      <c r="H215" s="241"/>
      <c r="I215" s="241"/>
      <c r="J215" s="239"/>
      <c r="K215" s="259"/>
      <c r="L215" s="241"/>
      <c r="M215" s="241"/>
      <c r="N215" s="260"/>
      <c r="O215" s="241"/>
      <c r="P215" s="241"/>
      <c r="Q215" s="241">
        <v>232811</v>
      </c>
      <c r="R215" s="241">
        <v>399000</v>
      </c>
      <c r="S215" s="241">
        <v>399000</v>
      </c>
      <c r="T215" s="241">
        <v>399000</v>
      </c>
      <c r="U215" s="241">
        <f>U217</f>
        <v>450453.89</v>
      </c>
      <c r="V215" s="214"/>
      <c r="W215" s="241">
        <f>W217</f>
        <v>450453.89</v>
      </c>
      <c r="X215" s="241">
        <f>X217</f>
        <v>110606.01</v>
      </c>
      <c r="Y215" s="241">
        <f>W215+X215</f>
        <v>561059.9</v>
      </c>
      <c r="Z215" s="214"/>
      <c r="AA215" s="241">
        <f>Y215+Z215</f>
        <v>561059.9</v>
      </c>
      <c r="AB215" s="214"/>
      <c r="AC215" s="241">
        <f>AA215+AB215</f>
        <v>561059.9</v>
      </c>
      <c r="AD215" s="214"/>
      <c r="AE215" s="241">
        <f>AE217</f>
        <v>646913.1</v>
      </c>
      <c r="AF215" s="214"/>
      <c r="AG215" s="241">
        <f>AG217</f>
        <v>527900</v>
      </c>
      <c r="AH215" s="214"/>
      <c r="AI215" s="241">
        <f>AI217</f>
        <v>527900</v>
      </c>
      <c r="AJ215" s="214"/>
      <c r="AK215" s="241">
        <f>AK217</f>
        <v>527900</v>
      </c>
      <c r="AL215" s="214"/>
      <c r="AM215" s="214"/>
      <c r="AN215" s="241">
        <f>AN217</f>
        <v>527900</v>
      </c>
      <c r="AO215" s="260"/>
      <c r="AP215" s="241">
        <f>AP217</f>
        <v>527900</v>
      </c>
      <c r="AQ215" s="214"/>
      <c r="AR215" s="241">
        <f>AR217</f>
        <v>527900</v>
      </c>
      <c r="AS215" s="214"/>
      <c r="AT215" s="241">
        <f>AT217</f>
        <v>824900</v>
      </c>
      <c r="AU215" s="214"/>
      <c r="AV215" s="241">
        <f>AV217</f>
        <v>824900</v>
      </c>
      <c r="AW215" s="214"/>
      <c r="AX215" s="356">
        <f>AX216</f>
        <v>745</v>
      </c>
      <c r="AY215" s="262">
        <f>AY217</f>
        <v>302.39999999999998</v>
      </c>
      <c r="AZ215" s="234"/>
      <c r="BB215" s="252">
        <f>BB216</f>
        <v>612</v>
      </c>
      <c r="BC215" s="245">
        <f t="shared" si="10"/>
        <v>82.147651006711413</v>
      </c>
    </row>
    <row r="216" spans="1:55" ht="32.450000000000003" customHeight="1" x14ac:dyDescent="0.25">
      <c r="A216" s="255" t="s">
        <v>797</v>
      </c>
      <c r="B216" s="257" t="s">
        <v>119</v>
      </c>
      <c r="C216" s="257" t="s">
        <v>764</v>
      </c>
      <c r="D216" s="258" t="s">
        <v>116</v>
      </c>
      <c r="E216" s="239"/>
      <c r="F216" s="259"/>
      <c r="G216" s="241"/>
      <c r="H216" s="241"/>
      <c r="I216" s="241"/>
      <c r="J216" s="239"/>
      <c r="K216" s="259"/>
      <c r="L216" s="241"/>
      <c r="M216" s="241"/>
      <c r="N216" s="260"/>
      <c r="O216" s="241"/>
      <c r="P216" s="241"/>
      <c r="Q216" s="241"/>
      <c r="R216" s="241"/>
      <c r="S216" s="241"/>
      <c r="T216" s="241"/>
      <c r="U216" s="241"/>
      <c r="V216" s="214"/>
      <c r="W216" s="241"/>
      <c r="X216" s="241"/>
      <c r="Y216" s="241"/>
      <c r="Z216" s="214"/>
      <c r="AA216" s="241"/>
      <c r="AB216" s="214"/>
      <c r="AC216" s="241"/>
      <c r="AD216" s="214"/>
      <c r="AE216" s="241"/>
      <c r="AF216" s="214"/>
      <c r="AG216" s="241"/>
      <c r="AH216" s="214"/>
      <c r="AI216" s="241"/>
      <c r="AJ216" s="214"/>
      <c r="AK216" s="241"/>
      <c r="AL216" s="214"/>
      <c r="AM216" s="214"/>
      <c r="AN216" s="241"/>
      <c r="AO216" s="260"/>
      <c r="AP216" s="241"/>
      <c r="AQ216" s="214"/>
      <c r="AR216" s="241"/>
      <c r="AS216" s="214"/>
      <c r="AT216" s="241"/>
      <c r="AU216" s="214"/>
      <c r="AV216" s="241"/>
      <c r="AW216" s="214"/>
      <c r="AX216" s="354">
        <f>AX217</f>
        <v>745</v>
      </c>
      <c r="AY216" s="262"/>
      <c r="AZ216" s="234"/>
      <c r="BB216" s="260">
        <f>BB217</f>
        <v>612</v>
      </c>
      <c r="BC216" s="245">
        <f t="shared" si="10"/>
        <v>82.147651006711413</v>
      </c>
    </row>
    <row r="217" spans="1:55" ht="32.450000000000003" customHeight="1" x14ac:dyDescent="0.25">
      <c r="A217" s="255" t="s">
        <v>797</v>
      </c>
      <c r="B217" s="257" t="s">
        <v>119</v>
      </c>
      <c r="C217" s="257" t="s">
        <v>771</v>
      </c>
      <c r="D217" s="258" t="s">
        <v>747</v>
      </c>
      <c r="E217" s="239"/>
      <c r="F217" s="259"/>
      <c r="G217" s="241"/>
      <c r="H217" s="241"/>
      <c r="I217" s="241"/>
      <c r="J217" s="239"/>
      <c r="K217" s="259"/>
      <c r="L217" s="241"/>
      <c r="M217" s="241"/>
      <c r="N217" s="260"/>
      <c r="O217" s="241"/>
      <c r="P217" s="241"/>
      <c r="Q217" s="241"/>
      <c r="R217" s="241"/>
      <c r="S217" s="241"/>
      <c r="T217" s="241"/>
      <c r="U217" s="241">
        <v>450453.89</v>
      </c>
      <c r="V217" s="214"/>
      <c r="W217" s="241">
        <v>450453.89</v>
      </c>
      <c r="X217" s="241">
        <v>110606.01</v>
      </c>
      <c r="Y217" s="241">
        <f>W217+X217</f>
        <v>561059.9</v>
      </c>
      <c r="Z217" s="214"/>
      <c r="AA217" s="241">
        <f>Y217+Z217</f>
        <v>561059.9</v>
      </c>
      <c r="AB217" s="214"/>
      <c r="AC217" s="241">
        <f>AA217+AB217</f>
        <v>561059.9</v>
      </c>
      <c r="AD217" s="270">
        <v>46906.86</v>
      </c>
      <c r="AE217" s="241">
        <v>646913.1</v>
      </c>
      <c r="AF217" s="214">
        <v>101991.45</v>
      </c>
      <c r="AG217" s="241">
        <v>527900</v>
      </c>
      <c r="AH217" s="214"/>
      <c r="AI217" s="241">
        <v>527900</v>
      </c>
      <c r="AJ217" s="214"/>
      <c r="AK217" s="241">
        <v>527900</v>
      </c>
      <c r="AL217" s="214"/>
      <c r="AM217" s="214"/>
      <c r="AN217" s="241">
        <v>527900</v>
      </c>
      <c r="AO217" s="260"/>
      <c r="AP217" s="241">
        <v>527900</v>
      </c>
      <c r="AQ217" s="214"/>
      <c r="AR217" s="241">
        <v>527900</v>
      </c>
      <c r="AS217" s="264">
        <v>297000</v>
      </c>
      <c r="AT217" s="241">
        <f>AR217+AS217</f>
        <v>824900</v>
      </c>
      <c r="AU217" s="214"/>
      <c r="AV217" s="241">
        <f>AT217+AU217</f>
        <v>824900</v>
      </c>
      <c r="AW217" s="214"/>
      <c r="AX217" s="354">
        <f>650+95</f>
        <v>745</v>
      </c>
      <c r="AY217" s="262">
        <v>302.39999999999998</v>
      </c>
      <c r="AZ217" s="234"/>
      <c r="BB217" s="260">
        <v>612</v>
      </c>
      <c r="BC217" s="245">
        <f t="shared" si="10"/>
        <v>82.147651006711413</v>
      </c>
    </row>
    <row r="218" spans="1:55" ht="46.9" hidden="1" customHeight="1" x14ac:dyDescent="0.25">
      <c r="A218" s="255"/>
      <c r="B218" s="257" t="s">
        <v>488</v>
      </c>
      <c r="C218" s="257"/>
      <c r="D218" s="258" t="s">
        <v>489</v>
      </c>
      <c r="E218" s="239"/>
      <c r="F218" s="259"/>
      <c r="G218" s="241"/>
      <c r="H218" s="241"/>
      <c r="I218" s="241"/>
      <c r="J218" s="239"/>
      <c r="K218" s="259"/>
      <c r="L218" s="241"/>
      <c r="M218" s="241"/>
      <c r="N218" s="260"/>
      <c r="O218" s="241"/>
      <c r="P218" s="241"/>
      <c r="Q218" s="241"/>
      <c r="R218" s="241"/>
      <c r="S218" s="241"/>
      <c r="T218" s="241"/>
      <c r="U218" s="241"/>
      <c r="V218" s="214"/>
      <c r="W218" s="241"/>
      <c r="X218" s="241"/>
      <c r="Y218" s="241"/>
      <c r="Z218" s="214"/>
      <c r="AA218" s="241"/>
      <c r="AB218" s="214"/>
      <c r="AC218" s="241"/>
      <c r="AD218" s="270"/>
      <c r="AE218" s="241"/>
      <c r="AF218" s="214"/>
      <c r="AG218" s="241"/>
      <c r="AH218" s="214"/>
      <c r="AI218" s="241">
        <f>AI219</f>
        <v>50000</v>
      </c>
      <c r="AJ218" s="214"/>
      <c r="AK218" s="241">
        <f>AK219</f>
        <v>50000</v>
      </c>
      <c r="AL218" s="214"/>
      <c r="AM218" s="214"/>
      <c r="AN218" s="241">
        <f>AN219</f>
        <v>0</v>
      </c>
      <c r="AO218" s="260"/>
      <c r="AP218" s="241">
        <f>AP219</f>
        <v>0</v>
      </c>
      <c r="AQ218" s="214"/>
      <c r="AR218" s="241">
        <f>AR219</f>
        <v>18604.419999999998</v>
      </c>
      <c r="AS218" s="214"/>
      <c r="AT218" s="241">
        <f>AT219</f>
        <v>18604.419999999998</v>
      </c>
      <c r="AU218" s="214"/>
      <c r="AV218" s="241">
        <f>AV219</f>
        <v>18604.419999999998</v>
      </c>
      <c r="AW218" s="214"/>
      <c r="AX218" s="354">
        <f>AX219</f>
        <v>0</v>
      </c>
      <c r="AY218" s="262">
        <f>AY219</f>
        <v>0</v>
      </c>
      <c r="AZ218" s="234"/>
      <c r="BB218" s="260">
        <f>BB219</f>
        <v>0</v>
      </c>
      <c r="BC218" s="245" t="e">
        <f t="shared" si="10"/>
        <v>#DIV/0!</v>
      </c>
    </row>
    <row r="219" spans="1:55" ht="15.6" hidden="1" customHeight="1" x14ac:dyDescent="0.25">
      <c r="A219" s="255"/>
      <c r="B219" s="257" t="s">
        <v>490</v>
      </c>
      <c r="C219" s="257"/>
      <c r="D219" s="258" t="s">
        <v>404</v>
      </c>
      <c r="E219" s="239"/>
      <c r="F219" s="259"/>
      <c r="G219" s="241"/>
      <c r="H219" s="241"/>
      <c r="I219" s="241"/>
      <c r="J219" s="239"/>
      <c r="K219" s="259"/>
      <c r="L219" s="241"/>
      <c r="M219" s="241"/>
      <c r="N219" s="260"/>
      <c r="O219" s="241"/>
      <c r="P219" s="241"/>
      <c r="Q219" s="241"/>
      <c r="R219" s="241"/>
      <c r="S219" s="241"/>
      <c r="T219" s="241"/>
      <c r="U219" s="241"/>
      <c r="V219" s="214"/>
      <c r="W219" s="241"/>
      <c r="X219" s="241"/>
      <c r="Y219" s="241"/>
      <c r="Z219" s="214"/>
      <c r="AA219" s="241"/>
      <c r="AB219" s="214"/>
      <c r="AC219" s="241"/>
      <c r="AD219" s="270"/>
      <c r="AE219" s="241"/>
      <c r="AF219" s="214"/>
      <c r="AG219" s="241"/>
      <c r="AH219" s="214">
        <v>50000</v>
      </c>
      <c r="AI219" s="241">
        <f>AH219</f>
        <v>50000</v>
      </c>
      <c r="AJ219" s="214"/>
      <c r="AK219" s="241">
        <f>AI219</f>
        <v>50000</v>
      </c>
      <c r="AL219" s="214">
        <v>-50000</v>
      </c>
      <c r="AM219" s="214"/>
      <c r="AN219" s="241">
        <f>AK219+AL219+AM219</f>
        <v>0</v>
      </c>
      <c r="AO219" s="260"/>
      <c r="AP219" s="241">
        <f>AM219+AN219+AO219</f>
        <v>0</v>
      </c>
      <c r="AQ219" s="214">
        <v>18604.419999999998</v>
      </c>
      <c r="AR219" s="241">
        <f>AP219+AQ219</f>
        <v>18604.419999999998</v>
      </c>
      <c r="AS219" s="214"/>
      <c r="AT219" s="241">
        <f>AR219+AS219</f>
        <v>18604.419999999998</v>
      </c>
      <c r="AU219" s="214"/>
      <c r="AV219" s="241">
        <f>AT219+AU219</f>
        <v>18604.419999999998</v>
      </c>
      <c r="AW219" s="214"/>
      <c r="AX219" s="354">
        <v>0</v>
      </c>
      <c r="AY219" s="262">
        <v>0</v>
      </c>
      <c r="AZ219" s="234"/>
      <c r="BB219" s="260">
        <v>0</v>
      </c>
      <c r="BC219" s="245" t="e">
        <f t="shared" si="10"/>
        <v>#DIV/0!</v>
      </c>
    </row>
    <row r="220" spans="1:55" ht="15.6" hidden="1" customHeight="1" x14ac:dyDescent="0.25">
      <c r="A220" s="255"/>
      <c r="B220" s="313" t="s">
        <v>491</v>
      </c>
      <c r="C220" s="313"/>
      <c r="D220" s="258" t="s">
        <v>492</v>
      </c>
      <c r="E220" s="239"/>
      <c r="F220" s="259"/>
      <c r="G220" s="241"/>
      <c r="H220" s="241"/>
      <c r="I220" s="241"/>
      <c r="J220" s="239"/>
      <c r="K220" s="259"/>
      <c r="L220" s="241"/>
      <c r="M220" s="241"/>
      <c r="N220" s="260"/>
      <c r="O220" s="241"/>
      <c r="P220" s="241"/>
      <c r="Q220" s="241">
        <v>58407</v>
      </c>
      <c r="R220" s="241">
        <v>58407</v>
      </c>
      <c r="S220" s="241">
        <v>100100</v>
      </c>
      <c r="T220" s="241">
        <v>100100</v>
      </c>
      <c r="U220" s="241">
        <f>U221</f>
        <v>128036.13</v>
      </c>
      <c r="V220" s="214"/>
      <c r="W220" s="241">
        <f>W221</f>
        <v>128036.13</v>
      </c>
      <c r="X220" s="241">
        <f>X221</f>
        <v>31438.44</v>
      </c>
      <c r="Y220" s="241">
        <f>W220+X220</f>
        <v>159474.57</v>
      </c>
      <c r="Z220" s="214"/>
      <c r="AA220" s="241">
        <f>Y220+Z220</f>
        <v>159474.57</v>
      </c>
      <c r="AB220" s="214"/>
      <c r="AC220" s="241">
        <f>AA220+AB220</f>
        <v>159474.57</v>
      </c>
      <c r="AD220" s="214"/>
      <c r="AE220" s="241">
        <f>AE221</f>
        <v>108007.28</v>
      </c>
      <c r="AF220" s="214"/>
      <c r="AG220" s="241">
        <f>AG221</f>
        <v>146900</v>
      </c>
      <c r="AH220" s="214"/>
      <c r="AI220" s="241">
        <f>AI221</f>
        <v>146900</v>
      </c>
      <c r="AJ220" s="214"/>
      <c r="AK220" s="241">
        <f>AK221</f>
        <v>146900</v>
      </c>
      <c r="AL220" s="214"/>
      <c r="AM220" s="214"/>
      <c r="AN220" s="241">
        <f>AN221+AN222</f>
        <v>176900</v>
      </c>
      <c r="AO220" s="260"/>
      <c r="AP220" s="241">
        <f>AP221+AP222</f>
        <v>176900</v>
      </c>
      <c r="AQ220" s="214"/>
      <c r="AR220" s="241">
        <f>AR221+AR222</f>
        <v>176900</v>
      </c>
      <c r="AS220" s="214"/>
      <c r="AT220" s="241">
        <f>AT221+AT222</f>
        <v>176900</v>
      </c>
      <c r="AU220" s="214"/>
      <c r="AV220" s="241">
        <f>AV221+AV222</f>
        <v>176900</v>
      </c>
      <c r="AW220" s="214"/>
      <c r="AX220" s="354">
        <f>AX221+AX222</f>
        <v>0</v>
      </c>
      <c r="AY220" s="262">
        <f>AY221+AY222</f>
        <v>0</v>
      </c>
      <c r="AZ220" s="234"/>
      <c r="BB220" s="260">
        <f>BB221+BB222</f>
        <v>0</v>
      </c>
      <c r="BC220" s="245" t="e">
        <f t="shared" si="10"/>
        <v>#DIV/0!</v>
      </c>
    </row>
    <row r="221" spans="1:55" ht="14.25" hidden="1" customHeight="1" x14ac:dyDescent="0.25">
      <c r="A221" s="255"/>
      <c r="B221" s="257" t="s">
        <v>493</v>
      </c>
      <c r="C221" s="257"/>
      <c r="D221" s="258" t="s">
        <v>466</v>
      </c>
      <c r="E221" s="239"/>
      <c r="F221" s="259"/>
      <c r="G221" s="241"/>
      <c r="H221" s="241"/>
      <c r="I221" s="241"/>
      <c r="J221" s="239"/>
      <c r="K221" s="259"/>
      <c r="L221" s="241"/>
      <c r="M221" s="241"/>
      <c r="N221" s="260"/>
      <c r="O221" s="241"/>
      <c r="P221" s="241"/>
      <c r="Q221" s="241"/>
      <c r="R221" s="241"/>
      <c r="S221" s="241"/>
      <c r="T221" s="241"/>
      <c r="U221" s="241">
        <v>128036.13</v>
      </c>
      <c r="V221" s="214"/>
      <c r="W221" s="241">
        <v>128036.13</v>
      </c>
      <c r="X221" s="241">
        <v>31438.44</v>
      </c>
      <c r="Y221" s="241">
        <f>W221+X221</f>
        <v>159474.57</v>
      </c>
      <c r="Z221" s="214"/>
      <c r="AA221" s="241">
        <f>Y221+Z221</f>
        <v>159474.57</v>
      </c>
      <c r="AB221" s="214"/>
      <c r="AC221" s="241">
        <f>AA221+AB221</f>
        <v>159474.57</v>
      </c>
      <c r="AD221" s="214">
        <v>13332.71</v>
      </c>
      <c r="AE221" s="241">
        <v>108007.28</v>
      </c>
      <c r="AF221" s="214"/>
      <c r="AG221" s="241">
        <v>146900</v>
      </c>
      <c r="AH221" s="214"/>
      <c r="AI221" s="241">
        <v>146900</v>
      </c>
      <c r="AJ221" s="214"/>
      <c r="AK221" s="241">
        <v>146900</v>
      </c>
      <c r="AL221" s="214"/>
      <c r="AM221" s="214"/>
      <c r="AN221" s="241">
        <v>146900</v>
      </c>
      <c r="AO221" s="260"/>
      <c r="AP221" s="241">
        <v>146900</v>
      </c>
      <c r="AQ221" s="214"/>
      <c r="AR221" s="241">
        <v>146900</v>
      </c>
      <c r="AS221" s="214"/>
      <c r="AT221" s="241">
        <v>146900</v>
      </c>
      <c r="AU221" s="214"/>
      <c r="AV221" s="241">
        <v>146900</v>
      </c>
      <c r="AW221" s="214">
        <v>-91900</v>
      </c>
      <c r="AX221" s="354">
        <v>0</v>
      </c>
      <c r="AY221" s="262">
        <v>0</v>
      </c>
      <c r="AZ221" s="234"/>
      <c r="BB221" s="260">
        <v>0</v>
      </c>
      <c r="BC221" s="245" t="e">
        <f t="shared" si="10"/>
        <v>#DIV/0!</v>
      </c>
    </row>
    <row r="222" spans="1:55" ht="41.25" hidden="1" customHeight="1" x14ac:dyDescent="0.25">
      <c r="A222" s="255"/>
      <c r="B222" s="257" t="s">
        <v>494</v>
      </c>
      <c r="C222" s="257"/>
      <c r="D222" s="258" t="s">
        <v>466</v>
      </c>
      <c r="E222" s="239"/>
      <c r="F222" s="259"/>
      <c r="G222" s="241"/>
      <c r="H222" s="241"/>
      <c r="I222" s="241"/>
      <c r="J222" s="239"/>
      <c r="K222" s="259"/>
      <c r="L222" s="241"/>
      <c r="M222" s="241"/>
      <c r="N222" s="260"/>
      <c r="O222" s="241"/>
      <c r="P222" s="241"/>
      <c r="Q222" s="241"/>
      <c r="R222" s="241"/>
      <c r="S222" s="241"/>
      <c r="T222" s="241"/>
      <c r="U222" s="241"/>
      <c r="V222" s="214"/>
      <c r="W222" s="241"/>
      <c r="X222" s="241"/>
      <c r="Y222" s="241"/>
      <c r="Z222" s="214"/>
      <c r="AA222" s="241"/>
      <c r="AB222" s="214"/>
      <c r="AC222" s="241"/>
      <c r="AD222" s="214"/>
      <c r="AE222" s="241"/>
      <c r="AF222" s="214"/>
      <c r="AG222" s="241"/>
      <c r="AH222" s="214"/>
      <c r="AI222" s="241"/>
      <c r="AJ222" s="214"/>
      <c r="AK222" s="241"/>
      <c r="AL222" s="214">
        <v>10000</v>
      </c>
      <c r="AM222" s="214">
        <v>20000</v>
      </c>
      <c r="AN222" s="241">
        <f>AK222+AL222+AM222</f>
        <v>30000</v>
      </c>
      <c r="AO222" s="260"/>
      <c r="AP222" s="241">
        <v>30000</v>
      </c>
      <c r="AQ222" s="214"/>
      <c r="AR222" s="241">
        <v>30000</v>
      </c>
      <c r="AS222" s="214"/>
      <c r="AT222" s="241">
        <v>30000</v>
      </c>
      <c r="AU222" s="214"/>
      <c r="AV222" s="241">
        <v>30000</v>
      </c>
      <c r="AW222" s="214"/>
      <c r="AX222" s="354">
        <v>0</v>
      </c>
      <c r="AY222" s="262">
        <v>0</v>
      </c>
      <c r="AZ222" s="234"/>
      <c r="BB222" s="260">
        <v>0</v>
      </c>
      <c r="BC222" s="245" t="e">
        <f t="shared" si="10"/>
        <v>#DIV/0!</v>
      </c>
    </row>
    <row r="223" spans="1:55" ht="33.6" customHeight="1" x14ac:dyDescent="0.25">
      <c r="A223" s="246" t="s">
        <v>797</v>
      </c>
      <c r="B223" s="247" t="s">
        <v>62</v>
      </c>
      <c r="C223" s="247" t="s">
        <v>764</v>
      </c>
      <c r="D223" s="248" t="s">
        <v>96</v>
      </c>
      <c r="E223" s="239"/>
      <c r="F223" s="259"/>
      <c r="G223" s="241"/>
      <c r="H223" s="241"/>
      <c r="I223" s="241"/>
      <c r="J223" s="239"/>
      <c r="K223" s="259"/>
      <c r="L223" s="241"/>
      <c r="M223" s="241"/>
      <c r="N223" s="260"/>
      <c r="O223" s="241"/>
      <c r="P223" s="241"/>
      <c r="Q223" s="241">
        <v>452083</v>
      </c>
      <c r="R223" s="241">
        <v>520894</v>
      </c>
      <c r="S223" s="241">
        <v>520894</v>
      </c>
      <c r="T223" s="241">
        <v>669734</v>
      </c>
      <c r="U223" s="241">
        <f>U225</f>
        <v>630254.07999999996</v>
      </c>
      <c r="V223" s="214"/>
      <c r="W223" s="241">
        <f>W225</f>
        <v>630254.07999999996</v>
      </c>
      <c r="X223" s="241">
        <f>X225</f>
        <v>154754.78</v>
      </c>
      <c r="Y223" s="241">
        <f>W223+X223</f>
        <v>785008.86</v>
      </c>
      <c r="Z223" s="214"/>
      <c r="AA223" s="241">
        <f>Y223+Z223</f>
        <v>785008.86</v>
      </c>
      <c r="AB223" s="214"/>
      <c r="AC223" s="241">
        <f>AA223+AB223</f>
        <v>785008.86</v>
      </c>
      <c r="AD223" s="214"/>
      <c r="AE223" s="241">
        <f>AE225</f>
        <v>1013888.26</v>
      </c>
      <c r="AF223" s="214"/>
      <c r="AG223" s="241">
        <f>AG225</f>
        <v>1060600</v>
      </c>
      <c r="AH223" s="214"/>
      <c r="AI223" s="241">
        <f>AI225+AI242</f>
        <v>1260600</v>
      </c>
      <c r="AJ223" s="214"/>
      <c r="AK223" s="241">
        <f>AK225+AK242</f>
        <v>1260600</v>
      </c>
      <c r="AL223" s="214"/>
      <c r="AM223" s="214"/>
      <c r="AN223" s="241">
        <f>AN225+AN242+AN243</f>
        <v>1274600</v>
      </c>
      <c r="AO223" s="260"/>
      <c r="AP223" s="241">
        <f>AP225+AP242+AP243</f>
        <v>1274600</v>
      </c>
      <c r="AQ223" s="214"/>
      <c r="AR223" s="241">
        <f>AR225+AR242+AR243</f>
        <v>1359600</v>
      </c>
      <c r="AS223" s="214"/>
      <c r="AT223" s="241">
        <f>AT225+AT242+AT243+AT259</f>
        <v>1988235</v>
      </c>
      <c r="AU223" s="214"/>
      <c r="AV223" s="241">
        <f>AV225+AV242+AV243+AV259</f>
        <v>1988235</v>
      </c>
      <c r="AW223" s="214"/>
      <c r="AX223" s="356">
        <f>AX224</f>
        <v>1700</v>
      </c>
      <c r="AY223" s="262">
        <f>AY225+AY242</f>
        <v>575.4</v>
      </c>
      <c r="AZ223" s="234"/>
      <c r="BB223" s="252">
        <f>BB224</f>
        <v>1989.9</v>
      </c>
      <c r="BC223" s="245">
        <f t="shared" si="10"/>
        <v>117.0529411764706</v>
      </c>
    </row>
    <row r="224" spans="1:55" ht="35.450000000000003" customHeight="1" x14ac:dyDescent="0.25">
      <c r="A224" s="280" t="s">
        <v>797</v>
      </c>
      <c r="B224" s="257" t="s">
        <v>120</v>
      </c>
      <c r="C224" s="257" t="s">
        <v>764</v>
      </c>
      <c r="D224" s="258" t="s">
        <v>116</v>
      </c>
      <c r="E224" s="239"/>
      <c r="F224" s="259"/>
      <c r="G224" s="241"/>
      <c r="H224" s="241"/>
      <c r="I224" s="241"/>
      <c r="J224" s="239"/>
      <c r="K224" s="259"/>
      <c r="L224" s="241"/>
      <c r="M224" s="241"/>
      <c r="N224" s="260"/>
      <c r="O224" s="241"/>
      <c r="P224" s="241"/>
      <c r="Q224" s="241"/>
      <c r="R224" s="241"/>
      <c r="S224" s="241"/>
      <c r="T224" s="241"/>
      <c r="U224" s="241"/>
      <c r="V224" s="214"/>
      <c r="W224" s="241"/>
      <c r="X224" s="241"/>
      <c r="Y224" s="241"/>
      <c r="Z224" s="214"/>
      <c r="AA224" s="241"/>
      <c r="AB224" s="214"/>
      <c r="AC224" s="241"/>
      <c r="AD224" s="214"/>
      <c r="AE224" s="241"/>
      <c r="AF224" s="214"/>
      <c r="AG224" s="241"/>
      <c r="AH224" s="214"/>
      <c r="AI224" s="241"/>
      <c r="AJ224" s="214"/>
      <c r="AK224" s="241"/>
      <c r="AL224" s="214"/>
      <c r="AM224" s="214"/>
      <c r="AN224" s="241"/>
      <c r="AO224" s="260"/>
      <c r="AP224" s="241"/>
      <c r="AQ224" s="214"/>
      <c r="AR224" s="241"/>
      <c r="AS224" s="214"/>
      <c r="AT224" s="241"/>
      <c r="AU224" s="214"/>
      <c r="AV224" s="241"/>
      <c r="AW224" s="214"/>
      <c r="AX224" s="354">
        <f>AX225</f>
        <v>1700</v>
      </c>
      <c r="AY224" s="262"/>
      <c r="AZ224" s="234"/>
      <c r="BB224" s="260">
        <f>BB225</f>
        <v>1989.9</v>
      </c>
      <c r="BC224" s="245">
        <f t="shared" si="10"/>
        <v>117.0529411764706</v>
      </c>
    </row>
    <row r="225" spans="1:55" ht="32.450000000000003" customHeight="1" x14ac:dyDescent="0.25">
      <c r="A225" s="255" t="s">
        <v>797</v>
      </c>
      <c r="B225" s="257" t="s">
        <v>120</v>
      </c>
      <c r="C225" s="257" t="s">
        <v>771</v>
      </c>
      <c r="D225" s="258" t="s">
        <v>747</v>
      </c>
      <c r="E225" s="239"/>
      <c r="F225" s="259"/>
      <c r="G225" s="241"/>
      <c r="H225" s="241"/>
      <c r="I225" s="241"/>
      <c r="J225" s="239"/>
      <c r="K225" s="259"/>
      <c r="L225" s="241"/>
      <c r="M225" s="241"/>
      <c r="N225" s="260"/>
      <c r="O225" s="241"/>
      <c r="P225" s="241"/>
      <c r="Q225" s="241"/>
      <c r="R225" s="241"/>
      <c r="S225" s="241"/>
      <c r="T225" s="241"/>
      <c r="U225" s="241">
        <v>630254.07999999996</v>
      </c>
      <c r="V225" s="214"/>
      <c r="W225" s="241">
        <v>630254.07999999996</v>
      </c>
      <c r="X225" s="241">
        <v>154754.78</v>
      </c>
      <c r="Y225" s="241">
        <f>W225+X225</f>
        <v>785008.86</v>
      </c>
      <c r="Z225" s="214"/>
      <c r="AA225" s="241">
        <f>Y225+Z225</f>
        <v>785008.86</v>
      </c>
      <c r="AB225" s="214"/>
      <c r="AC225" s="241">
        <f>AA225+AB225</f>
        <v>785008.86</v>
      </c>
      <c r="AD225" s="214">
        <v>95974.89</v>
      </c>
      <c r="AE225" s="241">
        <v>1013888.26</v>
      </c>
      <c r="AF225" s="214"/>
      <c r="AG225" s="241">
        <v>1060600</v>
      </c>
      <c r="AH225" s="214"/>
      <c r="AI225" s="241">
        <f>AH225+AG225</f>
        <v>1060600</v>
      </c>
      <c r="AJ225" s="214"/>
      <c r="AK225" s="241">
        <f>AJ225+AI225</f>
        <v>1060600</v>
      </c>
      <c r="AL225" s="214"/>
      <c r="AM225" s="214"/>
      <c r="AN225" s="241">
        <f>AK225+AL225+AM225</f>
        <v>1060600</v>
      </c>
      <c r="AO225" s="260"/>
      <c r="AP225" s="241">
        <f>AM225+AN225+AO225</f>
        <v>1060600</v>
      </c>
      <c r="AQ225" s="214">
        <v>85000</v>
      </c>
      <c r="AR225" s="241">
        <f>AP225+AQ225</f>
        <v>1145600</v>
      </c>
      <c r="AS225" s="214">
        <v>619555</v>
      </c>
      <c r="AT225" s="241">
        <f>AR225+AS225</f>
        <v>1765155</v>
      </c>
      <c r="AU225" s="214"/>
      <c r="AV225" s="241">
        <f>AT225+AU225</f>
        <v>1765155</v>
      </c>
      <c r="AW225" s="214"/>
      <c r="AX225" s="354">
        <v>1700</v>
      </c>
      <c r="AY225" s="262">
        <v>575.4</v>
      </c>
      <c r="AZ225" s="234"/>
      <c r="BB225" s="260">
        <v>1989.9</v>
      </c>
      <c r="BC225" s="245">
        <f t="shared" si="10"/>
        <v>117.0529411764706</v>
      </c>
    </row>
    <row r="226" spans="1:55" ht="21.6" hidden="1" customHeight="1" x14ac:dyDescent="0.25">
      <c r="A226" s="246" t="s">
        <v>797</v>
      </c>
      <c r="B226" s="247" t="s">
        <v>63</v>
      </c>
      <c r="C226" s="247" t="s">
        <v>764</v>
      </c>
      <c r="D226" s="248" t="s">
        <v>100</v>
      </c>
      <c r="E226" s="239"/>
      <c r="F226" s="259"/>
      <c r="G226" s="241"/>
      <c r="H226" s="241"/>
      <c r="I226" s="241"/>
      <c r="J226" s="239"/>
      <c r="K226" s="259"/>
      <c r="L226" s="241"/>
      <c r="M226" s="241"/>
      <c r="N226" s="260"/>
      <c r="O226" s="241"/>
      <c r="P226" s="241"/>
      <c r="Q226" s="241"/>
      <c r="R226" s="241"/>
      <c r="S226" s="241"/>
      <c r="T226" s="241"/>
      <c r="U226" s="241"/>
      <c r="V226" s="214"/>
      <c r="W226" s="241"/>
      <c r="X226" s="241"/>
      <c r="Y226" s="241"/>
      <c r="Z226" s="214"/>
      <c r="AA226" s="241"/>
      <c r="AB226" s="214"/>
      <c r="AC226" s="241"/>
      <c r="AD226" s="214"/>
      <c r="AE226" s="241"/>
      <c r="AF226" s="214"/>
      <c r="AG226" s="241"/>
      <c r="AH226" s="214"/>
      <c r="AI226" s="241"/>
      <c r="AJ226" s="214"/>
      <c r="AK226" s="241"/>
      <c r="AL226" s="214"/>
      <c r="AM226" s="214"/>
      <c r="AN226" s="241"/>
      <c r="AO226" s="260"/>
      <c r="AP226" s="241"/>
      <c r="AQ226" s="214"/>
      <c r="AR226" s="241"/>
      <c r="AS226" s="214"/>
      <c r="AT226" s="241"/>
      <c r="AU226" s="214"/>
      <c r="AV226" s="241"/>
      <c r="AW226" s="214"/>
      <c r="AX226" s="356">
        <f>AX227</f>
        <v>0</v>
      </c>
      <c r="AY226" s="262"/>
      <c r="AZ226" s="234"/>
      <c r="BB226" s="252">
        <f>BB227</f>
        <v>0</v>
      </c>
      <c r="BC226" s="245" t="e">
        <f t="shared" si="10"/>
        <v>#DIV/0!</v>
      </c>
    </row>
    <row r="227" spans="1:55" ht="31.9" hidden="1" customHeight="1" x14ac:dyDescent="0.25">
      <c r="A227" s="280" t="s">
        <v>797</v>
      </c>
      <c r="B227" s="257" t="s">
        <v>121</v>
      </c>
      <c r="C227" s="257" t="s">
        <v>764</v>
      </c>
      <c r="D227" s="258" t="s">
        <v>116</v>
      </c>
      <c r="E227" s="239"/>
      <c r="F227" s="259"/>
      <c r="G227" s="241"/>
      <c r="H227" s="241"/>
      <c r="I227" s="241"/>
      <c r="J227" s="239"/>
      <c r="K227" s="259"/>
      <c r="L227" s="241"/>
      <c r="M227" s="241"/>
      <c r="N227" s="260"/>
      <c r="O227" s="241"/>
      <c r="P227" s="241"/>
      <c r="Q227" s="241"/>
      <c r="R227" s="241"/>
      <c r="S227" s="241"/>
      <c r="T227" s="241"/>
      <c r="U227" s="241"/>
      <c r="V227" s="214"/>
      <c r="W227" s="241"/>
      <c r="X227" s="241"/>
      <c r="Y227" s="241"/>
      <c r="Z227" s="214"/>
      <c r="AA227" s="241"/>
      <c r="AB227" s="214"/>
      <c r="AC227" s="241"/>
      <c r="AD227" s="214"/>
      <c r="AE227" s="241"/>
      <c r="AF227" s="214"/>
      <c r="AG227" s="241"/>
      <c r="AH227" s="214"/>
      <c r="AI227" s="241"/>
      <c r="AJ227" s="214"/>
      <c r="AK227" s="241"/>
      <c r="AL227" s="214"/>
      <c r="AM227" s="214"/>
      <c r="AN227" s="241"/>
      <c r="AO227" s="260"/>
      <c r="AP227" s="241"/>
      <c r="AQ227" s="214"/>
      <c r="AR227" s="241"/>
      <c r="AS227" s="214"/>
      <c r="AT227" s="241"/>
      <c r="AU227" s="214"/>
      <c r="AV227" s="241"/>
      <c r="AW227" s="214"/>
      <c r="AX227" s="354">
        <f>AX228</f>
        <v>0</v>
      </c>
      <c r="AY227" s="262"/>
      <c r="AZ227" s="234"/>
      <c r="BB227" s="260">
        <f>BB228</f>
        <v>0</v>
      </c>
      <c r="BC227" s="245" t="e">
        <f t="shared" si="10"/>
        <v>#DIV/0!</v>
      </c>
    </row>
    <row r="228" spans="1:55" ht="34.15" hidden="1" customHeight="1" x14ac:dyDescent="0.25">
      <c r="A228" s="255" t="s">
        <v>797</v>
      </c>
      <c r="B228" s="257" t="s">
        <v>121</v>
      </c>
      <c r="C228" s="257" t="s">
        <v>771</v>
      </c>
      <c r="D228" s="258" t="s">
        <v>747</v>
      </c>
      <c r="E228" s="239"/>
      <c r="F228" s="259"/>
      <c r="G228" s="241"/>
      <c r="H228" s="241"/>
      <c r="I228" s="241"/>
      <c r="J228" s="239"/>
      <c r="K228" s="259"/>
      <c r="L228" s="241"/>
      <c r="M228" s="241"/>
      <c r="N228" s="260"/>
      <c r="O228" s="241"/>
      <c r="P228" s="241"/>
      <c r="Q228" s="241"/>
      <c r="R228" s="241"/>
      <c r="S228" s="241"/>
      <c r="T228" s="241"/>
      <c r="U228" s="241"/>
      <c r="V228" s="214"/>
      <c r="W228" s="241"/>
      <c r="X228" s="241"/>
      <c r="Y228" s="241"/>
      <c r="Z228" s="214"/>
      <c r="AA228" s="241"/>
      <c r="AB228" s="214"/>
      <c r="AC228" s="241"/>
      <c r="AD228" s="214"/>
      <c r="AE228" s="241"/>
      <c r="AF228" s="214"/>
      <c r="AG228" s="241"/>
      <c r="AH228" s="214"/>
      <c r="AI228" s="241"/>
      <c r="AJ228" s="214"/>
      <c r="AK228" s="241"/>
      <c r="AL228" s="214"/>
      <c r="AM228" s="214"/>
      <c r="AN228" s="241"/>
      <c r="AO228" s="260"/>
      <c r="AP228" s="241"/>
      <c r="AQ228" s="214"/>
      <c r="AR228" s="241"/>
      <c r="AS228" s="214"/>
      <c r="AT228" s="241"/>
      <c r="AU228" s="214"/>
      <c r="AV228" s="241"/>
      <c r="AW228" s="214"/>
      <c r="AX228" s="354"/>
      <c r="AY228" s="262"/>
      <c r="AZ228" s="234"/>
      <c r="BB228" s="260"/>
      <c r="BC228" s="245" t="e">
        <f t="shared" si="10"/>
        <v>#DIV/0!</v>
      </c>
    </row>
    <row r="229" spans="1:55" ht="0.75" customHeight="1" x14ac:dyDescent="0.25">
      <c r="A229" s="246" t="s">
        <v>797</v>
      </c>
      <c r="B229" s="247" t="s">
        <v>768</v>
      </c>
      <c r="C229" s="247" t="s">
        <v>764</v>
      </c>
      <c r="D229" s="248" t="s">
        <v>691</v>
      </c>
      <c r="E229" s="239"/>
      <c r="F229" s="259"/>
      <c r="G229" s="241"/>
      <c r="H229" s="241"/>
      <c r="I229" s="241"/>
      <c r="J229" s="239"/>
      <c r="K229" s="259"/>
      <c r="L229" s="241"/>
      <c r="M229" s="241"/>
      <c r="N229" s="260"/>
      <c r="O229" s="241"/>
      <c r="P229" s="241"/>
      <c r="Q229" s="241"/>
      <c r="R229" s="241"/>
      <c r="S229" s="241"/>
      <c r="T229" s="241"/>
      <c r="U229" s="241"/>
      <c r="V229" s="214"/>
      <c r="W229" s="241"/>
      <c r="X229" s="241"/>
      <c r="Y229" s="241"/>
      <c r="Z229" s="214"/>
      <c r="AA229" s="241"/>
      <c r="AB229" s="214"/>
      <c r="AC229" s="241"/>
      <c r="AD229" s="214"/>
      <c r="AE229" s="241"/>
      <c r="AF229" s="214"/>
      <c r="AG229" s="241"/>
      <c r="AH229" s="214"/>
      <c r="AI229" s="241"/>
      <c r="AJ229" s="214"/>
      <c r="AK229" s="241"/>
      <c r="AL229" s="214"/>
      <c r="AM229" s="214"/>
      <c r="AN229" s="241"/>
      <c r="AO229" s="260"/>
      <c r="AP229" s="241"/>
      <c r="AQ229" s="214"/>
      <c r="AR229" s="241"/>
      <c r="AS229" s="214"/>
      <c r="AT229" s="241"/>
      <c r="AU229" s="214"/>
      <c r="AV229" s="241"/>
      <c r="AW229" s="214"/>
      <c r="AX229" s="356">
        <f>AX230+AX232</f>
        <v>0</v>
      </c>
      <c r="AY229" s="262"/>
      <c r="AZ229" s="234"/>
      <c r="BB229" s="252">
        <f>BB230+BB232</f>
        <v>356.91521</v>
      </c>
      <c r="BC229" s="245" t="e">
        <f t="shared" si="10"/>
        <v>#DIV/0!</v>
      </c>
    </row>
    <row r="230" spans="1:55" ht="20.25" hidden="1" customHeight="1" x14ac:dyDescent="0.25">
      <c r="A230" s="255" t="s">
        <v>797</v>
      </c>
      <c r="B230" s="257" t="s">
        <v>122</v>
      </c>
      <c r="C230" s="257" t="s">
        <v>764</v>
      </c>
      <c r="D230" s="258" t="s">
        <v>123</v>
      </c>
      <c r="E230" s="239"/>
      <c r="F230" s="259"/>
      <c r="G230" s="241"/>
      <c r="H230" s="241"/>
      <c r="I230" s="241"/>
      <c r="J230" s="239"/>
      <c r="K230" s="259"/>
      <c r="L230" s="241"/>
      <c r="M230" s="241"/>
      <c r="N230" s="260"/>
      <c r="O230" s="241"/>
      <c r="P230" s="241"/>
      <c r="Q230" s="241"/>
      <c r="R230" s="241"/>
      <c r="S230" s="241"/>
      <c r="T230" s="241"/>
      <c r="U230" s="241"/>
      <c r="V230" s="214"/>
      <c r="W230" s="241"/>
      <c r="X230" s="241"/>
      <c r="Y230" s="241"/>
      <c r="Z230" s="214"/>
      <c r="AA230" s="241"/>
      <c r="AB230" s="214"/>
      <c r="AC230" s="241"/>
      <c r="AD230" s="214"/>
      <c r="AE230" s="241"/>
      <c r="AF230" s="214"/>
      <c r="AG230" s="241"/>
      <c r="AH230" s="214"/>
      <c r="AI230" s="241"/>
      <c r="AJ230" s="214"/>
      <c r="AK230" s="241"/>
      <c r="AL230" s="214"/>
      <c r="AM230" s="214"/>
      <c r="AN230" s="241"/>
      <c r="AO230" s="260"/>
      <c r="AP230" s="241"/>
      <c r="AQ230" s="214"/>
      <c r="AR230" s="241"/>
      <c r="AS230" s="214"/>
      <c r="AT230" s="241"/>
      <c r="AU230" s="214"/>
      <c r="AV230" s="241"/>
      <c r="AW230" s="214"/>
      <c r="AX230" s="354">
        <f>AX231</f>
        <v>0</v>
      </c>
      <c r="AY230" s="262"/>
      <c r="AZ230" s="234"/>
      <c r="BB230" s="260">
        <f>BB231</f>
        <v>337.28295000000003</v>
      </c>
      <c r="BC230" s="245" t="e">
        <f t="shared" si="10"/>
        <v>#DIV/0!</v>
      </c>
    </row>
    <row r="231" spans="1:55" ht="64.5" hidden="1" customHeight="1" x14ac:dyDescent="0.25">
      <c r="A231" s="255" t="s">
        <v>797</v>
      </c>
      <c r="B231" s="257" t="s">
        <v>122</v>
      </c>
      <c r="C231" s="257" t="s">
        <v>771</v>
      </c>
      <c r="D231" s="258" t="s">
        <v>155</v>
      </c>
      <c r="E231" s="239"/>
      <c r="F231" s="259"/>
      <c r="G231" s="241"/>
      <c r="H231" s="241"/>
      <c r="I231" s="241"/>
      <c r="J231" s="239"/>
      <c r="K231" s="259"/>
      <c r="L231" s="241"/>
      <c r="M231" s="241"/>
      <c r="N231" s="260"/>
      <c r="O231" s="241"/>
      <c r="P231" s="241"/>
      <c r="Q231" s="241"/>
      <c r="R231" s="241"/>
      <c r="S231" s="241"/>
      <c r="T231" s="241"/>
      <c r="U231" s="241"/>
      <c r="V231" s="214"/>
      <c r="W231" s="241"/>
      <c r="X231" s="241"/>
      <c r="Y231" s="241"/>
      <c r="Z231" s="214"/>
      <c r="AA231" s="241"/>
      <c r="AB231" s="214"/>
      <c r="AC231" s="241"/>
      <c r="AD231" s="214"/>
      <c r="AE231" s="241"/>
      <c r="AF231" s="214"/>
      <c r="AG231" s="241"/>
      <c r="AH231" s="214"/>
      <c r="AI231" s="241"/>
      <c r="AJ231" s="214"/>
      <c r="AK231" s="241"/>
      <c r="AL231" s="214"/>
      <c r="AM231" s="214"/>
      <c r="AN231" s="241"/>
      <c r="AO231" s="260"/>
      <c r="AP231" s="241"/>
      <c r="AQ231" s="214"/>
      <c r="AR231" s="241"/>
      <c r="AS231" s="214"/>
      <c r="AT231" s="241"/>
      <c r="AU231" s="214"/>
      <c r="AV231" s="241"/>
      <c r="AW231" s="214"/>
      <c r="AX231" s="354">
        <v>0</v>
      </c>
      <c r="AY231" s="262"/>
      <c r="AZ231" s="234"/>
      <c r="BB231" s="260">
        <v>337.28295000000003</v>
      </c>
      <c r="BC231" s="245" t="e">
        <f t="shared" si="10"/>
        <v>#DIV/0!</v>
      </c>
    </row>
    <row r="232" spans="1:55" ht="0.75" customHeight="1" x14ac:dyDescent="0.25">
      <c r="A232" s="255" t="s">
        <v>797</v>
      </c>
      <c r="B232" s="257" t="s">
        <v>124</v>
      </c>
      <c r="C232" s="257" t="s">
        <v>764</v>
      </c>
      <c r="D232" s="258" t="s">
        <v>746</v>
      </c>
      <c r="E232" s="239"/>
      <c r="F232" s="259"/>
      <c r="G232" s="241"/>
      <c r="H232" s="241"/>
      <c r="I232" s="241"/>
      <c r="J232" s="239"/>
      <c r="K232" s="259"/>
      <c r="L232" s="241"/>
      <c r="M232" s="241"/>
      <c r="N232" s="260"/>
      <c r="O232" s="241"/>
      <c r="P232" s="241"/>
      <c r="Q232" s="241"/>
      <c r="R232" s="241"/>
      <c r="S232" s="241"/>
      <c r="T232" s="241"/>
      <c r="U232" s="241"/>
      <c r="V232" s="214"/>
      <c r="W232" s="241"/>
      <c r="X232" s="241"/>
      <c r="Y232" s="241"/>
      <c r="Z232" s="214"/>
      <c r="AA232" s="241"/>
      <c r="AB232" s="214"/>
      <c r="AC232" s="241"/>
      <c r="AD232" s="214"/>
      <c r="AE232" s="241"/>
      <c r="AF232" s="214"/>
      <c r="AG232" s="241"/>
      <c r="AH232" s="214"/>
      <c r="AI232" s="241"/>
      <c r="AJ232" s="214"/>
      <c r="AK232" s="241"/>
      <c r="AL232" s="214"/>
      <c r="AM232" s="214"/>
      <c r="AN232" s="241"/>
      <c r="AO232" s="260"/>
      <c r="AP232" s="241"/>
      <c r="AQ232" s="214"/>
      <c r="AR232" s="241"/>
      <c r="AS232" s="214"/>
      <c r="AT232" s="241"/>
      <c r="AU232" s="214"/>
      <c r="AV232" s="241"/>
      <c r="AW232" s="214"/>
      <c r="AX232" s="354">
        <f>AX233</f>
        <v>0</v>
      </c>
      <c r="AY232" s="262"/>
      <c r="AZ232" s="234"/>
      <c r="BB232" s="260">
        <f>BB233</f>
        <v>19.632259999999999</v>
      </c>
      <c r="BC232" s="245" t="e">
        <f t="shared" si="10"/>
        <v>#DIV/0!</v>
      </c>
    </row>
    <row r="233" spans="1:55" ht="16.5" hidden="1" customHeight="1" x14ac:dyDescent="0.25">
      <c r="A233" s="255" t="s">
        <v>797</v>
      </c>
      <c r="B233" s="257" t="s">
        <v>124</v>
      </c>
      <c r="C233" s="257" t="s">
        <v>776</v>
      </c>
      <c r="D233" s="258" t="s">
        <v>740</v>
      </c>
      <c r="E233" s="239"/>
      <c r="F233" s="259"/>
      <c r="G233" s="241"/>
      <c r="H233" s="241"/>
      <c r="I233" s="241"/>
      <c r="J233" s="239"/>
      <c r="K233" s="259"/>
      <c r="L233" s="241"/>
      <c r="M233" s="241"/>
      <c r="N233" s="260"/>
      <c r="O233" s="241"/>
      <c r="P233" s="241"/>
      <c r="Q233" s="241"/>
      <c r="R233" s="241"/>
      <c r="S233" s="241"/>
      <c r="T233" s="241"/>
      <c r="U233" s="241"/>
      <c r="V233" s="214"/>
      <c r="W233" s="241"/>
      <c r="X233" s="241"/>
      <c r="Y233" s="241"/>
      <c r="Z233" s="214"/>
      <c r="AA233" s="241"/>
      <c r="AB233" s="214"/>
      <c r="AC233" s="241"/>
      <c r="AD233" s="214"/>
      <c r="AE233" s="241"/>
      <c r="AF233" s="214"/>
      <c r="AG233" s="241"/>
      <c r="AH233" s="214"/>
      <c r="AI233" s="241"/>
      <c r="AJ233" s="214"/>
      <c r="AK233" s="241"/>
      <c r="AL233" s="214"/>
      <c r="AM233" s="214"/>
      <c r="AN233" s="241"/>
      <c r="AO233" s="260"/>
      <c r="AP233" s="241"/>
      <c r="AQ233" s="214"/>
      <c r="AR233" s="241"/>
      <c r="AS233" s="214"/>
      <c r="AT233" s="241"/>
      <c r="AU233" s="214"/>
      <c r="AV233" s="241"/>
      <c r="AW233" s="214"/>
      <c r="AX233" s="354">
        <v>0</v>
      </c>
      <c r="AY233" s="262"/>
      <c r="AZ233" s="234"/>
      <c r="BB233" s="260">
        <v>19.632259999999999</v>
      </c>
      <c r="BC233" s="245" t="e">
        <f t="shared" si="10"/>
        <v>#DIV/0!</v>
      </c>
    </row>
    <row r="234" spans="1:55" ht="30" customHeight="1" x14ac:dyDescent="0.25">
      <c r="A234" s="236" t="s">
        <v>60</v>
      </c>
      <c r="B234" s="237" t="s">
        <v>837</v>
      </c>
      <c r="C234" s="237" t="s">
        <v>764</v>
      </c>
      <c r="D234" s="287" t="s">
        <v>495</v>
      </c>
      <c r="E234" s="239"/>
      <c r="F234" s="259"/>
      <c r="G234" s="241"/>
      <c r="H234" s="241"/>
      <c r="I234" s="241"/>
      <c r="J234" s="239"/>
      <c r="K234" s="259"/>
      <c r="L234" s="241"/>
      <c r="M234" s="241"/>
      <c r="N234" s="260"/>
      <c r="O234" s="241"/>
      <c r="P234" s="241"/>
      <c r="Q234" s="241"/>
      <c r="R234" s="241"/>
      <c r="S234" s="241"/>
      <c r="T234" s="241"/>
      <c r="U234" s="241"/>
      <c r="V234" s="214"/>
      <c r="W234" s="241"/>
      <c r="X234" s="241"/>
      <c r="Y234" s="241"/>
      <c r="Z234" s="214"/>
      <c r="AA234" s="241"/>
      <c r="AB234" s="214"/>
      <c r="AC234" s="241"/>
      <c r="AD234" s="214"/>
      <c r="AE234" s="241"/>
      <c r="AF234" s="214"/>
      <c r="AG234" s="241"/>
      <c r="AH234" s="214"/>
      <c r="AI234" s="241"/>
      <c r="AJ234" s="214"/>
      <c r="AK234" s="241"/>
      <c r="AL234" s="214"/>
      <c r="AM234" s="214"/>
      <c r="AN234" s="241"/>
      <c r="AO234" s="260"/>
      <c r="AP234" s="241"/>
      <c r="AQ234" s="214"/>
      <c r="AR234" s="241"/>
      <c r="AS234" s="214"/>
      <c r="AT234" s="241"/>
      <c r="AU234" s="214"/>
      <c r="AV234" s="241"/>
      <c r="AW234" s="214"/>
      <c r="AX234" s="355">
        <f>AX242+AX235+AX258+AX250</f>
        <v>5315.7929999999997</v>
      </c>
      <c r="AY234" s="262"/>
      <c r="AZ234" s="234"/>
      <c r="BB234" s="240">
        <f>BB242+BB235+BB258+BB250</f>
        <v>7288</v>
      </c>
      <c r="BC234" s="245">
        <f t="shared" si="10"/>
        <v>137.10089915088869</v>
      </c>
    </row>
    <row r="235" spans="1:55" ht="51.75" hidden="1" customHeight="1" x14ac:dyDescent="0.25">
      <c r="A235" s="255" t="s">
        <v>60</v>
      </c>
      <c r="B235" s="247" t="s">
        <v>807</v>
      </c>
      <c r="C235" s="247" t="s">
        <v>764</v>
      </c>
      <c r="D235" s="271" t="s">
        <v>160</v>
      </c>
      <c r="E235" s="239"/>
      <c r="F235" s="259"/>
      <c r="G235" s="241"/>
      <c r="H235" s="241"/>
      <c r="I235" s="241"/>
      <c r="J235" s="239"/>
      <c r="K235" s="259"/>
      <c r="L235" s="241"/>
      <c r="M235" s="241"/>
      <c r="N235" s="260"/>
      <c r="O235" s="241"/>
      <c r="P235" s="241"/>
      <c r="Q235" s="241"/>
      <c r="R235" s="241"/>
      <c r="S235" s="241"/>
      <c r="T235" s="241"/>
      <c r="U235" s="241"/>
      <c r="V235" s="214"/>
      <c r="W235" s="241"/>
      <c r="X235" s="241"/>
      <c r="Y235" s="241"/>
      <c r="Z235" s="214"/>
      <c r="AA235" s="241"/>
      <c r="AB235" s="214"/>
      <c r="AC235" s="241"/>
      <c r="AD235" s="214"/>
      <c r="AE235" s="241"/>
      <c r="AF235" s="214"/>
      <c r="AG235" s="241"/>
      <c r="AH235" s="214">
        <v>200000</v>
      </c>
      <c r="AI235" s="241">
        <f>AH235</f>
        <v>200000</v>
      </c>
      <c r="AJ235" s="214"/>
      <c r="AK235" s="241">
        <f>AI235</f>
        <v>200000</v>
      </c>
      <c r="AL235" s="214"/>
      <c r="AM235" s="214"/>
      <c r="AN235" s="241">
        <f>AK235+AL235+AM235</f>
        <v>200000</v>
      </c>
      <c r="AO235" s="260"/>
      <c r="AP235" s="241">
        <f>AM235+AN235+AO235</f>
        <v>200000</v>
      </c>
      <c r="AQ235" s="214"/>
      <c r="AR235" s="241">
        <f>AO235+AP235+AQ235</f>
        <v>200000</v>
      </c>
      <c r="AS235" s="214"/>
      <c r="AT235" s="241">
        <f>AQ235+AR235+AS235</f>
        <v>200000</v>
      </c>
      <c r="AU235" s="214"/>
      <c r="AV235" s="241">
        <f>AS235+AT235+AU235</f>
        <v>200000</v>
      </c>
      <c r="AW235" s="214"/>
      <c r="AX235" s="253">
        <f>AX236</f>
        <v>0</v>
      </c>
      <c r="AY235" s="262"/>
      <c r="AZ235" s="234"/>
      <c r="BB235" s="252">
        <f>BB236</f>
        <v>728</v>
      </c>
      <c r="BC235" s="245" t="e">
        <f t="shared" si="10"/>
        <v>#DIV/0!</v>
      </c>
    </row>
    <row r="236" spans="1:55" ht="30.75" hidden="1" customHeight="1" x14ac:dyDescent="0.25">
      <c r="A236" s="255" t="s">
        <v>60</v>
      </c>
      <c r="B236" s="247" t="s">
        <v>808</v>
      </c>
      <c r="C236" s="247" t="s">
        <v>764</v>
      </c>
      <c r="D236" s="258" t="s">
        <v>96</v>
      </c>
      <c r="E236" s="239"/>
      <c r="F236" s="259"/>
      <c r="G236" s="241"/>
      <c r="H236" s="241"/>
      <c r="I236" s="241"/>
      <c r="J236" s="239"/>
      <c r="K236" s="259"/>
      <c r="L236" s="241"/>
      <c r="M236" s="241"/>
      <c r="N236" s="260"/>
      <c r="O236" s="241"/>
      <c r="P236" s="241"/>
      <c r="Q236" s="241"/>
      <c r="R236" s="241"/>
      <c r="S236" s="241"/>
      <c r="T236" s="241"/>
      <c r="U236" s="241"/>
      <c r="V236" s="214"/>
      <c r="W236" s="241"/>
      <c r="X236" s="241"/>
      <c r="Y236" s="241"/>
      <c r="Z236" s="214"/>
      <c r="AA236" s="241"/>
      <c r="AB236" s="214"/>
      <c r="AC236" s="241"/>
      <c r="AD236" s="214"/>
      <c r="AE236" s="241"/>
      <c r="AF236" s="214"/>
      <c r="AG236" s="241"/>
      <c r="AH236" s="214"/>
      <c r="AI236" s="241"/>
      <c r="AJ236" s="214"/>
      <c r="AK236" s="241"/>
      <c r="AL236" s="214">
        <v>14000</v>
      </c>
      <c r="AM236" s="214"/>
      <c r="AN236" s="241">
        <f>AK236+AL236+AM236</f>
        <v>14000</v>
      </c>
      <c r="AO236" s="260"/>
      <c r="AP236" s="241">
        <f>AM236+AN236+AO236</f>
        <v>14000</v>
      </c>
      <c r="AQ236" s="214"/>
      <c r="AR236" s="241">
        <f>AO236+AP236+AQ236</f>
        <v>14000</v>
      </c>
      <c r="AS236" s="214">
        <v>9080</v>
      </c>
      <c r="AT236" s="241">
        <f>AQ236+AR236+AS236</f>
        <v>23080</v>
      </c>
      <c r="AU236" s="214"/>
      <c r="AV236" s="241">
        <f>AT236</f>
        <v>23080</v>
      </c>
      <c r="AW236" s="214"/>
      <c r="AX236" s="261">
        <f>AX239+AX237</f>
        <v>0</v>
      </c>
      <c r="AY236" s="262"/>
      <c r="AZ236" s="234"/>
      <c r="BB236" s="260">
        <f>BB239+BB237</f>
        <v>728</v>
      </c>
      <c r="BC236" s="245" t="e">
        <f t="shared" si="10"/>
        <v>#DIV/0!</v>
      </c>
    </row>
    <row r="237" spans="1:55" ht="16.5" hidden="1" customHeight="1" x14ac:dyDescent="0.25">
      <c r="A237" s="255" t="s">
        <v>60</v>
      </c>
      <c r="B237" s="247" t="s">
        <v>156</v>
      </c>
      <c r="C237" s="247" t="s">
        <v>764</v>
      </c>
      <c r="D237" s="248" t="s">
        <v>56</v>
      </c>
      <c r="E237" s="239"/>
      <c r="F237" s="259"/>
      <c r="G237" s="241"/>
      <c r="H237" s="241"/>
      <c r="I237" s="241"/>
      <c r="J237" s="239"/>
      <c r="K237" s="259"/>
      <c r="L237" s="241"/>
      <c r="M237" s="241"/>
      <c r="N237" s="260"/>
      <c r="O237" s="241"/>
      <c r="P237" s="241"/>
      <c r="Q237" s="241"/>
      <c r="R237" s="241"/>
      <c r="S237" s="241"/>
      <c r="T237" s="241"/>
      <c r="U237" s="241"/>
      <c r="V237" s="214"/>
      <c r="W237" s="241"/>
      <c r="X237" s="241"/>
      <c r="Y237" s="241"/>
      <c r="Z237" s="214"/>
      <c r="AA237" s="241"/>
      <c r="AB237" s="214"/>
      <c r="AC237" s="241"/>
      <c r="AD237" s="214"/>
      <c r="AE237" s="241"/>
      <c r="AF237" s="214"/>
      <c r="AG237" s="241"/>
      <c r="AH237" s="214"/>
      <c r="AI237" s="241"/>
      <c r="AJ237" s="214"/>
      <c r="AK237" s="241"/>
      <c r="AL237" s="214"/>
      <c r="AM237" s="214"/>
      <c r="AN237" s="241"/>
      <c r="AO237" s="260"/>
      <c r="AP237" s="241"/>
      <c r="AQ237" s="214"/>
      <c r="AR237" s="241"/>
      <c r="AS237" s="214"/>
      <c r="AT237" s="241"/>
      <c r="AU237" s="214"/>
      <c r="AV237" s="241"/>
      <c r="AW237" s="214"/>
      <c r="AX237" s="253">
        <f>AX238</f>
        <v>0</v>
      </c>
      <c r="AY237" s="262"/>
      <c r="AZ237" s="234"/>
      <c r="BB237" s="252">
        <f>BB238</f>
        <v>10</v>
      </c>
      <c r="BC237" s="245" t="e">
        <f t="shared" si="10"/>
        <v>#DIV/0!</v>
      </c>
    </row>
    <row r="238" spans="1:55" ht="48.75" hidden="1" customHeight="1" x14ac:dyDescent="0.25">
      <c r="A238" s="255" t="s">
        <v>60</v>
      </c>
      <c r="B238" s="257" t="s">
        <v>156</v>
      </c>
      <c r="C238" s="257" t="s">
        <v>771</v>
      </c>
      <c r="D238" s="263" t="s">
        <v>158</v>
      </c>
      <c r="E238" s="239"/>
      <c r="F238" s="259"/>
      <c r="G238" s="241"/>
      <c r="H238" s="241"/>
      <c r="I238" s="241"/>
      <c r="J238" s="239"/>
      <c r="K238" s="259"/>
      <c r="L238" s="241"/>
      <c r="M238" s="241"/>
      <c r="N238" s="260"/>
      <c r="O238" s="241"/>
      <c r="P238" s="241"/>
      <c r="Q238" s="241"/>
      <c r="R238" s="241"/>
      <c r="S238" s="241"/>
      <c r="T238" s="241"/>
      <c r="U238" s="241"/>
      <c r="V238" s="214"/>
      <c r="W238" s="241"/>
      <c r="X238" s="241"/>
      <c r="Y238" s="241"/>
      <c r="Z238" s="214"/>
      <c r="AA238" s="241"/>
      <c r="AB238" s="214"/>
      <c r="AC238" s="241"/>
      <c r="AD238" s="214"/>
      <c r="AE238" s="241"/>
      <c r="AF238" s="214"/>
      <c r="AG238" s="241"/>
      <c r="AH238" s="214"/>
      <c r="AI238" s="241"/>
      <c r="AJ238" s="214"/>
      <c r="AK238" s="241"/>
      <c r="AL238" s="214"/>
      <c r="AM238" s="214"/>
      <c r="AN238" s="241"/>
      <c r="AO238" s="260"/>
      <c r="AP238" s="241"/>
      <c r="AQ238" s="214"/>
      <c r="AR238" s="241"/>
      <c r="AS238" s="214"/>
      <c r="AT238" s="241"/>
      <c r="AU238" s="214"/>
      <c r="AV238" s="241"/>
      <c r="AW238" s="214"/>
      <c r="AX238" s="261">
        <v>0</v>
      </c>
      <c r="AY238" s="262"/>
      <c r="AZ238" s="234"/>
      <c r="BB238" s="260">
        <v>10</v>
      </c>
      <c r="BC238" s="245" t="e">
        <f t="shared" si="10"/>
        <v>#DIV/0!</v>
      </c>
    </row>
    <row r="239" spans="1:55" ht="30" hidden="1" customHeight="1" x14ac:dyDescent="0.25">
      <c r="A239" s="255" t="s">
        <v>60</v>
      </c>
      <c r="B239" s="247" t="s">
        <v>809</v>
      </c>
      <c r="C239" s="247" t="s">
        <v>764</v>
      </c>
      <c r="D239" s="258" t="s">
        <v>125</v>
      </c>
      <c r="E239" s="239"/>
      <c r="F239" s="259"/>
      <c r="G239" s="241"/>
      <c r="H239" s="241"/>
      <c r="I239" s="241"/>
      <c r="J239" s="239"/>
      <c r="K239" s="259"/>
      <c r="L239" s="241"/>
      <c r="M239" s="241"/>
      <c r="N239" s="260"/>
      <c r="O239" s="241"/>
      <c r="P239" s="241"/>
      <c r="Q239" s="241"/>
      <c r="R239" s="241"/>
      <c r="S239" s="241"/>
      <c r="T239" s="241"/>
      <c r="U239" s="241"/>
      <c r="V239" s="214"/>
      <c r="W239" s="241"/>
      <c r="X239" s="241"/>
      <c r="Y239" s="241"/>
      <c r="Z239" s="214"/>
      <c r="AA239" s="241"/>
      <c r="AB239" s="214"/>
      <c r="AC239" s="241"/>
      <c r="AD239" s="214"/>
      <c r="AE239" s="241"/>
      <c r="AF239" s="214"/>
      <c r="AG239" s="241"/>
      <c r="AH239" s="214"/>
      <c r="AI239" s="241"/>
      <c r="AJ239" s="214"/>
      <c r="AK239" s="241"/>
      <c r="AL239" s="214"/>
      <c r="AM239" s="214"/>
      <c r="AN239" s="241"/>
      <c r="AO239" s="260"/>
      <c r="AP239" s="241"/>
      <c r="AQ239" s="214"/>
      <c r="AR239" s="241"/>
      <c r="AS239" s="214"/>
      <c r="AT239" s="241"/>
      <c r="AU239" s="214"/>
      <c r="AV239" s="241"/>
      <c r="AW239" s="214"/>
      <c r="AX239" s="261">
        <f>AX240+AX241</f>
        <v>0</v>
      </c>
      <c r="AY239" s="262"/>
      <c r="AZ239" s="234"/>
      <c r="BB239" s="260">
        <f>BB240+BB241</f>
        <v>718</v>
      </c>
      <c r="BC239" s="245" t="e">
        <f t="shared" si="10"/>
        <v>#DIV/0!</v>
      </c>
    </row>
    <row r="240" spans="1:55" ht="0.75" hidden="1" customHeight="1" x14ac:dyDescent="0.25">
      <c r="A240" s="255" t="s">
        <v>60</v>
      </c>
      <c r="B240" s="247" t="s">
        <v>809</v>
      </c>
      <c r="C240" s="247" t="s">
        <v>771</v>
      </c>
      <c r="D240" s="258" t="s">
        <v>761</v>
      </c>
      <c r="E240" s="239"/>
      <c r="F240" s="259"/>
      <c r="G240" s="241"/>
      <c r="H240" s="241"/>
      <c r="I240" s="241"/>
      <c r="J240" s="239"/>
      <c r="K240" s="259"/>
      <c r="L240" s="241"/>
      <c r="M240" s="241"/>
      <c r="N240" s="260"/>
      <c r="O240" s="241"/>
      <c r="P240" s="241"/>
      <c r="Q240" s="241"/>
      <c r="R240" s="241"/>
      <c r="S240" s="241"/>
      <c r="T240" s="241"/>
      <c r="U240" s="241"/>
      <c r="V240" s="214"/>
      <c r="W240" s="241"/>
      <c r="X240" s="241"/>
      <c r="Y240" s="241"/>
      <c r="Z240" s="214"/>
      <c r="AA240" s="241"/>
      <c r="AB240" s="214"/>
      <c r="AC240" s="241"/>
      <c r="AD240" s="214"/>
      <c r="AE240" s="241"/>
      <c r="AF240" s="214"/>
      <c r="AG240" s="241"/>
      <c r="AH240" s="214"/>
      <c r="AI240" s="241"/>
      <c r="AJ240" s="214"/>
      <c r="AK240" s="241"/>
      <c r="AL240" s="214"/>
      <c r="AM240" s="214"/>
      <c r="AN240" s="241"/>
      <c r="AO240" s="260"/>
      <c r="AP240" s="241"/>
      <c r="AQ240" s="214"/>
      <c r="AR240" s="241"/>
      <c r="AS240" s="214">
        <v>34000</v>
      </c>
      <c r="AT240" s="241">
        <f>AS240</f>
        <v>34000</v>
      </c>
      <c r="AU240" s="214"/>
      <c r="AV240" s="241">
        <f>AT240</f>
        <v>34000</v>
      </c>
      <c r="AW240" s="214"/>
      <c r="AX240" s="261">
        <v>0</v>
      </c>
      <c r="AY240" s="262"/>
      <c r="AZ240" s="234"/>
      <c r="BB240" s="260">
        <v>168</v>
      </c>
      <c r="BC240" s="245" t="e">
        <f t="shared" si="10"/>
        <v>#DIV/0!</v>
      </c>
    </row>
    <row r="241" spans="1:55" ht="0.75" hidden="1" customHeight="1" x14ac:dyDescent="0.25">
      <c r="A241" s="255" t="s">
        <v>60</v>
      </c>
      <c r="B241" s="247" t="s">
        <v>811</v>
      </c>
      <c r="C241" s="247" t="s">
        <v>771</v>
      </c>
      <c r="D241" s="258" t="s">
        <v>157</v>
      </c>
      <c r="E241" s="239"/>
      <c r="F241" s="259"/>
      <c r="G241" s="241"/>
      <c r="H241" s="241"/>
      <c r="I241" s="241"/>
      <c r="J241" s="239"/>
      <c r="K241" s="259"/>
      <c r="L241" s="241"/>
      <c r="M241" s="241"/>
      <c r="N241" s="260"/>
      <c r="O241" s="241"/>
      <c r="P241" s="241"/>
      <c r="Q241" s="241"/>
      <c r="R241" s="241"/>
      <c r="S241" s="241"/>
      <c r="T241" s="241"/>
      <c r="U241" s="241"/>
      <c r="V241" s="214"/>
      <c r="W241" s="241"/>
      <c r="X241" s="241"/>
      <c r="Y241" s="241"/>
      <c r="Z241" s="214"/>
      <c r="AA241" s="241"/>
      <c r="AB241" s="214"/>
      <c r="AC241" s="241"/>
      <c r="AD241" s="214"/>
      <c r="AE241" s="241"/>
      <c r="AF241" s="214"/>
      <c r="AG241" s="241"/>
      <c r="AH241" s="214"/>
      <c r="AI241" s="241"/>
      <c r="AJ241" s="214"/>
      <c r="AK241" s="241"/>
      <c r="AL241" s="214"/>
      <c r="AM241" s="214"/>
      <c r="AN241" s="241"/>
      <c r="AO241" s="260"/>
      <c r="AP241" s="241"/>
      <c r="AQ241" s="214"/>
      <c r="AR241" s="241"/>
      <c r="AS241" s="214"/>
      <c r="AT241" s="241"/>
      <c r="AU241" s="214"/>
      <c r="AV241" s="241"/>
      <c r="AW241" s="214"/>
      <c r="AX241" s="261">
        <v>0</v>
      </c>
      <c r="AY241" s="262"/>
      <c r="AZ241" s="234"/>
      <c r="BB241" s="260">
        <v>550</v>
      </c>
      <c r="BC241" s="245" t="e">
        <f t="shared" si="10"/>
        <v>#DIV/0!</v>
      </c>
    </row>
    <row r="242" spans="1:55" ht="0.75" hidden="1" customHeight="1" x14ac:dyDescent="0.25">
      <c r="A242" s="255" t="s">
        <v>60</v>
      </c>
      <c r="B242" s="247" t="s">
        <v>150</v>
      </c>
      <c r="C242" s="247" t="s">
        <v>764</v>
      </c>
      <c r="D242" s="271" t="s">
        <v>126</v>
      </c>
      <c r="E242" s="239"/>
      <c r="F242" s="259"/>
      <c r="G242" s="241"/>
      <c r="H242" s="241"/>
      <c r="I242" s="241"/>
      <c r="J242" s="239"/>
      <c r="K242" s="259"/>
      <c r="L242" s="241"/>
      <c r="M242" s="241"/>
      <c r="N242" s="260"/>
      <c r="O242" s="241"/>
      <c r="P242" s="241"/>
      <c r="Q242" s="241"/>
      <c r="R242" s="241"/>
      <c r="S242" s="241"/>
      <c r="T242" s="241"/>
      <c r="U242" s="241"/>
      <c r="V242" s="214"/>
      <c r="W242" s="241"/>
      <c r="X242" s="241"/>
      <c r="Y242" s="241"/>
      <c r="Z242" s="214"/>
      <c r="AA242" s="241"/>
      <c r="AB242" s="214"/>
      <c r="AC242" s="241"/>
      <c r="AD242" s="214"/>
      <c r="AE242" s="241"/>
      <c r="AF242" s="214"/>
      <c r="AG242" s="241"/>
      <c r="AH242" s="214">
        <v>200000</v>
      </c>
      <c r="AI242" s="241">
        <f>AH242</f>
        <v>200000</v>
      </c>
      <c r="AJ242" s="214"/>
      <c r="AK242" s="241">
        <f>AI242</f>
        <v>200000</v>
      </c>
      <c r="AL242" s="214"/>
      <c r="AM242" s="214"/>
      <c r="AN242" s="241">
        <f>AK242+AL242+AM242</f>
        <v>200000</v>
      </c>
      <c r="AO242" s="260"/>
      <c r="AP242" s="241">
        <f>AM242+AN242+AO242</f>
        <v>200000</v>
      </c>
      <c r="AQ242" s="214"/>
      <c r="AR242" s="241">
        <f>AO242+AP242+AQ242</f>
        <v>200000</v>
      </c>
      <c r="AS242" s="214"/>
      <c r="AT242" s="241">
        <f>AQ242+AR242+AS242</f>
        <v>200000</v>
      </c>
      <c r="AU242" s="214"/>
      <c r="AV242" s="241">
        <f>AS242+AT242+AU242</f>
        <v>200000</v>
      </c>
      <c r="AW242" s="214"/>
      <c r="AX242" s="253">
        <f>AX243</f>
        <v>1179.7929999999999</v>
      </c>
      <c r="AY242" s="262">
        <v>0</v>
      </c>
      <c r="AZ242" s="234"/>
      <c r="BB242" s="252">
        <f>BB243</f>
        <v>6560</v>
      </c>
      <c r="BC242" s="245">
        <f t="shared" si="10"/>
        <v>556.02974420088958</v>
      </c>
    </row>
    <row r="243" spans="1:55" ht="27" customHeight="1" x14ac:dyDescent="0.25">
      <c r="A243" s="255" t="s">
        <v>60</v>
      </c>
      <c r="B243" s="247" t="s">
        <v>151</v>
      </c>
      <c r="C243" s="247" t="s">
        <v>764</v>
      </c>
      <c r="D243" s="258" t="s">
        <v>96</v>
      </c>
      <c r="E243" s="239"/>
      <c r="F243" s="259"/>
      <c r="G243" s="241"/>
      <c r="H243" s="241"/>
      <c r="I243" s="241"/>
      <c r="J243" s="239"/>
      <c r="K243" s="259"/>
      <c r="L243" s="241"/>
      <c r="M243" s="241"/>
      <c r="N243" s="260"/>
      <c r="O243" s="241"/>
      <c r="P243" s="241"/>
      <c r="Q243" s="241"/>
      <c r="R243" s="241"/>
      <c r="S243" s="241"/>
      <c r="T243" s="241"/>
      <c r="U243" s="241"/>
      <c r="V243" s="214"/>
      <c r="W243" s="241"/>
      <c r="X243" s="241"/>
      <c r="Y243" s="241"/>
      <c r="Z243" s="214"/>
      <c r="AA243" s="241"/>
      <c r="AB243" s="214"/>
      <c r="AC243" s="241"/>
      <c r="AD243" s="214"/>
      <c r="AE243" s="241"/>
      <c r="AF243" s="214"/>
      <c r="AG243" s="241"/>
      <c r="AH243" s="214"/>
      <c r="AI243" s="241"/>
      <c r="AJ243" s="214"/>
      <c r="AK243" s="241"/>
      <c r="AL243" s="214">
        <v>14000</v>
      </c>
      <c r="AM243" s="214"/>
      <c r="AN243" s="241">
        <f>AK243+AL243+AM243</f>
        <v>14000</v>
      </c>
      <c r="AO243" s="260"/>
      <c r="AP243" s="241">
        <f>AM243+AN243+AO243</f>
        <v>14000</v>
      </c>
      <c r="AQ243" s="214"/>
      <c r="AR243" s="241">
        <f>AO243+AP243+AQ243</f>
        <v>14000</v>
      </c>
      <c r="AS243" s="214">
        <v>9080</v>
      </c>
      <c r="AT243" s="241">
        <f>AQ243+AR243+AS243</f>
        <v>23080</v>
      </c>
      <c r="AU243" s="214"/>
      <c r="AV243" s="241">
        <f>AT243</f>
        <v>23080</v>
      </c>
      <c r="AW243" s="214"/>
      <c r="AX243" s="261">
        <f>AX247+AX244</f>
        <v>1179.7929999999999</v>
      </c>
      <c r="AY243" s="262">
        <f>AY259</f>
        <v>250</v>
      </c>
      <c r="AZ243" s="234"/>
      <c r="BB243" s="260">
        <f>BB247+BB244</f>
        <v>6560</v>
      </c>
      <c r="BC243" s="245">
        <f t="shared" si="10"/>
        <v>556.02974420088958</v>
      </c>
    </row>
    <row r="244" spans="1:55" ht="33" customHeight="1" x14ac:dyDescent="0.25">
      <c r="A244" s="255" t="s">
        <v>60</v>
      </c>
      <c r="B244" s="247" t="s">
        <v>152</v>
      </c>
      <c r="C244" s="247" t="s">
        <v>764</v>
      </c>
      <c r="D244" s="248" t="s">
        <v>56</v>
      </c>
      <c r="E244" s="239"/>
      <c r="F244" s="259"/>
      <c r="G244" s="241"/>
      <c r="H244" s="241"/>
      <c r="I244" s="241"/>
      <c r="J244" s="239"/>
      <c r="K244" s="259"/>
      <c r="L244" s="241"/>
      <c r="M244" s="241"/>
      <c r="N244" s="260"/>
      <c r="O244" s="241"/>
      <c r="P244" s="241"/>
      <c r="Q244" s="241"/>
      <c r="R244" s="241"/>
      <c r="S244" s="241"/>
      <c r="T244" s="241"/>
      <c r="U244" s="241"/>
      <c r="V244" s="214"/>
      <c r="W244" s="241"/>
      <c r="X244" s="241"/>
      <c r="Y244" s="241"/>
      <c r="Z244" s="214"/>
      <c r="AA244" s="241"/>
      <c r="AB244" s="214"/>
      <c r="AC244" s="241"/>
      <c r="AD244" s="214"/>
      <c r="AE244" s="241"/>
      <c r="AF244" s="214"/>
      <c r="AG244" s="241"/>
      <c r="AH244" s="214"/>
      <c r="AI244" s="241"/>
      <c r="AJ244" s="214"/>
      <c r="AK244" s="241"/>
      <c r="AL244" s="214"/>
      <c r="AM244" s="214"/>
      <c r="AN244" s="241"/>
      <c r="AO244" s="260"/>
      <c r="AP244" s="241"/>
      <c r="AQ244" s="214"/>
      <c r="AR244" s="241"/>
      <c r="AS244" s="214"/>
      <c r="AT244" s="241"/>
      <c r="AU244" s="214"/>
      <c r="AV244" s="241"/>
      <c r="AW244" s="214"/>
      <c r="AX244" s="253">
        <f>AX245+AX246</f>
        <v>39.78</v>
      </c>
      <c r="AY244" s="262"/>
      <c r="AZ244" s="234"/>
      <c r="BB244" s="252">
        <f>BB245+BB246</f>
        <v>360</v>
      </c>
      <c r="BC244" s="245">
        <f t="shared" si="10"/>
        <v>904.97737556561083</v>
      </c>
    </row>
    <row r="245" spans="1:55" ht="32.25" customHeight="1" x14ac:dyDescent="0.25">
      <c r="A245" s="255" t="s">
        <v>60</v>
      </c>
      <c r="B245" s="257" t="s">
        <v>152</v>
      </c>
      <c r="C245" s="257" t="s">
        <v>771</v>
      </c>
      <c r="D245" s="263" t="s">
        <v>149</v>
      </c>
      <c r="E245" s="239"/>
      <c r="F245" s="259"/>
      <c r="G245" s="241"/>
      <c r="H245" s="241"/>
      <c r="I245" s="241"/>
      <c r="J245" s="239"/>
      <c r="K245" s="259"/>
      <c r="L245" s="241"/>
      <c r="M245" s="241"/>
      <c r="N245" s="260"/>
      <c r="O245" s="241"/>
      <c r="P245" s="241"/>
      <c r="Q245" s="241"/>
      <c r="R245" s="241"/>
      <c r="S245" s="241"/>
      <c r="T245" s="241"/>
      <c r="U245" s="241"/>
      <c r="V245" s="214"/>
      <c r="W245" s="241"/>
      <c r="X245" s="241"/>
      <c r="Y245" s="241"/>
      <c r="Z245" s="214"/>
      <c r="AA245" s="241"/>
      <c r="AB245" s="214"/>
      <c r="AC245" s="241"/>
      <c r="AD245" s="214"/>
      <c r="AE245" s="241"/>
      <c r="AF245" s="214"/>
      <c r="AG245" s="241"/>
      <c r="AH245" s="214"/>
      <c r="AI245" s="241"/>
      <c r="AJ245" s="214"/>
      <c r="AK245" s="241"/>
      <c r="AL245" s="214"/>
      <c r="AM245" s="214"/>
      <c r="AN245" s="241"/>
      <c r="AO245" s="260"/>
      <c r="AP245" s="241"/>
      <c r="AQ245" s="214"/>
      <c r="AR245" s="241"/>
      <c r="AS245" s="214"/>
      <c r="AT245" s="241"/>
      <c r="AU245" s="214"/>
      <c r="AV245" s="241"/>
      <c r="AW245" s="214"/>
      <c r="AX245" s="261">
        <v>15</v>
      </c>
      <c r="AY245" s="262"/>
      <c r="AZ245" s="234"/>
      <c r="BB245" s="260">
        <v>320</v>
      </c>
      <c r="BC245" s="245">
        <f t="shared" si="10"/>
        <v>2133.333333333333</v>
      </c>
    </row>
    <row r="246" spans="1:55" ht="32.25" customHeight="1" x14ac:dyDescent="0.25">
      <c r="A246" s="255" t="s">
        <v>60</v>
      </c>
      <c r="B246" s="257" t="s">
        <v>152</v>
      </c>
      <c r="C246" s="257" t="s">
        <v>13</v>
      </c>
      <c r="D246" s="263" t="s">
        <v>175</v>
      </c>
      <c r="E246" s="239"/>
      <c r="F246" s="259"/>
      <c r="G246" s="241"/>
      <c r="H246" s="241"/>
      <c r="I246" s="241"/>
      <c r="J246" s="239"/>
      <c r="K246" s="259"/>
      <c r="L246" s="241"/>
      <c r="M246" s="241"/>
      <c r="N246" s="260"/>
      <c r="O246" s="241"/>
      <c r="P246" s="241"/>
      <c r="Q246" s="241"/>
      <c r="R246" s="241"/>
      <c r="S246" s="241"/>
      <c r="T246" s="241"/>
      <c r="U246" s="241"/>
      <c r="V246" s="214"/>
      <c r="W246" s="241"/>
      <c r="X246" s="241"/>
      <c r="Y246" s="241"/>
      <c r="Z246" s="214"/>
      <c r="AA246" s="241"/>
      <c r="AB246" s="214"/>
      <c r="AC246" s="241"/>
      <c r="AD246" s="214"/>
      <c r="AE246" s="241"/>
      <c r="AF246" s="214"/>
      <c r="AG246" s="241"/>
      <c r="AH246" s="214"/>
      <c r="AI246" s="241"/>
      <c r="AJ246" s="214"/>
      <c r="AK246" s="241"/>
      <c r="AL246" s="214"/>
      <c r="AM246" s="214"/>
      <c r="AN246" s="241"/>
      <c r="AO246" s="260"/>
      <c r="AP246" s="241"/>
      <c r="AQ246" s="214"/>
      <c r="AR246" s="241"/>
      <c r="AS246" s="214"/>
      <c r="AT246" s="241"/>
      <c r="AU246" s="214"/>
      <c r="AV246" s="241"/>
      <c r="AW246" s="214"/>
      <c r="AX246" s="261">
        <v>24.78</v>
      </c>
      <c r="AY246" s="262"/>
      <c r="AZ246" s="234"/>
      <c r="BB246" s="260">
        <v>40</v>
      </c>
      <c r="BC246" s="245">
        <f t="shared" si="10"/>
        <v>161.42050040355124</v>
      </c>
    </row>
    <row r="247" spans="1:55" ht="31.5" customHeight="1" x14ac:dyDescent="0.25">
      <c r="A247" s="255" t="s">
        <v>60</v>
      </c>
      <c r="B247" s="247" t="s">
        <v>153</v>
      </c>
      <c r="C247" s="247" t="s">
        <v>764</v>
      </c>
      <c r="D247" s="258" t="s">
        <v>125</v>
      </c>
      <c r="E247" s="239"/>
      <c r="F247" s="259"/>
      <c r="G247" s="241"/>
      <c r="H247" s="241"/>
      <c r="I247" s="241"/>
      <c r="J247" s="239"/>
      <c r="K247" s="259"/>
      <c r="L247" s="241"/>
      <c r="M247" s="241"/>
      <c r="N247" s="260"/>
      <c r="O247" s="241"/>
      <c r="P247" s="241"/>
      <c r="Q247" s="241"/>
      <c r="R247" s="241"/>
      <c r="S247" s="241"/>
      <c r="T247" s="241"/>
      <c r="U247" s="241"/>
      <c r="V247" s="214"/>
      <c r="W247" s="241"/>
      <c r="X247" s="241"/>
      <c r="Y247" s="241"/>
      <c r="Z247" s="214"/>
      <c r="AA247" s="241"/>
      <c r="AB247" s="214"/>
      <c r="AC247" s="241"/>
      <c r="AD247" s="214"/>
      <c r="AE247" s="241"/>
      <c r="AF247" s="214"/>
      <c r="AG247" s="241"/>
      <c r="AH247" s="214"/>
      <c r="AI247" s="241"/>
      <c r="AJ247" s="214"/>
      <c r="AK247" s="241"/>
      <c r="AL247" s="214"/>
      <c r="AM247" s="214"/>
      <c r="AN247" s="241"/>
      <c r="AO247" s="260"/>
      <c r="AP247" s="241"/>
      <c r="AQ247" s="214"/>
      <c r="AR247" s="241"/>
      <c r="AS247" s="214"/>
      <c r="AT247" s="241"/>
      <c r="AU247" s="214"/>
      <c r="AV247" s="241"/>
      <c r="AW247" s="214"/>
      <c r="AX247" s="261">
        <f>AX248+AX249</f>
        <v>1140.0129999999999</v>
      </c>
      <c r="AY247" s="262"/>
      <c r="AZ247" s="234"/>
      <c r="BB247" s="260">
        <f>BB248+BB249</f>
        <v>6200</v>
      </c>
      <c r="BC247" s="245">
        <f t="shared" si="10"/>
        <v>543.85344728525024</v>
      </c>
    </row>
    <row r="248" spans="1:55" ht="33" customHeight="1" x14ac:dyDescent="0.25">
      <c r="A248" s="255" t="s">
        <v>60</v>
      </c>
      <c r="B248" s="247" t="s">
        <v>153</v>
      </c>
      <c r="C248" s="247" t="s">
        <v>771</v>
      </c>
      <c r="D248" s="258" t="s">
        <v>761</v>
      </c>
      <c r="E248" s="239"/>
      <c r="F248" s="259"/>
      <c r="G248" s="241"/>
      <c r="H248" s="241"/>
      <c r="I248" s="241"/>
      <c r="J248" s="239"/>
      <c r="K248" s="259"/>
      <c r="L248" s="241"/>
      <c r="M248" s="241"/>
      <c r="N248" s="260"/>
      <c r="O248" s="241"/>
      <c r="P248" s="241"/>
      <c r="Q248" s="241"/>
      <c r="R248" s="241"/>
      <c r="S248" s="241"/>
      <c r="T248" s="241"/>
      <c r="U248" s="241"/>
      <c r="V248" s="214"/>
      <c r="W248" s="241"/>
      <c r="X248" s="241"/>
      <c r="Y248" s="241"/>
      <c r="Z248" s="214"/>
      <c r="AA248" s="241"/>
      <c r="AB248" s="214"/>
      <c r="AC248" s="241"/>
      <c r="AD248" s="214"/>
      <c r="AE248" s="241"/>
      <c r="AF248" s="214"/>
      <c r="AG248" s="241"/>
      <c r="AH248" s="214"/>
      <c r="AI248" s="241"/>
      <c r="AJ248" s="214"/>
      <c r="AK248" s="241"/>
      <c r="AL248" s="214"/>
      <c r="AM248" s="214"/>
      <c r="AN248" s="241"/>
      <c r="AO248" s="260"/>
      <c r="AP248" s="241"/>
      <c r="AQ248" s="214"/>
      <c r="AR248" s="241"/>
      <c r="AS248" s="214">
        <v>34000</v>
      </c>
      <c r="AT248" s="241">
        <f>AS248</f>
        <v>34000</v>
      </c>
      <c r="AU248" s="214"/>
      <c r="AV248" s="241">
        <f>AT248</f>
        <v>34000</v>
      </c>
      <c r="AW248" s="214"/>
      <c r="AX248" s="261">
        <v>0</v>
      </c>
      <c r="AY248" s="262"/>
      <c r="AZ248" s="234"/>
      <c r="BB248" s="260">
        <v>6000</v>
      </c>
      <c r="BC248" s="245" t="e">
        <f t="shared" si="10"/>
        <v>#DIV/0!</v>
      </c>
    </row>
    <row r="249" spans="1:55" ht="30.75" customHeight="1" x14ac:dyDescent="0.25">
      <c r="A249" s="255" t="s">
        <v>60</v>
      </c>
      <c r="B249" s="247" t="s">
        <v>154</v>
      </c>
      <c r="C249" s="247" t="s">
        <v>771</v>
      </c>
      <c r="D249" s="258" t="s">
        <v>810</v>
      </c>
      <c r="E249" s="239"/>
      <c r="F249" s="259"/>
      <c r="G249" s="241"/>
      <c r="H249" s="241"/>
      <c r="I249" s="241"/>
      <c r="J249" s="239"/>
      <c r="K249" s="259"/>
      <c r="L249" s="241"/>
      <c r="M249" s="241"/>
      <c r="N249" s="260"/>
      <c r="O249" s="241"/>
      <c r="P249" s="241"/>
      <c r="Q249" s="241"/>
      <c r="R249" s="241"/>
      <c r="S249" s="241"/>
      <c r="T249" s="241"/>
      <c r="U249" s="241"/>
      <c r="V249" s="214"/>
      <c r="W249" s="241"/>
      <c r="X249" s="241"/>
      <c r="Y249" s="241"/>
      <c r="Z249" s="214"/>
      <c r="AA249" s="241"/>
      <c r="AB249" s="214"/>
      <c r="AC249" s="241"/>
      <c r="AD249" s="214"/>
      <c r="AE249" s="241"/>
      <c r="AF249" s="214"/>
      <c r="AG249" s="241"/>
      <c r="AH249" s="214"/>
      <c r="AI249" s="241"/>
      <c r="AJ249" s="214"/>
      <c r="AK249" s="241"/>
      <c r="AL249" s="214"/>
      <c r="AM249" s="214"/>
      <c r="AN249" s="241"/>
      <c r="AO249" s="260"/>
      <c r="AP249" s="241"/>
      <c r="AQ249" s="214"/>
      <c r="AR249" s="241"/>
      <c r="AS249" s="214"/>
      <c r="AT249" s="241"/>
      <c r="AU249" s="214"/>
      <c r="AV249" s="241"/>
      <c r="AW249" s="214"/>
      <c r="AX249" s="261">
        <f>266.807+873.206</f>
        <v>1140.0129999999999</v>
      </c>
      <c r="AY249" s="262"/>
      <c r="AZ249" s="234"/>
      <c r="BB249" s="260">
        <v>200</v>
      </c>
      <c r="BC249" s="245">
        <f t="shared" si="10"/>
        <v>17.543659589846783</v>
      </c>
    </row>
    <row r="250" spans="1:55" ht="63" customHeight="1" x14ac:dyDescent="0.25">
      <c r="A250" s="255" t="s">
        <v>60</v>
      </c>
      <c r="B250" s="247" t="s">
        <v>346</v>
      </c>
      <c r="C250" s="247" t="s">
        <v>764</v>
      </c>
      <c r="D250" s="271" t="s">
        <v>351</v>
      </c>
      <c r="E250" s="239"/>
      <c r="F250" s="259"/>
      <c r="G250" s="241"/>
      <c r="H250" s="241"/>
      <c r="I250" s="241"/>
      <c r="J250" s="239"/>
      <c r="K250" s="259"/>
      <c r="L250" s="241"/>
      <c r="M250" s="241"/>
      <c r="N250" s="260"/>
      <c r="O250" s="241"/>
      <c r="P250" s="241"/>
      <c r="Q250" s="241"/>
      <c r="R250" s="241"/>
      <c r="S250" s="241"/>
      <c r="T250" s="241"/>
      <c r="U250" s="241"/>
      <c r="V250" s="214"/>
      <c r="W250" s="241"/>
      <c r="X250" s="241"/>
      <c r="Y250" s="241"/>
      <c r="Z250" s="214"/>
      <c r="AA250" s="241"/>
      <c r="AB250" s="214"/>
      <c r="AC250" s="241"/>
      <c r="AD250" s="214"/>
      <c r="AE250" s="241"/>
      <c r="AF250" s="214"/>
      <c r="AG250" s="241"/>
      <c r="AH250" s="214"/>
      <c r="AI250" s="241"/>
      <c r="AJ250" s="214"/>
      <c r="AK250" s="241"/>
      <c r="AL250" s="214"/>
      <c r="AM250" s="214"/>
      <c r="AN250" s="241"/>
      <c r="AO250" s="260"/>
      <c r="AP250" s="241"/>
      <c r="AQ250" s="214"/>
      <c r="AR250" s="241"/>
      <c r="AS250" s="214"/>
      <c r="AT250" s="241"/>
      <c r="AU250" s="214"/>
      <c r="AV250" s="241"/>
      <c r="AW250" s="214"/>
      <c r="AX250" s="261">
        <f>AX251</f>
        <v>4117</v>
      </c>
      <c r="AY250" s="262"/>
      <c r="AZ250" s="234"/>
      <c r="BB250" s="260">
        <f>BB251</f>
        <v>0</v>
      </c>
      <c r="BC250" s="245"/>
    </row>
    <row r="251" spans="1:55" ht="31.15" customHeight="1" x14ac:dyDescent="0.25">
      <c r="A251" s="255" t="s">
        <v>60</v>
      </c>
      <c r="B251" s="247" t="s">
        <v>347</v>
      </c>
      <c r="C251" s="247" t="s">
        <v>764</v>
      </c>
      <c r="D251" s="258" t="s">
        <v>96</v>
      </c>
      <c r="E251" s="239"/>
      <c r="F251" s="259"/>
      <c r="G251" s="241"/>
      <c r="H251" s="241"/>
      <c r="I251" s="241"/>
      <c r="J251" s="239"/>
      <c r="K251" s="259"/>
      <c r="L251" s="241"/>
      <c r="M251" s="241"/>
      <c r="N251" s="260"/>
      <c r="O251" s="241"/>
      <c r="P251" s="241"/>
      <c r="Q251" s="241"/>
      <c r="R251" s="241"/>
      <c r="S251" s="241"/>
      <c r="T251" s="241"/>
      <c r="U251" s="241"/>
      <c r="V251" s="214"/>
      <c r="W251" s="241"/>
      <c r="X251" s="241"/>
      <c r="Y251" s="241"/>
      <c r="Z251" s="214"/>
      <c r="AA251" s="241"/>
      <c r="AB251" s="214"/>
      <c r="AC251" s="241"/>
      <c r="AD251" s="214"/>
      <c r="AE251" s="241"/>
      <c r="AF251" s="214"/>
      <c r="AG251" s="241"/>
      <c r="AH251" s="214"/>
      <c r="AI251" s="241"/>
      <c r="AJ251" s="214"/>
      <c r="AK251" s="241"/>
      <c r="AL251" s="214"/>
      <c r="AM251" s="214"/>
      <c r="AN251" s="241"/>
      <c r="AO251" s="260"/>
      <c r="AP251" s="241"/>
      <c r="AQ251" s="214"/>
      <c r="AR251" s="241"/>
      <c r="AS251" s="214"/>
      <c r="AT251" s="241"/>
      <c r="AU251" s="214"/>
      <c r="AV251" s="241"/>
      <c r="AW251" s="214"/>
      <c r="AX251" s="261">
        <f>AX252+AX255</f>
        <v>4117</v>
      </c>
      <c r="AY251" s="262"/>
      <c r="AZ251" s="234"/>
      <c r="BB251" s="260">
        <f>BB252+BB255</f>
        <v>0</v>
      </c>
      <c r="BC251" s="245"/>
    </row>
    <row r="252" spans="1:55" ht="31.15" customHeight="1" x14ac:dyDescent="0.25">
      <c r="A252" s="255" t="s">
        <v>60</v>
      </c>
      <c r="B252" s="247" t="s">
        <v>348</v>
      </c>
      <c r="C252" s="247" t="s">
        <v>764</v>
      </c>
      <c r="D252" s="248" t="s">
        <v>56</v>
      </c>
      <c r="E252" s="239"/>
      <c r="F252" s="259"/>
      <c r="G252" s="241"/>
      <c r="H252" s="241"/>
      <c r="I252" s="241"/>
      <c r="J252" s="239"/>
      <c r="K252" s="259"/>
      <c r="L252" s="241"/>
      <c r="M252" s="241"/>
      <c r="N252" s="260"/>
      <c r="O252" s="241"/>
      <c r="P252" s="241"/>
      <c r="Q252" s="241"/>
      <c r="R252" s="241"/>
      <c r="S252" s="241"/>
      <c r="T252" s="241"/>
      <c r="U252" s="241"/>
      <c r="V252" s="214"/>
      <c r="W252" s="241"/>
      <c r="X252" s="241"/>
      <c r="Y252" s="241"/>
      <c r="Z252" s="214"/>
      <c r="AA252" s="241"/>
      <c r="AB252" s="214"/>
      <c r="AC252" s="241"/>
      <c r="AD252" s="214"/>
      <c r="AE252" s="241"/>
      <c r="AF252" s="214"/>
      <c r="AG252" s="241"/>
      <c r="AH252" s="214"/>
      <c r="AI252" s="241"/>
      <c r="AJ252" s="214"/>
      <c r="AK252" s="241"/>
      <c r="AL252" s="214"/>
      <c r="AM252" s="214"/>
      <c r="AN252" s="241"/>
      <c r="AO252" s="260"/>
      <c r="AP252" s="241"/>
      <c r="AQ252" s="214"/>
      <c r="AR252" s="241"/>
      <c r="AS252" s="214"/>
      <c r="AT252" s="241"/>
      <c r="AU252" s="214"/>
      <c r="AV252" s="241"/>
      <c r="AW252" s="214"/>
      <c r="AX252" s="261">
        <f>AX253+AX254</f>
        <v>400</v>
      </c>
      <c r="AY252" s="262"/>
      <c r="AZ252" s="234"/>
      <c r="BB252" s="260">
        <f>BB253+BB254</f>
        <v>0</v>
      </c>
      <c r="BC252" s="245"/>
    </row>
    <row r="253" spans="1:55" ht="31.15" customHeight="1" x14ac:dyDescent="0.25">
      <c r="A253" s="255" t="s">
        <v>60</v>
      </c>
      <c r="B253" s="257" t="s">
        <v>348</v>
      </c>
      <c r="C253" s="257" t="s">
        <v>771</v>
      </c>
      <c r="D253" s="263" t="s">
        <v>149</v>
      </c>
      <c r="E253" s="239"/>
      <c r="F253" s="259"/>
      <c r="G253" s="241"/>
      <c r="H253" s="241"/>
      <c r="I253" s="241"/>
      <c r="J253" s="239"/>
      <c r="K253" s="259"/>
      <c r="L253" s="241"/>
      <c r="M253" s="241"/>
      <c r="N253" s="260"/>
      <c r="O253" s="241"/>
      <c r="P253" s="241"/>
      <c r="Q253" s="241"/>
      <c r="R253" s="241"/>
      <c r="S253" s="241"/>
      <c r="T253" s="241"/>
      <c r="U253" s="241"/>
      <c r="V253" s="214"/>
      <c r="W253" s="241"/>
      <c r="X253" s="241"/>
      <c r="Y253" s="241"/>
      <c r="Z253" s="214"/>
      <c r="AA253" s="241"/>
      <c r="AB253" s="214"/>
      <c r="AC253" s="241"/>
      <c r="AD253" s="214"/>
      <c r="AE253" s="241"/>
      <c r="AF253" s="214"/>
      <c r="AG253" s="241"/>
      <c r="AH253" s="214"/>
      <c r="AI253" s="241"/>
      <c r="AJ253" s="214"/>
      <c r="AK253" s="241"/>
      <c r="AL253" s="214"/>
      <c r="AM253" s="214"/>
      <c r="AN253" s="241"/>
      <c r="AO253" s="260"/>
      <c r="AP253" s="241"/>
      <c r="AQ253" s="214"/>
      <c r="AR253" s="241"/>
      <c r="AS253" s="214"/>
      <c r="AT253" s="241"/>
      <c r="AU253" s="214"/>
      <c r="AV253" s="241"/>
      <c r="AW253" s="214"/>
      <c r="AX253" s="354">
        <v>400</v>
      </c>
      <c r="AY253" s="262"/>
      <c r="AZ253" s="234"/>
      <c r="BB253" s="260">
        <v>0</v>
      </c>
      <c r="BC253" s="245"/>
    </row>
    <row r="254" spans="1:55" ht="1.5" customHeight="1" x14ac:dyDescent="0.25">
      <c r="A254" s="255" t="s">
        <v>60</v>
      </c>
      <c r="B254" s="257" t="s">
        <v>348</v>
      </c>
      <c r="C254" s="257" t="s">
        <v>13</v>
      </c>
      <c r="D254" s="263" t="s">
        <v>175</v>
      </c>
      <c r="E254" s="239"/>
      <c r="F254" s="259"/>
      <c r="G254" s="241"/>
      <c r="H254" s="241"/>
      <c r="I254" s="241"/>
      <c r="J254" s="239"/>
      <c r="K254" s="259"/>
      <c r="L254" s="241"/>
      <c r="M254" s="241"/>
      <c r="N254" s="260"/>
      <c r="O254" s="241"/>
      <c r="P254" s="241"/>
      <c r="Q254" s="241"/>
      <c r="R254" s="241"/>
      <c r="S254" s="241"/>
      <c r="T254" s="241"/>
      <c r="U254" s="241"/>
      <c r="V254" s="214"/>
      <c r="W254" s="241"/>
      <c r="X254" s="241"/>
      <c r="Y254" s="241"/>
      <c r="Z254" s="214"/>
      <c r="AA254" s="241"/>
      <c r="AB254" s="214"/>
      <c r="AC254" s="241"/>
      <c r="AD254" s="214"/>
      <c r="AE254" s="241"/>
      <c r="AF254" s="214"/>
      <c r="AG254" s="241"/>
      <c r="AH254" s="214"/>
      <c r="AI254" s="241"/>
      <c r="AJ254" s="214"/>
      <c r="AK254" s="241"/>
      <c r="AL254" s="214"/>
      <c r="AM254" s="214"/>
      <c r="AN254" s="241"/>
      <c r="AO254" s="260"/>
      <c r="AP254" s="241"/>
      <c r="AQ254" s="214"/>
      <c r="AR254" s="241"/>
      <c r="AS254" s="214"/>
      <c r="AT254" s="241"/>
      <c r="AU254" s="214"/>
      <c r="AV254" s="241"/>
      <c r="AW254" s="214"/>
      <c r="AX254" s="354">
        <v>0</v>
      </c>
      <c r="AY254" s="262"/>
      <c r="AZ254" s="234"/>
      <c r="BB254" s="260">
        <v>0</v>
      </c>
      <c r="BC254" s="245"/>
    </row>
    <row r="255" spans="1:55" ht="31.15" customHeight="1" x14ac:dyDescent="0.25">
      <c r="A255" s="255" t="s">
        <v>60</v>
      </c>
      <c r="B255" s="247" t="s">
        <v>349</v>
      </c>
      <c r="C255" s="247" t="s">
        <v>764</v>
      </c>
      <c r="D255" s="258" t="s">
        <v>125</v>
      </c>
      <c r="E255" s="239"/>
      <c r="F255" s="259"/>
      <c r="G255" s="241"/>
      <c r="H255" s="241"/>
      <c r="I255" s="241"/>
      <c r="J255" s="239"/>
      <c r="K255" s="259"/>
      <c r="L255" s="241"/>
      <c r="M255" s="241"/>
      <c r="N255" s="260"/>
      <c r="O255" s="241"/>
      <c r="P255" s="241"/>
      <c r="Q255" s="241"/>
      <c r="R255" s="241"/>
      <c r="S255" s="241"/>
      <c r="T255" s="241"/>
      <c r="U255" s="241"/>
      <c r="V255" s="214"/>
      <c r="W255" s="241"/>
      <c r="X255" s="241"/>
      <c r="Y255" s="241"/>
      <c r="Z255" s="214"/>
      <c r="AA255" s="241"/>
      <c r="AB255" s="214"/>
      <c r="AC255" s="241"/>
      <c r="AD255" s="214"/>
      <c r="AE255" s="241"/>
      <c r="AF255" s="214"/>
      <c r="AG255" s="241"/>
      <c r="AH255" s="214"/>
      <c r="AI255" s="241"/>
      <c r="AJ255" s="214"/>
      <c r="AK255" s="241"/>
      <c r="AL255" s="214"/>
      <c r="AM255" s="214"/>
      <c r="AN255" s="241"/>
      <c r="AO255" s="260"/>
      <c r="AP255" s="241"/>
      <c r="AQ255" s="214"/>
      <c r="AR255" s="241"/>
      <c r="AS255" s="214"/>
      <c r="AT255" s="241"/>
      <c r="AU255" s="214"/>
      <c r="AV255" s="241"/>
      <c r="AW255" s="214"/>
      <c r="AX255" s="354">
        <f>AX256+AX257</f>
        <v>3717</v>
      </c>
      <c r="AY255" s="262"/>
      <c r="AZ255" s="234"/>
      <c r="BB255" s="260">
        <f>BB256+BB257</f>
        <v>0</v>
      </c>
      <c r="BC255" s="245"/>
    </row>
    <row r="256" spans="1:55" ht="31.15" customHeight="1" x14ac:dyDescent="0.25">
      <c r="A256" s="255" t="s">
        <v>60</v>
      </c>
      <c r="B256" s="247" t="s">
        <v>349</v>
      </c>
      <c r="C256" s="247" t="s">
        <v>771</v>
      </c>
      <c r="D256" s="258" t="s">
        <v>761</v>
      </c>
      <c r="E256" s="239"/>
      <c r="F256" s="259"/>
      <c r="G256" s="241"/>
      <c r="H256" s="241"/>
      <c r="I256" s="241"/>
      <c r="J256" s="239"/>
      <c r="K256" s="259"/>
      <c r="L256" s="241"/>
      <c r="M256" s="241"/>
      <c r="N256" s="260"/>
      <c r="O256" s="241"/>
      <c r="P256" s="241"/>
      <c r="Q256" s="241"/>
      <c r="R256" s="241"/>
      <c r="S256" s="241"/>
      <c r="T256" s="241"/>
      <c r="U256" s="241"/>
      <c r="V256" s="214"/>
      <c r="W256" s="241"/>
      <c r="X256" s="241"/>
      <c r="Y256" s="241"/>
      <c r="Z256" s="214"/>
      <c r="AA256" s="241"/>
      <c r="AB256" s="214"/>
      <c r="AC256" s="241"/>
      <c r="AD256" s="214"/>
      <c r="AE256" s="241"/>
      <c r="AF256" s="214"/>
      <c r="AG256" s="241"/>
      <c r="AH256" s="214"/>
      <c r="AI256" s="241"/>
      <c r="AJ256" s="214"/>
      <c r="AK256" s="241"/>
      <c r="AL256" s="214"/>
      <c r="AM256" s="214"/>
      <c r="AN256" s="241"/>
      <c r="AO256" s="260"/>
      <c r="AP256" s="241"/>
      <c r="AQ256" s="214"/>
      <c r="AR256" s="241"/>
      <c r="AS256" s="214"/>
      <c r="AT256" s="241"/>
      <c r="AU256" s="214"/>
      <c r="AV256" s="241"/>
      <c r="AW256" s="214"/>
      <c r="AX256" s="354">
        <f>1500+1750</f>
        <v>3250</v>
      </c>
      <c r="AY256" s="262"/>
      <c r="AZ256" s="234"/>
      <c r="BB256" s="260">
        <v>0</v>
      </c>
      <c r="BC256" s="245"/>
    </row>
    <row r="257" spans="1:55" ht="31.15" customHeight="1" x14ac:dyDescent="0.25">
      <c r="A257" s="255" t="s">
        <v>60</v>
      </c>
      <c r="B257" s="247" t="s">
        <v>350</v>
      </c>
      <c r="C257" s="247" t="s">
        <v>771</v>
      </c>
      <c r="D257" s="258" t="s">
        <v>810</v>
      </c>
      <c r="E257" s="239"/>
      <c r="F257" s="259"/>
      <c r="G257" s="241"/>
      <c r="H257" s="241"/>
      <c r="I257" s="241"/>
      <c r="J257" s="239"/>
      <c r="K257" s="259"/>
      <c r="L257" s="241"/>
      <c r="M257" s="241"/>
      <c r="N257" s="260"/>
      <c r="O257" s="241"/>
      <c r="P257" s="241"/>
      <c r="Q257" s="241"/>
      <c r="R257" s="241"/>
      <c r="S257" s="241"/>
      <c r="T257" s="241"/>
      <c r="U257" s="241"/>
      <c r="V257" s="214"/>
      <c r="W257" s="241"/>
      <c r="X257" s="241"/>
      <c r="Y257" s="241"/>
      <c r="Z257" s="214"/>
      <c r="AA257" s="241"/>
      <c r="AB257" s="214"/>
      <c r="AC257" s="241"/>
      <c r="AD257" s="214"/>
      <c r="AE257" s="241"/>
      <c r="AF257" s="214"/>
      <c r="AG257" s="241"/>
      <c r="AH257" s="214"/>
      <c r="AI257" s="241"/>
      <c r="AJ257" s="214"/>
      <c r="AK257" s="241"/>
      <c r="AL257" s="214"/>
      <c r="AM257" s="214"/>
      <c r="AN257" s="241"/>
      <c r="AO257" s="260"/>
      <c r="AP257" s="241"/>
      <c r="AQ257" s="214"/>
      <c r="AR257" s="241"/>
      <c r="AS257" s="214"/>
      <c r="AT257" s="241"/>
      <c r="AU257" s="214"/>
      <c r="AV257" s="241"/>
      <c r="AW257" s="214"/>
      <c r="AX257" s="354">
        <f>375+92</f>
        <v>467</v>
      </c>
      <c r="AY257" s="262"/>
      <c r="AZ257" s="234"/>
      <c r="BB257" s="260">
        <v>0</v>
      </c>
      <c r="BC257" s="245"/>
    </row>
    <row r="258" spans="1:55" ht="27.75" customHeight="1" x14ac:dyDescent="0.25">
      <c r="A258" s="311" t="s">
        <v>60</v>
      </c>
      <c r="B258" s="247" t="s">
        <v>768</v>
      </c>
      <c r="C258" s="247" t="s">
        <v>764</v>
      </c>
      <c r="D258" s="248" t="s">
        <v>691</v>
      </c>
      <c r="E258" s="249"/>
      <c r="F258" s="250"/>
      <c r="G258" s="251"/>
      <c r="H258" s="251"/>
      <c r="I258" s="251"/>
      <c r="J258" s="249"/>
      <c r="K258" s="250"/>
      <c r="L258" s="251"/>
      <c r="M258" s="251"/>
      <c r="N258" s="252"/>
      <c r="O258" s="251"/>
      <c r="P258" s="251"/>
      <c r="Q258" s="251"/>
      <c r="R258" s="251"/>
      <c r="S258" s="251"/>
      <c r="T258" s="251"/>
      <c r="U258" s="251"/>
      <c r="V258" s="305"/>
      <c r="W258" s="251"/>
      <c r="X258" s="251"/>
      <c r="Y258" s="251"/>
      <c r="Z258" s="305"/>
      <c r="AA258" s="251"/>
      <c r="AB258" s="305"/>
      <c r="AC258" s="251"/>
      <c r="AD258" s="305"/>
      <c r="AE258" s="251"/>
      <c r="AF258" s="305"/>
      <c r="AG258" s="251"/>
      <c r="AH258" s="305"/>
      <c r="AI258" s="251"/>
      <c r="AJ258" s="305"/>
      <c r="AK258" s="251"/>
      <c r="AL258" s="305"/>
      <c r="AM258" s="305"/>
      <c r="AN258" s="251"/>
      <c r="AO258" s="252"/>
      <c r="AP258" s="251"/>
      <c r="AQ258" s="305"/>
      <c r="AR258" s="251"/>
      <c r="AS258" s="305">
        <v>34000</v>
      </c>
      <c r="AT258" s="251">
        <f>AS258</f>
        <v>34000</v>
      </c>
      <c r="AU258" s="305"/>
      <c r="AV258" s="251">
        <f>AT258</f>
        <v>34000</v>
      </c>
      <c r="AW258" s="305"/>
      <c r="AX258" s="253">
        <f>AX259</f>
        <v>19</v>
      </c>
      <c r="AY258" s="262"/>
      <c r="AZ258" s="234"/>
      <c r="BB258" s="252">
        <f>BB259</f>
        <v>0</v>
      </c>
      <c r="BC258" s="245">
        <f t="shared" si="10"/>
        <v>0</v>
      </c>
    </row>
    <row r="259" spans="1:55" ht="30" customHeight="1" x14ac:dyDescent="0.25">
      <c r="A259" s="280" t="s">
        <v>60</v>
      </c>
      <c r="B259" s="257" t="s">
        <v>115</v>
      </c>
      <c r="C259" s="257" t="s">
        <v>764</v>
      </c>
      <c r="D259" s="258" t="s">
        <v>116</v>
      </c>
      <c r="E259" s="249"/>
      <c r="F259" s="250"/>
      <c r="G259" s="251"/>
      <c r="H259" s="251"/>
      <c r="I259" s="251"/>
      <c r="J259" s="249"/>
      <c r="K259" s="250"/>
      <c r="L259" s="251"/>
      <c r="M259" s="251"/>
      <c r="N259" s="252"/>
      <c r="O259" s="251"/>
      <c r="P259" s="251"/>
      <c r="Q259" s="251"/>
      <c r="R259" s="251"/>
      <c r="S259" s="251"/>
      <c r="T259" s="251"/>
      <c r="U259" s="251"/>
      <c r="V259" s="305"/>
      <c r="W259" s="251"/>
      <c r="X259" s="251"/>
      <c r="Y259" s="251"/>
      <c r="Z259" s="305"/>
      <c r="AA259" s="251"/>
      <c r="AB259" s="305"/>
      <c r="AC259" s="251"/>
      <c r="AD259" s="305"/>
      <c r="AE259" s="251"/>
      <c r="AF259" s="305"/>
      <c r="AG259" s="251"/>
      <c r="AH259" s="305"/>
      <c r="AI259" s="251"/>
      <c r="AJ259" s="305"/>
      <c r="AK259" s="251"/>
      <c r="AL259" s="305"/>
      <c r="AM259" s="305"/>
      <c r="AN259" s="251"/>
      <c r="AO259" s="252"/>
      <c r="AP259" s="251"/>
      <c r="AQ259" s="305"/>
      <c r="AR259" s="251"/>
      <c r="AS259" s="305"/>
      <c r="AT259" s="251"/>
      <c r="AU259" s="305"/>
      <c r="AV259" s="251"/>
      <c r="AW259" s="305"/>
      <c r="AX259" s="253">
        <f>AX260</f>
        <v>19</v>
      </c>
      <c r="AY259" s="262">
        <v>250</v>
      </c>
      <c r="AZ259" s="234"/>
      <c r="BB259" s="252">
        <f>BB260</f>
        <v>0</v>
      </c>
      <c r="BC259" s="245">
        <f t="shared" si="10"/>
        <v>0</v>
      </c>
    </row>
    <row r="260" spans="1:55" ht="50.25" customHeight="1" x14ac:dyDescent="0.25">
      <c r="A260" s="280" t="s">
        <v>60</v>
      </c>
      <c r="B260" s="257" t="s">
        <v>115</v>
      </c>
      <c r="C260" s="257" t="s">
        <v>771</v>
      </c>
      <c r="D260" s="258" t="s">
        <v>159</v>
      </c>
      <c r="E260" s="239"/>
      <c r="F260" s="259"/>
      <c r="G260" s="241"/>
      <c r="H260" s="241"/>
      <c r="I260" s="241"/>
      <c r="J260" s="239"/>
      <c r="K260" s="259"/>
      <c r="L260" s="241"/>
      <c r="M260" s="241"/>
      <c r="N260" s="260"/>
      <c r="O260" s="241"/>
      <c r="P260" s="241"/>
      <c r="Q260" s="241"/>
      <c r="R260" s="241"/>
      <c r="S260" s="241"/>
      <c r="T260" s="241"/>
      <c r="U260" s="241"/>
      <c r="V260" s="214"/>
      <c r="W260" s="241"/>
      <c r="X260" s="241"/>
      <c r="Y260" s="241"/>
      <c r="Z260" s="214"/>
      <c r="AA260" s="241"/>
      <c r="AB260" s="214"/>
      <c r="AC260" s="241"/>
      <c r="AD260" s="214"/>
      <c r="AE260" s="241"/>
      <c r="AF260" s="214"/>
      <c r="AG260" s="241"/>
      <c r="AH260" s="214"/>
      <c r="AI260" s="241"/>
      <c r="AJ260" s="214"/>
      <c r="AK260" s="241"/>
      <c r="AL260" s="214"/>
      <c r="AM260" s="214"/>
      <c r="AN260" s="241"/>
      <c r="AO260" s="260"/>
      <c r="AP260" s="241"/>
      <c r="AQ260" s="214"/>
      <c r="AR260" s="241"/>
      <c r="AS260" s="214"/>
      <c r="AT260" s="241"/>
      <c r="AU260" s="214"/>
      <c r="AV260" s="241"/>
      <c r="AW260" s="214"/>
      <c r="AX260" s="261">
        <v>19</v>
      </c>
      <c r="AY260" s="262"/>
      <c r="AZ260" s="234"/>
      <c r="BB260" s="260">
        <v>0</v>
      </c>
      <c r="BC260" s="245">
        <f t="shared" si="10"/>
        <v>0</v>
      </c>
    </row>
    <row r="261" spans="1:55" ht="15.75" x14ac:dyDescent="0.25">
      <c r="A261" s="236" t="s">
        <v>812</v>
      </c>
      <c r="B261" s="237" t="s">
        <v>766</v>
      </c>
      <c r="C261" s="237" t="s">
        <v>764</v>
      </c>
      <c r="D261" s="238" t="s">
        <v>496</v>
      </c>
      <c r="E261" s="239" t="e">
        <f>F261+G261+H261+I261</f>
        <v>#REF!</v>
      </c>
      <c r="F261" s="239" t="e">
        <f>F262+F289+#REF!+#REF!</f>
        <v>#REF!</v>
      </c>
      <c r="G261" s="239" t="e">
        <f>G262+G289+#REF!+#REF!</f>
        <v>#REF!</v>
      </c>
      <c r="H261" s="239" t="e">
        <f>H262+H289+#REF!+#REF!</f>
        <v>#REF!</v>
      </c>
      <c r="I261" s="239" t="e">
        <f>I262+I289+#REF!+#REF!</f>
        <v>#REF!</v>
      </c>
      <c r="J261" s="239" t="e">
        <f>K261+L261+M261+N261</f>
        <v>#REF!</v>
      </c>
      <c r="K261" s="239" t="e">
        <f>K262+K289+#REF!+#REF!</f>
        <v>#REF!</v>
      </c>
      <c r="L261" s="239" t="e">
        <f>L262+L289+#REF!+#REF!</f>
        <v>#REF!</v>
      </c>
      <c r="M261" s="239" t="e">
        <f>M262+M289+#REF!+#REF!</f>
        <v>#REF!</v>
      </c>
      <c r="N261" s="240" t="e">
        <f>N262+N289+#REF!+#REF!</f>
        <v>#REF!</v>
      </c>
      <c r="O261" s="239">
        <v>17904955.079999998</v>
      </c>
      <c r="P261" s="241">
        <v>1573299.64</v>
      </c>
      <c r="Q261" s="239" t="e">
        <f>Q262+Q289+#REF!+Q356</f>
        <v>#REF!</v>
      </c>
      <c r="R261" s="239" t="e">
        <f>R262+R289+#REF!+R356</f>
        <v>#REF!</v>
      </c>
      <c r="S261" s="239" t="e">
        <f>S262+S289+#REF!+S356</f>
        <v>#REF!</v>
      </c>
      <c r="T261" s="239" t="e">
        <f>T262+T289+#REF!+T356</f>
        <v>#REF!</v>
      </c>
      <c r="U261" s="239" t="e">
        <f>U262+U289+U356</f>
        <v>#REF!</v>
      </c>
      <c r="V261" s="214"/>
      <c r="W261" s="239" t="e">
        <f>W262+W289+W356+W370</f>
        <v>#REF!</v>
      </c>
      <c r="X261" s="239" t="e">
        <f>X262+X289+X356+X370</f>
        <v>#REF!</v>
      </c>
      <c r="Y261" s="239" t="e">
        <f>W261+X261</f>
        <v>#REF!</v>
      </c>
      <c r="Z261" s="214"/>
      <c r="AA261" s="239" t="e">
        <f>AA262+AA289+AA356+AA370</f>
        <v>#REF!</v>
      </c>
      <c r="AB261" s="214"/>
      <c r="AC261" s="239" t="e">
        <f>AC262+AC289+AC356+AC370</f>
        <v>#REF!</v>
      </c>
      <c r="AD261" s="214"/>
      <c r="AE261" s="239" t="e">
        <f>AE262+AE289+AE356+AE370</f>
        <v>#REF!</v>
      </c>
      <c r="AF261" s="214"/>
      <c r="AG261" s="239">
        <f>AG262+AG289+AG356+AG370</f>
        <v>24379425</v>
      </c>
      <c r="AH261" s="214"/>
      <c r="AI261" s="239">
        <f>AI262+AI289+AI356+AI370</f>
        <v>24712032.539999999</v>
      </c>
      <c r="AJ261" s="214"/>
      <c r="AK261" s="239">
        <f>AK262+AK289+AK356+AK370</f>
        <v>24712032.539999999</v>
      </c>
      <c r="AL261" s="214"/>
      <c r="AM261" s="214"/>
      <c r="AN261" s="239">
        <f>AN262+AN289+AN356+AN370</f>
        <v>25751132.539999999</v>
      </c>
      <c r="AO261" s="240"/>
      <c r="AP261" s="239">
        <f>AP262+AP289+AP356+AP370</f>
        <v>26130032.539999999</v>
      </c>
      <c r="AQ261" s="214"/>
      <c r="AR261" s="239">
        <f>AR262+AR289+AR356+AR370</f>
        <v>26745521.540000003</v>
      </c>
      <c r="AS261" s="214"/>
      <c r="AT261" s="239">
        <f>AT262+AT289+AT356+AT370</f>
        <v>27493845.479999997</v>
      </c>
      <c r="AU261" s="214"/>
      <c r="AV261" s="239">
        <f>AV262+AV289+AV356+AV370</f>
        <v>27450000.829999998</v>
      </c>
      <c r="AW261" s="214"/>
      <c r="AX261" s="242">
        <f>AX262+AX289+AX324+AX333</f>
        <v>51085.362999999998</v>
      </c>
      <c r="AY261" s="243">
        <f>AY262+AY289+AY356</f>
        <v>33624.909999999996</v>
      </c>
      <c r="AZ261" s="234"/>
      <c r="BB261" s="240">
        <f>BB262+BB289+BB324+BB333</f>
        <v>38847.018419999993</v>
      </c>
      <c r="BC261" s="245">
        <f t="shared" si="10"/>
        <v>76.043344196262225</v>
      </c>
    </row>
    <row r="262" spans="1:55" ht="14.45" customHeight="1" x14ac:dyDescent="0.25">
      <c r="A262" s="236" t="s">
        <v>813</v>
      </c>
      <c r="B262" s="237" t="s">
        <v>766</v>
      </c>
      <c r="C262" s="237" t="s">
        <v>764</v>
      </c>
      <c r="D262" s="238" t="s">
        <v>497</v>
      </c>
      <c r="E262" s="239">
        <f>F262+G262+H262+I262</f>
        <v>5487000</v>
      </c>
      <c r="F262" s="239">
        <f>F263</f>
        <v>1094000</v>
      </c>
      <c r="G262" s="239">
        <f>G263</f>
        <v>1503000</v>
      </c>
      <c r="H262" s="239">
        <f>H263</f>
        <v>1267000</v>
      </c>
      <c r="I262" s="239">
        <f>I263</f>
        <v>1623000</v>
      </c>
      <c r="J262" s="239">
        <f>K262+L262+M262+N262</f>
        <v>-71000</v>
      </c>
      <c r="K262" s="239">
        <f>K263</f>
        <v>0</v>
      </c>
      <c r="L262" s="239">
        <f>L263</f>
        <v>0</v>
      </c>
      <c r="M262" s="239">
        <f>M263</f>
        <v>0</v>
      </c>
      <c r="N262" s="240">
        <f>N263</f>
        <v>-71000</v>
      </c>
      <c r="O262" s="239">
        <v>5565892.7400000002</v>
      </c>
      <c r="P262" s="241">
        <v>1284.8399999999999</v>
      </c>
      <c r="Q262" s="239">
        <f>Q263</f>
        <v>5828876.6199999992</v>
      </c>
      <c r="R262" s="239">
        <f>R263</f>
        <v>5879536.6999999993</v>
      </c>
      <c r="S262" s="239">
        <f>S263</f>
        <v>5884036.6999999993</v>
      </c>
      <c r="T262" s="239">
        <f>T263</f>
        <v>6191214.1400000006</v>
      </c>
      <c r="U262" s="239">
        <f>U263</f>
        <v>6059192.96</v>
      </c>
      <c r="V262" s="214"/>
      <c r="W262" s="239">
        <f>W263</f>
        <v>6080081.96</v>
      </c>
      <c r="X262" s="239">
        <f>X263</f>
        <v>1356490.7</v>
      </c>
      <c r="Y262" s="239">
        <f>W262+X262</f>
        <v>7436572.6600000001</v>
      </c>
      <c r="Z262" s="214"/>
      <c r="AA262" s="239">
        <f>AA263</f>
        <v>8523781.0899999999</v>
      </c>
      <c r="AB262" s="214"/>
      <c r="AC262" s="239">
        <f>AC263</f>
        <v>8541781.0899999999</v>
      </c>
      <c r="AD262" s="214"/>
      <c r="AE262" s="239">
        <f>AE263</f>
        <v>8771158.0399999991</v>
      </c>
      <c r="AF262" s="214"/>
      <c r="AG262" s="239">
        <f>AG263</f>
        <v>8068250</v>
      </c>
      <c r="AH262" s="214"/>
      <c r="AI262" s="239">
        <f>AI263</f>
        <v>8095134.0199999996</v>
      </c>
      <c r="AJ262" s="214"/>
      <c r="AK262" s="239">
        <f>AK263</f>
        <v>8095134.0199999996</v>
      </c>
      <c r="AL262" s="214"/>
      <c r="AM262" s="214"/>
      <c r="AN262" s="239">
        <f>AN263</f>
        <v>8834134.0199999996</v>
      </c>
      <c r="AO262" s="240"/>
      <c r="AP262" s="239">
        <f>AP263</f>
        <v>8857134.0199999996</v>
      </c>
      <c r="AQ262" s="214"/>
      <c r="AR262" s="239">
        <f>AR263</f>
        <v>9325723.0199999996</v>
      </c>
      <c r="AS262" s="214"/>
      <c r="AT262" s="239">
        <f>AT263</f>
        <v>9484163.459999999</v>
      </c>
      <c r="AU262" s="214"/>
      <c r="AV262" s="239">
        <f>AV263</f>
        <v>9447312.0099999998</v>
      </c>
      <c r="AW262" s="214"/>
      <c r="AX262" s="242">
        <f>AX268+AX281</f>
        <v>28118.36</v>
      </c>
      <c r="AY262" s="243">
        <f>AY263+AY278</f>
        <v>12053.359999999999</v>
      </c>
      <c r="AZ262" s="234"/>
      <c r="BB262" s="240">
        <f>BB268+BB281</f>
        <v>18263.132999999998</v>
      </c>
      <c r="BC262" s="245">
        <f t="shared" si="10"/>
        <v>64.950918190107814</v>
      </c>
    </row>
    <row r="263" spans="1:55" ht="13.9" hidden="1" customHeight="1" x14ac:dyDescent="0.25">
      <c r="A263" s="255"/>
      <c r="B263" s="247" t="s">
        <v>498</v>
      </c>
      <c r="C263" s="247"/>
      <c r="D263" s="256" t="s">
        <v>499</v>
      </c>
      <c r="E263" s="249">
        <f>F263+G263+H263+I263</f>
        <v>5487000</v>
      </c>
      <c r="F263" s="251">
        <f>F265</f>
        <v>1094000</v>
      </c>
      <c r="G263" s="251">
        <f>G265</f>
        <v>1503000</v>
      </c>
      <c r="H263" s="251">
        <f>H265</f>
        <v>1267000</v>
      </c>
      <c r="I263" s="251">
        <f>I265</f>
        <v>1623000</v>
      </c>
      <c r="J263" s="249">
        <f>K263+L263+M263+N263</f>
        <v>-71000</v>
      </c>
      <c r="K263" s="251">
        <f>K265</f>
        <v>0</v>
      </c>
      <c r="L263" s="251">
        <f>L265</f>
        <v>0</v>
      </c>
      <c r="M263" s="251">
        <f>M265</f>
        <v>0</v>
      </c>
      <c r="N263" s="252">
        <f>N265</f>
        <v>-71000</v>
      </c>
      <c r="O263" s="251">
        <v>5565892.7400000002</v>
      </c>
      <c r="P263" s="251">
        <v>1284.8399999999999</v>
      </c>
      <c r="Q263" s="251">
        <f>Q265+Q277</f>
        <v>5828876.6199999992</v>
      </c>
      <c r="R263" s="251">
        <f>R265+R277</f>
        <v>5879536.6999999993</v>
      </c>
      <c r="S263" s="251">
        <f>S265+S277</f>
        <v>5884036.6999999993</v>
      </c>
      <c r="T263" s="251">
        <f>T265+T277</f>
        <v>6191214.1400000006</v>
      </c>
      <c r="U263" s="251">
        <f>U265</f>
        <v>6059192.96</v>
      </c>
      <c r="V263" s="214"/>
      <c r="W263" s="251">
        <f>W265</f>
        <v>6080081.96</v>
      </c>
      <c r="X263" s="251">
        <f>X265</f>
        <v>1356490.7</v>
      </c>
      <c r="Y263" s="251">
        <f>W263+X263</f>
        <v>7436572.6600000001</v>
      </c>
      <c r="Z263" s="214"/>
      <c r="AA263" s="251">
        <f>AA265</f>
        <v>8523781.0899999999</v>
      </c>
      <c r="AB263" s="214"/>
      <c r="AC263" s="251">
        <f>AC265</f>
        <v>8541781.0899999999</v>
      </c>
      <c r="AD263" s="214"/>
      <c r="AE263" s="251">
        <f>AE265</f>
        <v>8771158.0399999991</v>
      </c>
      <c r="AF263" s="214"/>
      <c r="AG263" s="251">
        <f>AG265</f>
        <v>8068250</v>
      </c>
      <c r="AH263" s="214"/>
      <c r="AI263" s="251">
        <f>AI265</f>
        <v>8095134.0199999996</v>
      </c>
      <c r="AJ263" s="214"/>
      <c r="AK263" s="251">
        <f>AK265</f>
        <v>8095134.0199999996</v>
      </c>
      <c r="AL263" s="214"/>
      <c r="AM263" s="214"/>
      <c r="AN263" s="251">
        <f>AN265</f>
        <v>8834134.0199999996</v>
      </c>
      <c r="AO263" s="252"/>
      <c r="AP263" s="251">
        <f>AP265</f>
        <v>8857134.0199999996</v>
      </c>
      <c r="AQ263" s="214"/>
      <c r="AR263" s="251">
        <f>AR265</f>
        <v>9325723.0199999996</v>
      </c>
      <c r="AS263" s="214"/>
      <c r="AT263" s="251">
        <f>AT265</f>
        <v>9484163.459999999</v>
      </c>
      <c r="AU263" s="214"/>
      <c r="AV263" s="251">
        <f>AV265</f>
        <v>9447312.0099999998</v>
      </c>
      <c r="AW263" s="214"/>
      <c r="AX263" s="253"/>
      <c r="AY263" s="254">
        <f>AY265+AY264</f>
        <v>11903.359999999999</v>
      </c>
      <c r="AZ263" s="234"/>
      <c r="BB263" s="252"/>
      <c r="BC263" s="245" t="e">
        <f t="shared" si="10"/>
        <v>#DIV/0!</v>
      </c>
    </row>
    <row r="264" spans="1:55" ht="18" hidden="1" customHeight="1" x14ac:dyDescent="0.25">
      <c r="A264" s="255"/>
      <c r="B264" s="257" t="s">
        <v>500</v>
      </c>
      <c r="C264" s="257"/>
      <c r="D264" s="258" t="s">
        <v>501</v>
      </c>
      <c r="E264" s="249"/>
      <c r="F264" s="250"/>
      <c r="G264" s="251"/>
      <c r="H264" s="251"/>
      <c r="I264" s="251"/>
      <c r="J264" s="249"/>
      <c r="K264" s="250"/>
      <c r="L264" s="251"/>
      <c r="M264" s="251"/>
      <c r="N264" s="252"/>
      <c r="O264" s="251"/>
      <c r="P264" s="251"/>
      <c r="Q264" s="251"/>
      <c r="R264" s="251"/>
      <c r="S264" s="251"/>
      <c r="T264" s="251"/>
      <c r="U264" s="251"/>
      <c r="V264" s="214"/>
      <c r="W264" s="251"/>
      <c r="X264" s="251"/>
      <c r="Y264" s="251"/>
      <c r="Z264" s="214"/>
      <c r="AA264" s="251"/>
      <c r="AB264" s="214"/>
      <c r="AC264" s="251"/>
      <c r="AD264" s="214"/>
      <c r="AE264" s="251"/>
      <c r="AF264" s="214"/>
      <c r="AG264" s="251"/>
      <c r="AH264" s="214"/>
      <c r="AI264" s="251"/>
      <c r="AJ264" s="214"/>
      <c r="AK264" s="251"/>
      <c r="AL264" s="214"/>
      <c r="AM264" s="214"/>
      <c r="AN264" s="251"/>
      <c r="AO264" s="252"/>
      <c r="AP264" s="251"/>
      <c r="AQ264" s="214"/>
      <c r="AR264" s="251"/>
      <c r="AS264" s="214"/>
      <c r="AT264" s="251"/>
      <c r="AU264" s="214"/>
      <c r="AV264" s="251"/>
      <c r="AW264" s="214"/>
      <c r="AX264" s="253"/>
      <c r="AY264" s="254">
        <v>96.06</v>
      </c>
      <c r="AZ264" s="234"/>
      <c r="BB264" s="252"/>
      <c r="BC264" s="245" t="e">
        <f t="shared" si="10"/>
        <v>#DIV/0!</v>
      </c>
    </row>
    <row r="265" spans="1:55" ht="13.9" hidden="1" customHeight="1" x14ac:dyDescent="0.25">
      <c r="A265" s="255"/>
      <c r="B265" s="257" t="s">
        <v>502</v>
      </c>
      <c r="C265" s="257"/>
      <c r="D265" s="258" t="s">
        <v>405</v>
      </c>
      <c r="E265" s="239">
        <f>F265+G265+H265+I265</f>
        <v>5487000</v>
      </c>
      <c r="F265" s="259">
        <v>1094000</v>
      </c>
      <c r="G265" s="241">
        <v>1503000</v>
      </c>
      <c r="H265" s="241">
        <v>1267000</v>
      </c>
      <c r="I265" s="241">
        <v>1623000</v>
      </c>
      <c r="J265" s="239">
        <f>K265+L265+M265+N265</f>
        <v>-71000</v>
      </c>
      <c r="K265" s="259"/>
      <c r="L265" s="241"/>
      <c r="M265" s="241"/>
      <c r="N265" s="260">
        <v>-71000</v>
      </c>
      <c r="O265" s="241">
        <v>5565892.7400000002</v>
      </c>
      <c r="P265" s="241">
        <v>1284.8399999999999</v>
      </c>
      <c r="Q265" s="241">
        <v>5272557.0999999996</v>
      </c>
      <c r="R265" s="241">
        <v>5321017.18</v>
      </c>
      <c r="S265" s="241">
        <v>5325517.18</v>
      </c>
      <c r="T265" s="241">
        <v>5632694.6200000001</v>
      </c>
      <c r="U265" s="241">
        <f>U273+U277</f>
        <v>6059192.96</v>
      </c>
      <c r="V265" s="214"/>
      <c r="W265" s="241">
        <f>W273+W277</f>
        <v>6080081.96</v>
      </c>
      <c r="X265" s="241">
        <f>X273+X277</f>
        <v>1356490.7</v>
      </c>
      <c r="Y265" s="241">
        <f>W265+X265</f>
        <v>7436572.6600000001</v>
      </c>
      <c r="Z265" s="214"/>
      <c r="AA265" s="241">
        <f>AA273+AA277</f>
        <v>8523781.0899999999</v>
      </c>
      <c r="AB265" s="214"/>
      <c r="AC265" s="241">
        <f>AC273+AC277</f>
        <v>8541781.0899999999</v>
      </c>
      <c r="AD265" s="214"/>
      <c r="AE265" s="241">
        <f>AE273+AE277</f>
        <v>8771158.0399999991</v>
      </c>
      <c r="AF265" s="214"/>
      <c r="AG265" s="241">
        <f>AG273+AG277</f>
        <v>8068250</v>
      </c>
      <c r="AH265" s="214"/>
      <c r="AI265" s="241">
        <f>AI273+AI277+AI274</f>
        <v>8095134.0199999996</v>
      </c>
      <c r="AJ265" s="214"/>
      <c r="AK265" s="241">
        <f>AK273+AK277+AK274</f>
        <v>8095134.0199999996</v>
      </c>
      <c r="AL265" s="214"/>
      <c r="AM265" s="214"/>
      <c r="AN265" s="241">
        <f>AN273+AN277+AN274</f>
        <v>8834134.0199999996</v>
      </c>
      <c r="AO265" s="260"/>
      <c r="AP265" s="241">
        <f>AP273+AP277+AP274</f>
        <v>8857134.0199999996</v>
      </c>
      <c r="AQ265" s="214"/>
      <c r="AR265" s="241">
        <f>AR273+AR277+AR274</f>
        <v>9325723.0199999996</v>
      </c>
      <c r="AS265" s="214"/>
      <c r="AT265" s="241">
        <f>AT273+AT277+AT274</f>
        <v>9484163.459999999</v>
      </c>
      <c r="AU265" s="214"/>
      <c r="AV265" s="241">
        <f>AV273+AV277+AV274</f>
        <v>9447312.0099999998</v>
      </c>
      <c r="AW265" s="214"/>
      <c r="AX265" s="261"/>
      <c r="AY265" s="262">
        <f>AY272+AY273</f>
        <v>11807.3</v>
      </c>
      <c r="AZ265" s="234"/>
      <c r="BB265" s="260"/>
      <c r="BC265" s="245" t="e">
        <f t="shared" si="10"/>
        <v>#DIV/0!</v>
      </c>
    </row>
    <row r="266" spans="1:55" ht="148.9" hidden="1" customHeight="1" x14ac:dyDescent="0.25">
      <c r="A266" s="255"/>
      <c r="B266" s="257" t="s">
        <v>672</v>
      </c>
      <c r="C266" s="257"/>
      <c r="D266" s="291" t="s">
        <v>671</v>
      </c>
      <c r="E266" s="239"/>
      <c r="F266" s="259"/>
      <c r="G266" s="241"/>
      <c r="H266" s="241"/>
      <c r="I266" s="241"/>
      <c r="J266" s="239"/>
      <c r="K266" s="259"/>
      <c r="L266" s="241"/>
      <c r="M266" s="241"/>
      <c r="N266" s="260"/>
      <c r="O266" s="241"/>
      <c r="P266" s="241"/>
      <c r="Q266" s="241"/>
      <c r="R266" s="241"/>
      <c r="S266" s="241"/>
      <c r="T266" s="241"/>
      <c r="U266" s="241"/>
      <c r="V266" s="214"/>
      <c r="W266" s="241"/>
      <c r="X266" s="241"/>
      <c r="Y266" s="241"/>
      <c r="Z266" s="214"/>
      <c r="AA266" s="241"/>
      <c r="AB266" s="214"/>
      <c r="AC266" s="241"/>
      <c r="AD266" s="214"/>
      <c r="AE266" s="241"/>
      <c r="AF266" s="214"/>
      <c r="AG266" s="241"/>
      <c r="AH266" s="214"/>
      <c r="AI266" s="241"/>
      <c r="AJ266" s="214"/>
      <c r="AK266" s="241"/>
      <c r="AL266" s="214"/>
      <c r="AM266" s="214"/>
      <c r="AN266" s="241"/>
      <c r="AO266" s="270"/>
      <c r="AP266" s="241"/>
      <c r="AQ266" s="214"/>
      <c r="AR266" s="241"/>
      <c r="AS266" s="214"/>
      <c r="AT266" s="241"/>
      <c r="AU266" s="214"/>
      <c r="AV266" s="241"/>
      <c r="AW266" s="214"/>
      <c r="AX266" s="261">
        <f>AX267</f>
        <v>0</v>
      </c>
      <c r="AY266" s="262"/>
      <c r="AZ266" s="234"/>
      <c r="BB266" s="260">
        <f>BB267</f>
        <v>0</v>
      </c>
      <c r="BC266" s="245" t="e">
        <f t="shared" si="10"/>
        <v>#DIV/0!</v>
      </c>
    </row>
    <row r="267" spans="1:55" ht="54" hidden="1" customHeight="1" x14ac:dyDescent="0.25">
      <c r="A267" s="255"/>
      <c r="B267" s="257" t="s">
        <v>673</v>
      </c>
      <c r="C267" s="257"/>
      <c r="D267" s="258" t="s">
        <v>406</v>
      </c>
      <c r="E267" s="239"/>
      <c r="F267" s="259"/>
      <c r="G267" s="241"/>
      <c r="H267" s="241"/>
      <c r="I267" s="241"/>
      <c r="J267" s="239"/>
      <c r="K267" s="259"/>
      <c r="L267" s="241"/>
      <c r="M267" s="241"/>
      <c r="N267" s="260"/>
      <c r="O267" s="241"/>
      <c r="P267" s="241"/>
      <c r="Q267" s="241"/>
      <c r="R267" s="241"/>
      <c r="S267" s="241"/>
      <c r="T267" s="241"/>
      <c r="U267" s="241"/>
      <c r="V267" s="214"/>
      <c r="W267" s="241"/>
      <c r="X267" s="241"/>
      <c r="Y267" s="241"/>
      <c r="Z267" s="214"/>
      <c r="AA267" s="241"/>
      <c r="AB267" s="214"/>
      <c r="AC267" s="241"/>
      <c r="AD267" s="214"/>
      <c r="AE267" s="241"/>
      <c r="AF267" s="214"/>
      <c r="AG267" s="241"/>
      <c r="AH267" s="214"/>
      <c r="AI267" s="241"/>
      <c r="AJ267" s="214"/>
      <c r="AK267" s="241"/>
      <c r="AL267" s="214"/>
      <c r="AM267" s="214"/>
      <c r="AN267" s="241"/>
      <c r="AO267" s="270"/>
      <c r="AP267" s="241"/>
      <c r="AQ267" s="214"/>
      <c r="AR267" s="241"/>
      <c r="AS267" s="214"/>
      <c r="AT267" s="241"/>
      <c r="AU267" s="214"/>
      <c r="AV267" s="241"/>
      <c r="AW267" s="214"/>
      <c r="AX267" s="261"/>
      <c r="AY267" s="262"/>
      <c r="AZ267" s="234"/>
      <c r="BB267" s="260"/>
      <c r="BC267" s="245" t="e">
        <f t="shared" si="10"/>
        <v>#DIV/0!</v>
      </c>
    </row>
    <row r="268" spans="1:55" ht="46.9" customHeight="1" x14ac:dyDescent="0.25">
      <c r="A268" s="255" t="s">
        <v>813</v>
      </c>
      <c r="B268" s="247" t="s">
        <v>814</v>
      </c>
      <c r="C268" s="247" t="s">
        <v>764</v>
      </c>
      <c r="D268" s="248" t="s">
        <v>72</v>
      </c>
      <c r="E268" s="239"/>
      <c r="F268" s="259"/>
      <c r="G268" s="241"/>
      <c r="H268" s="241"/>
      <c r="I268" s="241"/>
      <c r="J268" s="239"/>
      <c r="K268" s="259"/>
      <c r="L268" s="241"/>
      <c r="M268" s="241"/>
      <c r="N268" s="260"/>
      <c r="O268" s="241"/>
      <c r="P268" s="241"/>
      <c r="Q268" s="241"/>
      <c r="R268" s="241"/>
      <c r="S268" s="241"/>
      <c r="T268" s="241"/>
      <c r="U268" s="241"/>
      <c r="V268" s="214"/>
      <c r="W268" s="241"/>
      <c r="X268" s="241"/>
      <c r="Y268" s="241"/>
      <c r="Z268" s="214"/>
      <c r="AA268" s="241"/>
      <c r="AB268" s="214"/>
      <c r="AC268" s="241"/>
      <c r="AD268" s="214"/>
      <c r="AE268" s="241"/>
      <c r="AF268" s="214"/>
      <c r="AG268" s="241"/>
      <c r="AH268" s="214"/>
      <c r="AI268" s="241"/>
      <c r="AJ268" s="214"/>
      <c r="AK268" s="241"/>
      <c r="AL268" s="214"/>
      <c r="AM268" s="214"/>
      <c r="AN268" s="241"/>
      <c r="AO268" s="270"/>
      <c r="AP268" s="241"/>
      <c r="AQ268" s="214"/>
      <c r="AR268" s="241"/>
      <c r="AS268" s="214"/>
      <c r="AT268" s="241"/>
      <c r="AU268" s="214"/>
      <c r="AV268" s="241"/>
      <c r="AW268" s="214"/>
      <c r="AX268" s="261">
        <f>AX269+AX277</f>
        <v>27918.36</v>
      </c>
      <c r="AY268" s="262"/>
      <c r="AZ268" s="234"/>
      <c r="BB268" s="260">
        <f>BB269+BB277</f>
        <v>17910.099999999999</v>
      </c>
      <c r="BC268" s="245">
        <f t="shared" si="10"/>
        <v>64.151690858632094</v>
      </c>
    </row>
    <row r="269" spans="1:55" ht="20.45" customHeight="1" x14ac:dyDescent="0.25">
      <c r="A269" s="255" t="s">
        <v>813</v>
      </c>
      <c r="B269" s="247" t="s">
        <v>815</v>
      </c>
      <c r="C269" s="247" t="s">
        <v>764</v>
      </c>
      <c r="D269" s="248" t="s">
        <v>711</v>
      </c>
      <c r="E269" s="239"/>
      <c r="F269" s="259"/>
      <c r="G269" s="241"/>
      <c r="H269" s="241"/>
      <c r="I269" s="241"/>
      <c r="J269" s="239"/>
      <c r="K269" s="259"/>
      <c r="L269" s="241"/>
      <c r="M269" s="241"/>
      <c r="N269" s="260"/>
      <c r="O269" s="241"/>
      <c r="P269" s="241"/>
      <c r="Q269" s="241"/>
      <c r="R269" s="241"/>
      <c r="S269" s="241"/>
      <c r="T269" s="241"/>
      <c r="U269" s="241"/>
      <c r="V269" s="214"/>
      <c r="W269" s="241"/>
      <c r="X269" s="241"/>
      <c r="Y269" s="241"/>
      <c r="Z269" s="214"/>
      <c r="AA269" s="241"/>
      <c r="AB269" s="214"/>
      <c r="AC269" s="241"/>
      <c r="AD269" s="214"/>
      <c r="AE269" s="241"/>
      <c r="AF269" s="214"/>
      <c r="AG269" s="241"/>
      <c r="AH269" s="214"/>
      <c r="AI269" s="241"/>
      <c r="AJ269" s="214"/>
      <c r="AK269" s="241"/>
      <c r="AL269" s="214"/>
      <c r="AM269" s="214"/>
      <c r="AN269" s="241"/>
      <c r="AO269" s="270"/>
      <c r="AP269" s="241"/>
      <c r="AQ269" s="214"/>
      <c r="AR269" s="241"/>
      <c r="AS269" s="214"/>
      <c r="AT269" s="241"/>
      <c r="AU269" s="214"/>
      <c r="AV269" s="241"/>
      <c r="AW269" s="214"/>
      <c r="AX269" s="261">
        <f>AX270+AX273+AX275</f>
        <v>27838.36</v>
      </c>
      <c r="AY269" s="262"/>
      <c r="AZ269" s="234"/>
      <c r="BB269" s="260">
        <f>BB270+BB273</f>
        <v>17830.099999999999</v>
      </c>
      <c r="BC269" s="245">
        <f t="shared" si="10"/>
        <v>64.048672407426295</v>
      </c>
    </row>
    <row r="270" spans="1:55" ht="31.9" customHeight="1" x14ac:dyDescent="0.25">
      <c r="A270" s="255" t="s">
        <v>813</v>
      </c>
      <c r="B270" s="257" t="s">
        <v>816</v>
      </c>
      <c r="C270" s="257" t="s">
        <v>764</v>
      </c>
      <c r="D270" s="248" t="s">
        <v>97</v>
      </c>
      <c r="E270" s="239"/>
      <c r="F270" s="259"/>
      <c r="G270" s="241"/>
      <c r="H270" s="241"/>
      <c r="I270" s="241"/>
      <c r="J270" s="239"/>
      <c r="K270" s="259"/>
      <c r="L270" s="241"/>
      <c r="M270" s="241"/>
      <c r="N270" s="260"/>
      <c r="O270" s="241"/>
      <c r="P270" s="241"/>
      <c r="Q270" s="241"/>
      <c r="R270" s="241"/>
      <c r="S270" s="241"/>
      <c r="T270" s="241"/>
      <c r="U270" s="241"/>
      <c r="V270" s="214"/>
      <c r="W270" s="241"/>
      <c r="X270" s="241"/>
      <c r="Y270" s="241"/>
      <c r="Z270" s="214"/>
      <c r="AA270" s="241"/>
      <c r="AB270" s="214"/>
      <c r="AC270" s="241"/>
      <c r="AD270" s="214"/>
      <c r="AE270" s="241"/>
      <c r="AF270" s="214"/>
      <c r="AG270" s="241"/>
      <c r="AH270" s="214"/>
      <c r="AI270" s="241"/>
      <c r="AJ270" s="214"/>
      <c r="AK270" s="241"/>
      <c r="AL270" s="214"/>
      <c r="AM270" s="214"/>
      <c r="AN270" s="241"/>
      <c r="AO270" s="270"/>
      <c r="AP270" s="241"/>
      <c r="AQ270" s="214"/>
      <c r="AR270" s="241"/>
      <c r="AS270" s="214"/>
      <c r="AT270" s="241"/>
      <c r="AU270" s="214"/>
      <c r="AV270" s="241"/>
      <c r="AW270" s="214"/>
      <c r="AX270" s="261">
        <f>AX271</f>
        <v>4500</v>
      </c>
      <c r="AY270" s="262"/>
      <c r="AZ270" s="234"/>
      <c r="BB270" s="260">
        <f>BB271</f>
        <v>4980</v>
      </c>
      <c r="BC270" s="245">
        <f t="shared" si="10"/>
        <v>110.66666666666667</v>
      </c>
    </row>
    <row r="271" spans="1:55" ht="33.6" customHeight="1" x14ac:dyDescent="0.25">
      <c r="A271" s="255" t="s">
        <v>813</v>
      </c>
      <c r="B271" s="257" t="s">
        <v>817</v>
      </c>
      <c r="C271" s="257" t="s">
        <v>764</v>
      </c>
      <c r="D271" s="248" t="s">
        <v>108</v>
      </c>
      <c r="E271" s="239"/>
      <c r="F271" s="259"/>
      <c r="G271" s="241"/>
      <c r="H271" s="241"/>
      <c r="I271" s="241"/>
      <c r="J271" s="239"/>
      <c r="K271" s="259"/>
      <c r="L271" s="241"/>
      <c r="M271" s="241"/>
      <c r="N271" s="260"/>
      <c r="O271" s="241"/>
      <c r="P271" s="241"/>
      <c r="Q271" s="241"/>
      <c r="R271" s="241"/>
      <c r="S271" s="241"/>
      <c r="T271" s="241"/>
      <c r="U271" s="241"/>
      <c r="V271" s="214"/>
      <c r="W271" s="241"/>
      <c r="X271" s="241"/>
      <c r="Y271" s="241"/>
      <c r="Z271" s="214"/>
      <c r="AA271" s="241"/>
      <c r="AB271" s="214"/>
      <c r="AC271" s="241"/>
      <c r="AD271" s="214"/>
      <c r="AE271" s="241"/>
      <c r="AF271" s="214"/>
      <c r="AG271" s="241"/>
      <c r="AH271" s="214"/>
      <c r="AI271" s="241"/>
      <c r="AJ271" s="214"/>
      <c r="AK271" s="241"/>
      <c r="AL271" s="214"/>
      <c r="AM271" s="214"/>
      <c r="AN271" s="241"/>
      <c r="AO271" s="270"/>
      <c r="AP271" s="241"/>
      <c r="AQ271" s="214"/>
      <c r="AR271" s="241"/>
      <c r="AS271" s="214"/>
      <c r="AT271" s="241"/>
      <c r="AU271" s="214"/>
      <c r="AV271" s="241"/>
      <c r="AW271" s="214"/>
      <c r="AX271" s="261">
        <f>AX272</f>
        <v>4500</v>
      </c>
      <c r="AY271" s="262"/>
      <c r="AZ271" s="234"/>
      <c r="BB271" s="260">
        <f>BB272</f>
        <v>4980</v>
      </c>
      <c r="BC271" s="245">
        <f t="shared" si="10"/>
        <v>110.66666666666667</v>
      </c>
    </row>
    <row r="272" spans="1:55" ht="57.6" customHeight="1" x14ac:dyDescent="0.25">
      <c r="A272" s="255" t="s">
        <v>813</v>
      </c>
      <c r="B272" s="257" t="s">
        <v>817</v>
      </c>
      <c r="C272" s="257" t="s">
        <v>801</v>
      </c>
      <c r="D272" s="258" t="s">
        <v>748</v>
      </c>
      <c r="E272" s="239"/>
      <c r="F272" s="259"/>
      <c r="G272" s="241"/>
      <c r="H272" s="241"/>
      <c r="I272" s="241"/>
      <c r="J272" s="239"/>
      <c r="K272" s="259"/>
      <c r="L272" s="241"/>
      <c r="M272" s="241"/>
      <c r="N272" s="260"/>
      <c r="O272" s="241"/>
      <c r="P272" s="241"/>
      <c r="Q272" s="241"/>
      <c r="R272" s="241"/>
      <c r="S272" s="241"/>
      <c r="T272" s="241"/>
      <c r="U272" s="241"/>
      <c r="V272" s="214"/>
      <c r="W272" s="241"/>
      <c r="X272" s="241"/>
      <c r="Y272" s="241"/>
      <c r="Z272" s="214"/>
      <c r="AA272" s="241"/>
      <c r="AB272" s="214"/>
      <c r="AC272" s="241"/>
      <c r="AD272" s="214"/>
      <c r="AE272" s="241"/>
      <c r="AF272" s="214"/>
      <c r="AG272" s="241"/>
      <c r="AH272" s="214"/>
      <c r="AI272" s="241"/>
      <c r="AJ272" s="214"/>
      <c r="AK272" s="241"/>
      <c r="AL272" s="214"/>
      <c r="AM272" s="214"/>
      <c r="AN272" s="241"/>
      <c r="AO272" s="270"/>
      <c r="AP272" s="241"/>
      <c r="AQ272" s="214"/>
      <c r="AR272" s="241"/>
      <c r="AS272" s="214"/>
      <c r="AT272" s="241"/>
      <c r="AU272" s="214"/>
      <c r="AV272" s="241"/>
      <c r="AW272" s="214"/>
      <c r="AX272" s="354">
        <v>4500</v>
      </c>
      <c r="AY272" s="262">
        <v>11807.3</v>
      </c>
      <c r="AZ272" s="234"/>
      <c r="BB272" s="260">
        <v>4980</v>
      </c>
      <c r="BC272" s="245">
        <f t="shared" si="10"/>
        <v>110.66666666666667</v>
      </c>
    </row>
    <row r="273" spans="1:55" ht="154.5" customHeight="1" x14ac:dyDescent="0.25">
      <c r="A273" s="255" t="s">
        <v>813</v>
      </c>
      <c r="B273" s="257" t="s">
        <v>819</v>
      </c>
      <c r="C273" s="257" t="s">
        <v>764</v>
      </c>
      <c r="D273" s="291" t="s">
        <v>671</v>
      </c>
      <c r="E273" s="239"/>
      <c r="F273" s="259"/>
      <c r="G273" s="241"/>
      <c r="H273" s="241"/>
      <c r="I273" s="241"/>
      <c r="J273" s="239"/>
      <c r="K273" s="259"/>
      <c r="L273" s="241"/>
      <c r="M273" s="241"/>
      <c r="N273" s="260"/>
      <c r="O273" s="241"/>
      <c r="P273" s="241"/>
      <c r="Q273" s="241"/>
      <c r="R273" s="241"/>
      <c r="S273" s="241"/>
      <c r="T273" s="241"/>
      <c r="U273" s="241">
        <v>5510192.96</v>
      </c>
      <c r="V273" s="214"/>
      <c r="W273" s="241">
        <v>5510192.96</v>
      </c>
      <c r="X273" s="241">
        <v>1356490.7</v>
      </c>
      <c r="Y273" s="241">
        <f>W273+X273</f>
        <v>6866683.6600000001</v>
      </c>
      <c r="Z273" s="264">
        <v>931946.65</v>
      </c>
      <c r="AA273" s="241">
        <v>7953892.0899999999</v>
      </c>
      <c r="AB273" s="264">
        <v>18000</v>
      </c>
      <c r="AC273" s="241">
        <f>AA273+AB273</f>
        <v>7971892.0899999999</v>
      </c>
      <c r="AD273" s="264">
        <v>217376.95</v>
      </c>
      <c r="AE273" s="241">
        <v>8201269.04</v>
      </c>
      <c r="AF273" s="264">
        <v>36692.5</v>
      </c>
      <c r="AG273" s="241">
        <v>7119350</v>
      </c>
      <c r="AH273" s="214"/>
      <c r="AI273" s="241">
        <v>7119350</v>
      </c>
      <c r="AJ273" s="214"/>
      <c r="AK273" s="241">
        <v>7119350</v>
      </c>
      <c r="AL273" s="214">
        <v>739000</v>
      </c>
      <c r="AM273" s="214"/>
      <c r="AN273" s="241">
        <f>AK273+AL273+AM273</f>
        <v>7858350</v>
      </c>
      <c r="AO273" s="214">
        <v>23000</v>
      </c>
      <c r="AP273" s="241">
        <f>AN273+AO273</f>
        <v>7881350</v>
      </c>
      <c r="AQ273" s="214">
        <v>468589</v>
      </c>
      <c r="AR273" s="241">
        <f>AP273+AQ273</f>
        <v>8349939</v>
      </c>
      <c r="AS273" s="214">
        <v>170850</v>
      </c>
      <c r="AT273" s="241">
        <v>8508379.4399999995</v>
      </c>
      <c r="AU273" s="214">
        <v>-36851.449999999997</v>
      </c>
      <c r="AV273" s="241">
        <f>AT273+AU273</f>
        <v>8471527.9900000002</v>
      </c>
      <c r="AW273" s="214">
        <v>53997.75</v>
      </c>
      <c r="AX273" s="354">
        <f>AX274</f>
        <v>12838.36</v>
      </c>
      <c r="AY273" s="262">
        <v>0</v>
      </c>
      <c r="AZ273" s="234"/>
      <c r="BB273" s="260">
        <f>BB274</f>
        <v>12850.1</v>
      </c>
      <c r="BC273" s="245">
        <f t="shared" si="10"/>
        <v>100.09144470165971</v>
      </c>
    </row>
    <row r="274" spans="1:55" ht="52.15" customHeight="1" x14ac:dyDescent="0.25">
      <c r="A274" s="255" t="s">
        <v>813</v>
      </c>
      <c r="B274" s="257" t="s">
        <v>818</v>
      </c>
      <c r="C274" s="257" t="s">
        <v>801</v>
      </c>
      <c r="D274" s="258" t="s">
        <v>748</v>
      </c>
      <c r="E274" s="239"/>
      <c r="F274" s="259"/>
      <c r="G274" s="241"/>
      <c r="H274" s="241"/>
      <c r="I274" s="241"/>
      <c r="J274" s="239"/>
      <c r="K274" s="259"/>
      <c r="L274" s="241"/>
      <c r="M274" s="241"/>
      <c r="N274" s="260"/>
      <c r="O274" s="241"/>
      <c r="P274" s="241"/>
      <c r="Q274" s="241"/>
      <c r="R274" s="241"/>
      <c r="S274" s="241"/>
      <c r="T274" s="241"/>
      <c r="U274" s="241"/>
      <c r="V274" s="214"/>
      <c r="W274" s="241"/>
      <c r="X274" s="241"/>
      <c r="Y274" s="241"/>
      <c r="Z274" s="270"/>
      <c r="AA274" s="241"/>
      <c r="AB274" s="270"/>
      <c r="AC274" s="241"/>
      <c r="AD274" s="270"/>
      <c r="AE274" s="241"/>
      <c r="AF274" s="270"/>
      <c r="AG274" s="241"/>
      <c r="AH274" s="214">
        <v>415.02</v>
      </c>
      <c r="AI274" s="241">
        <f>AH274</f>
        <v>415.02</v>
      </c>
      <c r="AJ274" s="214"/>
      <c r="AK274" s="241">
        <f>AI274</f>
        <v>415.02</v>
      </c>
      <c r="AL274" s="214"/>
      <c r="AM274" s="214"/>
      <c r="AN274" s="241">
        <f>AK274+AL274+AM274</f>
        <v>415.02</v>
      </c>
      <c r="AO274" s="260"/>
      <c r="AP274" s="241">
        <f>AM274+AN274+AO274</f>
        <v>415.02</v>
      </c>
      <c r="AQ274" s="214"/>
      <c r="AR274" s="241">
        <f>AO274+AP274+AQ274</f>
        <v>415.02</v>
      </c>
      <c r="AS274" s="214"/>
      <c r="AT274" s="241">
        <f>AQ274+AR274+AS274</f>
        <v>415.02</v>
      </c>
      <c r="AU274" s="214"/>
      <c r="AV274" s="241">
        <f>AS274+AT274+AU274</f>
        <v>415.02</v>
      </c>
      <c r="AW274" s="214"/>
      <c r="AX274" s="354">
        <v>12838.36</v>
      </c>
      <c r="AY274" s="262">
        <v>0</v>
      </c>
      <c r="AZ274" s="234"/>
      <c r="BB274" s="260">
        <v>12850.1</v>
      </c>
      <c r="BC274" s="245">
        <f t="shared" si="10"/>
        <v>100.09144470165971</v>
      </c>
    </row>
    <row r="275" spans="1:55" ht="52.15" customHeight="1" x14ac:dyDescent="0.25">
      <c r="A275" s="73" t="s">
        <v>813</v>
      </c>
      <c r="B275" s="37" t="s">
        <v>893</v>
      </c>
      <c r="C275" s="37" t="s">
        <v>764</v>
      </c>
      <c r="D275" s="28" t="s">
        <v>894</v>
      </c>
      <c r="E275" s="84"/>
      <c r="F275" s="93"/>
      <c r="G275" s="86"/>
      <c r="H275" s="86"/>
      <c r="I275" s="86"/>
      <c r="J275" s="84"/>
      <c r="K275" s="93"/>
      <c r="L275" s="86"/>
      <c r="M275" s="86"/>
      <c r="N275" s="94"/>
      <c r="O275" s="86"/>
      <c r="P275" s="86"/>
      <c r="Q275" s="86"/>
      <c r="R275" s="86"/>
      <c r="S275" s="86"/>
      <c r="T275" s="86"/>
      <c r="U275" s="86"/>
      <c r="V275" s="83"/>
      <c r="W275" s="86"/>
      <c r="X275" s="86"/>
      <c r="Y275" s="86"/>
      <c r="Z275" s="97"/>
      <c r="AA275" s="86"/>
      <c r="AB275" s="97"/>
      <c r="AC275" s="86"/>
      <c r="AD275" s="97"/>
      <c r="AE275" s="86"/>
      <c r="AF275" s="97"/>
      <c r="AG275" s="86"/>
      <c r="AH275" s="83"/>
      <c r="AI275" s="86"/>
      <c r="AJ275" s="83"/>
      <c r="AK275" s="86"/>
      <c r="AL275" s="83"/>
      <c r="AM275" s="83"/>
      <c r="AN275" s="86"/>
      <c r="AO275" s="94"/>
      <c r="AP275" s="86"/>
      <c r="AQ275" s="83"/>
      <c r="AR275" s="86"/>
      <c r="AS275" s="83"/>
      <c r="AT275" s="86"/>
      <c r="AU275" s="83"/>
      <c r="AV275" s="86"/>
      <c r="AW275" s="83"/>
      <c r="AX275" s="357">
        <f>AX276</f>
        <v>10500</v>
      </c>
      <c r="AY275" s="262"/>
      <c r="AZ275" s="234"/>
      <c r="BB275" s="260"/>
      <c r="BC275" s="245"/>
    </row>
    <row r="276" spans="1:55" ht="52.15" customHeight="1" x14ac:dyDescent="0.25">
      <c r="A276" s="73" t="s">
        <v>813</v>
      </c>
      <c r="B276" s="37" t="s">
        <v>893</v>
      </c>
      <c r="C276" s="37" t="s">
        <v>801</v>
      </c>
      <c r="D276" s="28" t="s">
        <v>895</v>
      </c>
      <c r="E276" s="84"/>
      <c r="F276" s="93"/>
      <c r="G276" s="86"/>
      <c r="H276" s="86"/>
      <c r="I276" s="86"/>
      <c r="J276" s="84"/>
      <c r="K276" s="93"/>
      <c r="L276" s="86"/>
      <c r="M276" s="86"/>
      <c r="N276" s="94"/>
      <c r="O276" s="86"/>
      <c r="P276" s="86"/>
      <c r="Q276" s="86"/>
      <c r="R276" s="86"/>
      <c r="S276" s="86"/>
      <c r="T276" s="86"/>
      <c r="U276" s="86"/>
      <c r="V276" s="83"/>
      <c r="W276" s="86"/>
      <c r="X276" s="86"/>
      <c r="Y276" s="86"/>
      <c r="Z276" s="97"/>
      <c r="AA276" s="86"/>
      <c r="AB276" s="97"/>
      <c r="AC276" s="86"/>
      <c r="AD276" s="97"/>
      <c r="AE276" s="86"/>
      <c r="AF276" s="97"/>
      <c r="AG276" s="86"/>
      <c r="AH276" s="83"/>
      <c r="AI276" s="86"/>
      <c r="AJ276" s="83"/>
      <c r="AK276" s="86"/>
      <c r="AL276" s="83"/>
      <c r="AM276" s="83"/>
      <c r="AN276" s="86"/>
      <c r="AO276" s="94"/>
      <c r="AP276" s="86"/>
      <c r="AQ276" s="83"/>
      <c r="AR276" s="86"/>
      <c r="AS276" s="83"/>
      <c r="AT276" s="86"/>
      <c r="AU276" s="83"/>
      <c r="AV276" s="86"/>
      <c r="AW276" s="83"/>
      <c r="AX276" s="357">
        <v>10500</v>
      </c>
      <c r="AY276" s="262"/>
      <c r="AZ276" s="234"/>
      <c r="BB276" s="260"/>
      <c r="BC276" s="245"/>
    </row>
    <row r="277" spans="1:55" ht="33" customHeight="1" x14ac:dyDescent="0.25">
      <c r="A277" s="255" t="s">
        <v>813</v>
      </c>
      <c r="B277" s="247" t="s">
        <v>820</v>
      </c>
      <c r="C277" s="247" t="s">
        <v>764</v>
      </c>
      <c r="D277" s="248" t="s">
        <v>714</v>
      </c>
      <c r="E277" s="239">
        <f>F277+G277+H277+I277</f>
        <v>5487000</v>
      </c>
      <c r="F277" s="259">
        <v>1094000</v>
      </c>
      <c r="G277" s="241">
        <v>1503000</v>
      </c>
      <c r="H277" s="241">
        <v>1267000</v>
      </c>
      <c r="I277" s="241">
        <v>1623000</v>
      </c>
      <c r="J277" s="239">
        <f>K277+L277+M277+N277</f>
        <v>-71000</v>
      </c>
      <c r="K277" s="259"/>
      <c r="L277" s="241"/>
      <c r="M277" s="241"/>
      <c r="N277" s="260">
        <v>-71000</v>
      </c>
      <c r="O277" s="241">
        <v>5565892.7400000002</v>
      </c>
      <c r="P277" s="241">
        <v>1284.8399999999999</v>
      </c>
      <c r="Q277" s="241">
        <v>556319.52</v>
      </c>
      <c r="R277" s="241">
        <v>558519.52</v>
      </c>
      <c r="S277" s="241">
        <v>558519.52</v>
      </c>
      <c r="T277" s="241">
        <v>558519.52</v>
      </c>
      <c r="U277" s="241">
        <v>549000</v>
      </c>
      <c r="V277" s="264">
        <v>20889</v>
      </c>
      <c r="W277" s="241">
        <f>U277+V277</f>
        <v>569889</v>
      </c>
      <c r="X277" s="241"/>
      <c r="Y277" s="241">
        <f>W277+X277</f>
        <v>569889</v>
      </c>
      <c r="Z277" s="214"/>
      <c r="AA277" s="241">
        <f>Y277+Z277</f>
        <v>569889</v>
      </c>
      <c r="AB277" s="214"/>
      <c r="AC277" s="241">
        <f>AA277+AB277</f>
        <v>569889</v>
      </c>
      <c r="AD277" s="214"/>
      <c r="AE277" s="241">
        <f>AC277+AD277</f>
        <v>569889</v>
      </c>
      <c r="AF277" s="214">
        <v>87476</v>
      </c>
      <c r="AG277" s="241">
        <v>948900</v>
      </c>
      <c r="AH277" s="214">
        <v>26469</v>
      </c>
      <c r="AI277" s="241">
        <f>AG277+AH277</f>
        <v>975369</v>
      </c>
      <c r="AJ277" s="214"/>
      <c r="AK277" s="241">
        <f>AI277+AJ277</f>
        <v>975369</v>
      </c>
      <c r="AL277" s="214"/>
      <c r="AM277" s="214"/>
      <c r="AN277" s="241">
        <f>AK277+AL277+AM277</f>
        <v>975369</v>
      </c>
      <c r="AO277" s="260"/>
      <c r="AP277" s="241">
        <f>AM277+AN277+AO277</f>
        <v>975369</v>
      </c>
      <c r="AQ277" s="214"/>
      <c r="AR277" s="241">
        <f>AO277+AP277+AQ277</f>
        <v>975369</v>
      </c>
      <c r="AS277" s="214"/>
      <c r="AT277" s="241">
        <f>AQ277+AR277+AS277</f>
        <v>975369</v>
      </c>
      <c r="AU277" s="214"/>
      <c r="AV277" s="241">
        <f>AS277+AT277+AU277</f>
        <v>975369</v>
      </c>
      <c r="AW277" s="214"/>
      <c r="AX277" s="253">
        <f>AX278</f>
        <v>80</v>
      </c>
      <c r="AY277" s="262">
        <v>0</v>
      </c>
      <c r="AZ277" s="234"/>
      <c r="BB277" s="252">
        <f>BB278</f>
        <v>80</v>
      </c>
      <c r="BC277" s="245">
        <f t="shared" si="10"/>
        <v>100</v>
      </c>
    </row>
    <row r="278" spans="1:55" ht="32.450000000000003" customHeight="1" x14ac:dyDescent="0.25">
      <c r="A278" s="255" t="s">
        <v>813</v>
      </c>
      <c r="B278" s="257" t="s">
        <v>83</v>
      </c>
      <c r="C278" s="257" t="s">
        <v>764</v>
      </c>
      <c r="D278" s="248" t="s">
        <v>101</v>
      </c>
      <c r="E278" s="249">
        <f>F278+G278+H278+I278</f>
        <v>10337500.58</v>
      </c>
      <c r="F278" s="251">
        <f>F289</f>
        <v>2470500.58</v>
      </c>
      <c r="G278" s="251">
        <f>G289</f>
        <v>3036000</v>
      </c>
      <c r="H278" s="251">
        <f>H289</f>
        <v>1894000</v>
      </c>
      <c r="I278" s="251">
        <f>I289</f>
        <v>2937000</v>
      </c>
      <c r="J278" s="249">
        <f>K278+L278+M278+N278</f>
        <v>-90000</v>
      </c>
      <c r="K278" s="251">
        <f>K289</f>
        <v>0</v>
      </c>
      <c r="L278" s="251">
        <f>L289</f>
        <v>34000</v>
      </c>
      <c r="M278" s="251">
        <f>M289</f>
        <v>120000</v>
      </c>
      <c r="N278" s="252">
        <f>N289</f>
        <v>-244000</v>
      </c>
      <c r="O278" s="251">
        <v>243000</v>
      </c>
      <c r="P278" s="251">
        <v>127000</v>
      </c>
      <c r="Q278" s="251" t="e">
        <f>Q289</f>
        <v>#REF!</v>
      </c>
      <c r="R278" s="251" t="e">
        <f>R289</f>
        <v>#REF!</v>
      </c>
      <c r="S278" s="251" t="e">
        <f>S289</f>
        <v>#REF!</v>
      </c>
      <c r="T278" s="251" t="e">
        <f>T289</f>
        <v>#REF!</v>
      </c>
      <c r="U278" s="251" t="e">
        <f>U289</f>
        <v>#REF!</v>
      </c>
      <c r="V278" s="214"/>
      <c r="W278" s="251" t="e">
        <f>W289</f>
        <v>#REF!</v>
      </c>
      <c r="X278" s="251" t="e">
        <f>X289</f>
        <v>#REF!</v>
      </c>
      <c r="Y278" s="251" t="e">
        <f>W278+X278</f>
        <v>#REF!</v>
      </c>
      <c r="Z278" s="214"/>
      <c r="AA278" s="251" t="e">
        <f>Y278+Z278</f>
        <v>#REF!</v>
      </c>
      <c r="AB278" s="214"/>
      <c r="AC278" s="251" t="e">
        <f>AA278+AB278</f>
        <v>#REF!</v>
      </c>
      <c r="AD278" s="214"/>
      <c r="AE278" s="251" t="e">
        <f>AE289+#REF!</f>
        <v>#REF!</v>
      </c>
      <c r="AF278" s="214"/>
      <c r="AG278" s="251">
        <f>AG289</f>
        <v>15875475</v>
      </c>
      <c r="AH278" s="214"/>
      <c r="AI278" s="251">
        <f>AI289</f>
        <v>16181198.520000001</v>
      </c>
      <c r="AJ278" s="214"/>
      <c r="AK278" s="251">
        <f>AK289</f>
        <v>16181198.520000001</v>
      </c>
      <c r="AL278" s="214"/>
      <c r="AM278" s="214"/>
      <c r="AN278" s="251">
        <f>AN289</f>
        <v>16481298.520000001</v>
      </c>
      <c r="AO278" s="252"/>
      <c r="AP278" s="251">
        <f>AP289</f>
        <v>16761198.520000001</v>
      </c>
      <c r="AQ278" s="214"/>
      <c r="AR278" s="251">
        <f>AR289</f>
        <v>16908098.520000003</v>
      </c>
      <c r="AS278" s="214"/>
      <c r="AT278" s="251">
        <f>AT289</f>
        <v>17523891.620000001</v>
      </c>
      <c r="AU278" s="214"/>
      <c r="AV278" s="251">
        <f>AV289</f>
        <v>17516898.420000002</v>
      </c>
      <c r="AW278" s="214"/>
      <c r="AX278" s="253">
        <f>AX279</f>
        <v>80</v>
      </c>
      <c r="AY278" s="254">
        <f>AY280</f>
        <v>150</v>
      </c>
      <c r="AZ278" s="234"/>
      <c r="BB278" s="252">
        <f>BB279</f>
        <v>80</v>
      </c>
      <c r="BC278" s="245">
        <f t="shared" si="10"/>
        <v>100</v>
      </c>
    </row>
    <row r="279" spans="1:55" ht="35.450000000000003" customHeight="1" x14ac:dyDescent="0.25">
      <c r="A279" s="255" t="s">
        <v>813</v>
      </c>
      <c r="B279" s="257" t="s">
        <v>841</v>
      </c>
      <c r="C279" s="257" t="s">
        <v>764</v>
      </c>
      <c r="D279" s="258" t="s">
        <v>108</v>
      </c>
      <c r="E279" s="249"/>
      <c r="F279" s="250"/>
      <c r="G279" s="251"/>
      <c r="H279" s="251"/>
      <c r="I279" s="251"/>
      <c r="J279" s="249"/>
      <c r="K279" s="250"/>
      <c r="L279" s="251"/>
      <c r="M279" s="251"/>
      <c r="N279" s="252"/>
      <c r="O279" s="251"/>
      <c r="P279" s="251"/>
      <c r="Q279" s="251"/>
      <c r="R279" s="251"/>
      <c r="S279" s="251"/>
      <c r="T279" s="251"/>
      <c r="U279" s="251"/>
      <c r="V279" s="214"/>
      <c r="W279" s="251"/>
      <c r="X279" s="251"/>
      <c r="Y279" s="251"/>
      <c r="Z279" s="214"/>
      <c r="AA279" s="251"/>
      <c r="AB279" s="214"/>
      <c r="AC279" s="251"/>
      <c r="AD279" s="214"/>
      <c r="AE279" s="251"/>
      <c r="AF279" s="214"/>
      <c r="AG279" s="251"/>
      <c r="AH279" s="214"/>
      <c r="AI279" s="251"/>
      <c r="AJ279" s="214"/>
      <c r="AK279" s="251"/>
      <c r="AL279" s="214"/>
      <c r="AM279" s="214"/>
      <c r="AN279" s="251"/>
      <c r="AO279" s="252"/>
      <c r="AP279" s="251"/>
      <c r="AQ279" s="214"/>
      <c r="AR279" s="251"/>
      <c r="AS279" s="214"/>
      <c r="AT279" s="251"/>
      <c r="AU279" s="214"/>
      <c r="AV279" s="251"/>
      <c r="AW279" s="214"/>
      <c r="AX279" s="261">
        <f>AX280</f>
        <v>80</v>
      </c>
      <c r="AY279" s="254"/>
      <c r="AZ279" s="234"/>
      <c r="BB279" s="260">
        <f>BB280</f>
        <v>80</v>
      </c>
      <c r="BC279" s="245">
        <f t="shared" si="10"/>
        <v>100</v>
      </c>
    </row>
    <row r="280" spans="1:55" ht="39" customHeight="1" x14ac:dyDescent="0.25">
      <c r="A280" s="255" t="s">
        <v>813</v>
      </c>
      <c r="B280" s="257" t="s">
        <v>841</v>
      </c>
      <c r="C280" s="257" t="s">
        <v>801</v>
      </c>
      <c r="D280" s="258" t="s">
        <v>755</v>
      </c>
      <c r="E280" s="249"/>
      <c r="F280" s="250"/>
      <c r="G280" s="251"/>
      <c r="H280" s="251"/>
      <c r="I280" s="251"/>
      <c r="J280" s="249"/>
      <c r="K280" s="250"/>
      <c r="L280" s="251"/>
      <c r="M280" s="251"/>
      <c r="N280" s="252"/>
      <c r="O280" s="251"/>
      <c r="P280" s="251"/>
      <c r="Q280" s="251"/>
      <c r="R280" s="251"/>
      <c r="S280" s="251"/>
      <c r="T280" s="251"/>
      <c r="U280" s="251"/>
      <c r="V280" s="214"/>
      <c r="W280" s="251"/>
      <c r="X280" s="251"/>
      <c r="Y280" s="251"/>
      <c r="Z280" s="214"/>
      <c r="AA280" s="251"/>
      <c r="AB280" s="214"/>
      <c r="AC280" s="251"/>
      <c r="AD280" s="214"/>
      <c r="AE280" s="251"/>
      <c r="AF280" s="214"/>
      <c r="AG280" s="251"/>
      <c r="AH280" s="214"/>
      <c r="AI280" s="251"/>
      <c r="AJ280" s="214"/>
      <c r="AK280" s="251"/>
      <c r="AL280" s="214"/>
      <c r="AM280" s="214"/>
      <c r="AN280" s="251"/>
      <c r="AO280" s="252"/>
      <c r="AP280" s="251"/>
      <c r="AQ280" s="214"/>
      <c r="AR280" s="251"/>
      <c r="AS280" s="214"/>
      <c r="AT280" s="251"/>
      <c r="AU280" s="214"/>
      <c r="AV280" s="251"/>
      <c r="AW280" s="214"/>
      <c r="AX280" s="354">
        <f>30+50</f>
        <v>80</v>
      </c>
      <c r="AY280" s="254">
        <v>150</v>
      </c>
      <c r="AZ280" s="234"/>
      <c r="BB280" s="260">
        <v>80</v>
      </c>
      <c r="BC280" s="245">
        <f t="shared" ref="BC280:BC346" si="11">BB280/AX280*100</f>
        <v>100</v>
      </c>
    </row>
    <row r="281" spans="1:55" ht="34.5" customHeight="1" x14ac:dyDescent="0.25">
      <c r="A281" s="280" t="s">
        <v>813</v>
      </c>
      <c r="B281" s="247" t="s">
        <v>768</v>
      </c>
      <c r="C281" s="247" t="s">
        <v>764</v>
      </c>
      <c r="D281" s="248" t="s">
        <v>691</v>
      </c>
      <c r="E281" s="249"/>
      <c r="F281" s="250"/>
      <c r="G281" s="251"/>
      <c r="H281" s="251"/>
      <c r="I281" s="251"/>
      <c r="J281" s="249"/>
      <c r="K281" s="250"/>
      <c r="L281" s="251"/>
      <c r="M281" s="251"/>
      <c r="N281" s="252"/>
      <c r="O281" s="251"/>
      <c r="P281" s="251"/>
      <c r="Q281" s="251"/>
      <c r="R281" s="251"/>
      <c r="S281" s="251"/>
      <c r="T281" s="251"/>
      <c r="U281" s="251"/>
      <c r="V281" s="214"/>
      <c r="W281" s="251"/>
      <c r="X281" s="251"/>
      <c r="Y281" s="251"/>
      <c r="Z281" s="214"/>
      <c r="AA281" s="251"/>
      <c r="AB281" s="214"/>
      <c r="AC281" s="251"/>
      <c r="AD281" s="214"/>
      <c r="AE281" s="251"/>
      <c r="AF281" s="214"/>
      <c r="AG281" s="251"/>
      <c r="AH281" s="214"/>
      <c r="AI281" s="251"/>
      <c r="AJ281" s="214"/>
      <c r="AK281" s="251"/>
      <c r="AL281" s="214"/>
      <c r="AM281" s="214"/>
      <c r="AN281" s="251"/>
      <c r="AO281" s="252"/>
      <c r="AP281" s="251"/>
      <c r="AQ281" s="214"/>
      <c r="AR281" s="251"/>
      <c r="AS281" s="214"/>
      <c r="AT281" s="251"/>
      <c r="AU281" s="214"/>
      <c r="AV281" s="251"/>
      <c r="AW281" s="214"/>
      <c r="AX281" s="354">
        <f>AX282+AX284</f>
        <v>200</v>
      </c>
      <c r="AY281" s="254"/>
      <c r="AZ281" s="234"/>
      <c r="BB281" s="260">
        <f>BB282+BB284</f>
        <v>353.03300000000002</v>
      </c>
      <c r="BC281" s="245">
        <f t="shared" si="11"/>
        <v>176.51650000000001</v>
      </c>
    </row>
    <row r="282" spans="1:55" ht="22.5" customHeight="1" x14ac:dyDescent="0.25">
      <c r="A282" s="280" t="s">
        <v>813</v>
      </c>
      <c r="B282" s="257" t="s">
        <v>187</v>
      </c>
      <c r="C282" s="257" t="s">
        <v>764</v>
      </c>
      <c r="D282" s="258" t="s">
        <v>188</v>
      </c>
      <c r="E282" s="249"/>
      <c r="F282" s="250"/>
      <c r="G282" s="251"/>
      <c r="H282" s="251"/>
      <c r="I282" s="251"/>
      <c r="J282" s="249"/>
      <c r="K282" s="250"/>
      <c r="L282" s="251"/>
      <c r="M282" s="251"/>
      <c r="N282" s="252"/>
      <c r="O282" s="251"/>
      <c r="P282" s="251"/>
      <c r="Q282" s="251"/>
      <c r="R282" s="251"/>
      <c r="S282" s="251"/>
      <c r="T282" s="251"/>
      <c r="U282" s="251"/>
      <c r="V282" s="214"/>
      <c r="W282" s="251"/>
      <c r="X282" s="251"/>
      <c r="Y282" s="251"/>
      <c r="Z282" s="214"/>
      <c r="AA282" s="251"/>
      <c r="AB282" s="214"/>
      <c r="AC282" s="251"/>
      <c r="AD282" s="214"/>
      <c r="AE282" s="251"/>
      <c r="AF282" s="214"/>
      <c r="AG282" s="251"/>
      <c r="AH282" s="214"/>
      <c r="AI282" s="251"/>
      <c r="AJ282" s="214"/>
      <c r="AK282" s="251"/>
      <c r="AL282" s="214"/>
      <c r="AM282" s="214"/>
      <c r="AN282" s="251"/>
      <c r="AO282" s="252"/>
      <c r="AP282" s="251"/>
      <c r="AQ282" s="214"/>
      <c r="AR282" s="251"/>
      <c r="AS282" s="214"/>
      <c r="AT282" s="251"/>
      <c r="AU282" s="214"/>
      <c r="AV282" s="251"/>
      <c r="AW282" s="214"/>
      <c r="AX282" s="354">
        <f>AX283</f>
        <v>200</v>
      </c>
      <c r="AY282" s="254"/>
      <c r="AZ282" s="234"/>
      <c r="BB282" s="260">
        <f>BB283</f>
        <v>0</v>
      </c>
      <c r="BC282" s="245">
        <f t="shared" si="11"/>
        <v>0</v>
      </c>
    </row>
    <row r="283" spans="1:55" ht="48" customHeight="1" x14ac:dyDescent="0.25">
      <c r="A283" s="280" t="s">
        <v>813</v>
      </c>
      <c r="B283" s="257" t="s">
        <v>187</v>
      </c>
      <c r="C283" s="257" t="s">
        <v>801</v>
      </c>
      <c r="D283" s="258" t="s">
        <v>161</v>
      </c>
      <c r="E283" s="249"/>
      <c r="F283" s="250"/>
      <c r="G283" s="251"/>
      <c r="H283" s="251"/>
      <c r="I283" s="251"/>
      <c r="J283" s="249"/>
      <c r="K283" s="250"/>
      <c r="L283" s="251"/>
      <c r="M283" s="251"/>
      <c r="N283" s="252"/>
      <c r="O283" s="251"/>
      <c r="P283" s="251"/>
      <c r="Q283" s="251"/>
      <c r="R283" s="251"/>
      <c r="S283" s="251"/>
      <c r="T283" s="251"/>
      <c r="U283" s="251"/>
      <c r="V283" s="214"/>
      <c r="W283" s="251"/>
      <c r="X283" s="251"/>
      <c r="Y283" s="251"/>
      <c r="Z283" s="214"/>
      <c r="AA283" s="251"/>
      <c r="AB283" s="214"/>
      <c r="AC283" s="251"/>
      <c r="AD283" s="214"/>
      <c r="AE283" s="251"/>
      <c r="AF283" s="214"/>
      <c r="AG283" s="251"/>
      <c r="AH283" s="214"/>
      <c r="AI283" s="251"/>
      <c r="AJ283" s="214"/>
      <c r="AK283" s="251"/>
      <c r="AL283" s="214"/>
      <c r="AM283" s="214"/>
      <c r="AN283" s="251"/>
      <c r="AO283" s="252"/>
      <c r="AP283" s="251"/>
      <c r="AQ283" s="214"/>
      <c r="AR283" s="251"/>
      <c r="AS283" s="214"/>
      <c r="AT283" s="251"/>
      <c r="AU283" s="214"/>
      <c r="AV283" s="251"/>
      <c r="AW283" s="214"/>
      <c r="AX283" s="354">
        <v>200</v>
      </c>
      <c r="AY283" s="254"/>
      <c r="AZ283" s="234"/>
      <c r="BB283" s="260">
        <v>0</v>
      </c>
      <c r="BC283" s="245">
        <f t="shared" si="11"/>
        <v>0</v>
      </c>
    </row>
    <row r="284" spans="1:55" ht="24" hidden="1" customHeight="1" x14ac:dyDescent="0.25">
      <c r="A284" s="255" t="s">
        <v>813</v>
      </c>
      <c r="B284" s="257" t="s">
        <v>122</v>
      </c>
      <c r="C284" s="257" t="s">
        <v>764</v>
      </c>
      <c r="D284" s="258" t="s">
        <v>206</v>
      </c>
      <c r="E284" s="314"/>
      <c r="F284" s="315"/>
      <c r="G284" s="316"/>
      <c r="H284" s="316"/>
      <c r="I284" s="316"/>
      <c r="J284" s="314"/>
      <c r="K284" s="315"/>
      <c r="L284" s="316"/>
      <c r="M284" s="316"/>
      <c r="N284" s="317"/>
      <c r="O284" s="316"/>
      <c r="P284" s="316"/>
      <c r="Q284" s="316"/>
      <c r="R284" s="316"/>
      <c r="S284" s="316"/>
      <c r="T284" s="316"/>
      <c r="U284" s="316"/>
      <c r="V284" s="318"/>
      <c r="W284" s="316"/>
      <c r="X284" s="316"/>
      <c r="Y284" s="316"/>
      <c r="Z284" s="318"/>
      <c r="AA284" s="316"/>
      <c r="AB284" s="318"/>
      <c r="AC284" s="316"/>
      <c r="AD284" s="318"/>
      <c r="AE284" s="316"/>
      <c r="AF284" s="318"/>
      <c r="AG284" s="316"/>
      <c r="AH284" s="318"/>
      <c r="AI284" s="316"/>
      <c r="AJ284" s="318"/>
      <c r="AK284" s="316"/>
      <c r="AL284" s="318"/>
      <c r="AM284" s="318"/>
      <c r="AN284" s="316"/>
      <c r="AO284" s="317"/>
      <c r="AP284" s="316"/>
      <c r="AQ284" s="318"/>
      <c r="AR284" s="316"/>
      <c r="AS284" s="318"/>
      <c r="AT284" s="316"/>
      <c r="AU284" s="318"/>
      <c r="AV284" s="316"/>
      <c r="AW284" s="318"/>
      <c r="AX284" s="261">
        <f>AX285+AX287</f>
        <v>0</v>
      </c>
      <c r="AY284" s="254"/>
      <c r="AZ284" s="234"/>
      <c r="BB284" s="260">
        <f>BB285+BB287</f>
        <v>353.03300000000002</v>
      </c>
      <c r="BC284" s="245" t="e">
        <f t="shared" si="11"/>
        <v>#DIV/0!</v>
      </c>
    </row>
    <row r="285" spans="1:55" ht="24.75" hidden="1" customHeight="1" x14ac:dyDescent="0.25">
      <c r="A285" s="255" t="s">
        <v>813</v>
      </c>
      <c r="B285" s="257" t="s">
        <v>205</v>
      </c>
      <c r="C285" s="257" t="s">
        <v>764</v>
      </c>
      <c r="D285" s="258" t="s">
        <v>207</v>
      </c>
      <c r="E285" s="249"/>
      <c r="F285" s="250"/>
      <c r="G285" s="251"/>
      <c r="H285" s="251"/>
      <c r="I285" s="251"/>
      <c r="J285" s="249"/>
      <c r="K285" s="250"/>
      <c r="L285" s="251"/>
      <c r="M285" s="251"/>
      <c r="N285" s="252"/>
      <c r="O285" s="251"/>
      <c r="P285" s="251"/>
      <c r="Q285" s="251"/>
      <c r="R285" s="251"/>
      <c r="S285" s="251"/>
      <c r="T285" s="251"/>
      <c r="U285" s="251"/>
      <c r="V285" s="214"/>
      <c r="W285" s="251"/>
      <c r="X285" s="251"/>
      <c r="Y285" s="251"/>
      <c r="Z285" s="214"/>
      <c r="AA285" s="251"/>
      <c r="AB285" s="214"/>
      <c r="AC285" s="251"/>
      <c r="AD285" s="214"/>
      <c r="AE285" s="251"/>
      <c r="AF285" s="214"/>
      <c r="AG285" s="251"/>
      <c r="AH285" s="214"/>
      <c r="AI285" s="251"/>
      <c r="AJ285" s="214"/>
      <c r="AK285" s="251"/>
      <c r="AL285" s="214"/>
      <c r="AM285" s="214"/>
      <c r="AN285" s="251"/>
      <c r="AO285" s="252"/>
      <c r="AP285" s="251"/>
      <c r="AQ285" s="214"/>
      <c r="AR285" s="251"/>
      <c r="AS285" s="214"/>
      <c r="AT285" s="251"/>
      <c r="AU285" s="214"/>
      <c r="AV285" s="251"/>
      <c r="AW285" s="214"/>
      <c r="AX285" s="261">
        <f>AX286</f>
        <v>0</v>
      </c>
      <c r="AY285" s="254"/>
      <c r="AZ285" s="234"/>
      <c r="BB285" s="260">
        <f>BB286</f>
        <v>180</v>
      </c>
      <c r="BC285" s="245" t="e">
        <f t="shared" si="11"/>
        <v>#DIV/0!</v>
      </c>
    </row>
    <row r="286" spans="1:55" ht="0.75" customHeight="1" x14ac:dyDescent="0.25">
      <c r="A286" s="255" t="s">
        <v>813</v>
      </c>
      <c r="B286" s="257" t="s">
        <v>205</v>
      </c>
      <c r="C286" s="257" t="s">
        <v>801</v>
      </c>
      <c r="D286" s="258" t="s">
        <v>161</v>
      </c>
      <c r="E286" s="249"/>
      <c r="F286" s="250"/>
      <c r="G286" s="251"/>
      <c r="H286" s="251"/>
      <c r="I286" s="251"/>
      <c r="J286" s="249"/>
      <c r="K286" s="250"/>
      <c r="L286" s="251"/>
      <c r="M286" s="251"/>
      <c r="N286" s="252"/>
      <c r="O286" s="251"/>
      <c r="P286" s="251"/>
      <c r="Q286" s="251"/>
      <c r="R286" s="251"/>
      <c r="S286" s="251"/>
      <c r="T286" s="251"/>
      <c r="U286" s="251"/>
      <c r="V286" s="214"/>
      <c r="W286" s="251"/>
      <c r="X286" s="251"/>
      <c r="Y286" s="251"/>
      <c r="Z286" s="214"/>
      <c r="AA286" s="251"/>
      <c r="AB286" s="214"/>
      <c r="AC286" s="251"/>
      <c r="AD286" s="214"/>
      <c r="AE286" s="251"/>
      <c r="AF286" s="214"/>
      <c r="AG286" s="251"/>
      <c r="AH286" s="214"/>
      <c r="AI286" s="251"/>
      <c r="AJ286" s="214"/>
      <c r="AK286" s="251"/>
      <c r="AL286" s="214"/>
      <c r="AM286" s="214"/>
      <c r="AN286" s="251"/>
      <c r="AO286" s="252"/>
      <c r="AP286" s="251"/>
      <c r="AQ286" s="214"/>
      <c r="AR286" s="251"/>
      <c r="AS286" s="214"/>
      <c r="AT286" s="251"/>
      <c r="AU286" s="214"/>
      <c r="AV286" s="251"/>
      <c r="AW286" s="214"/>
      <c r="AX286" s="261">
        <v>0</v>
      </c>
      <c r="AY286" s="254"/>
      <c r="AZ286" s="234"/>
      <c r="BB286" s="260">
        <v>180</v>
      </c>
      <c r="BC286" s="245" t="e">
        <f t="shared" si="11"/>
        <v>#DIV/0!</v>
      </c>
    </row>
    <row r="287" spans="1:55" ht="36" hidden="1" customHeight="1" x14ac:dyDescent="0.25">
      <c r="A287" s="255" t="s">
        <v>813</v>
      </c>
      <c r="B287" s="257" t="s">
        <v>208</v>
      </c>
      <c r="C287" s="257" t="s">
        <v>764</v>
      </c>
      <c r="D287" s="258" t="s">
        <v>209</v>
      </c>
      <c r="E287" s="249"/>
      <c r="F287" s="250"/>
      <c r="G287" s="251"/>
      <c r="H287" s="251"/>
      <c r="I287" s="251"/>
      <c r="J287" s="249"/>
      <c r="K287" s="250"/>
      <c r="L287" s="251"/>
      <c r="M287" s="251"/>
      <c r="N287" s="252"/>
      <c r="O287" s="251"/>
      <c r="P287" s="251"/>
      <c r="Q287" s="251"/>
      <c r="R287" s="251"/>
      <c r="S287" s="251"/>
      <c r="T287" s="251"/>
      <c r="U287" s="251"/>
      <c r="V287" s="214"/>
      <c r="W287" s="251"/>
      <c r="X287" s="251"/>
      <c r="Y287" s="251"/>
      <c r="Z287" s="214"/>
      <c r="AA287" s="251"/>
      <c r="AB287" s="214"/>
      <c r="AC287" s="251"/>
      <c r="AD287" s="214"/>
      <c r="AE287" s="251"/>
      <c r="AF287" s="214"/>
      <c r="AG287" s="251"/>
      <c r="AH287" s="214"/>
      <c r="AI287" s="251"/>
      <c r="AJ287" s="214"/>
      <c r="AK287" s="251"/>
      <c r="AL287" s="214"/>
      <c r="AM287" s="214"/>
      <c r="AN287" s="251"/>
      <c r="AO287" s="252"/>
      <c r="AP287" s="251"/>
      <c r="AQ287" s="214"/>
      <c r="AR287" s="251"/>
      <c r="AS287" s="214"/>
      <c r="AT287" s="251"/>
      <c r="AU287" s="214"/>
      <c r="AV287" s="251"/>
      <c r="AW287" s="214"/>
      <c r="AX287" s="261">
        <f>AX288</f>
        <v>0</v>
      </c>
      <c r="AY287" s="254"/>
      <c r="AZ287" s="234"/>
      <c r="BB287" s="260">
        <f>BB288</f>
        <v>173.03299999999999</v>
      </c>
      <c r="BC287" s="245" t="e">
        <f t="shared" si="11"/>
        <v>#DIV/0!</v>
      </c>
    </row>
    <row r="288" spans="1:55" ht="48.75" hidden="1" customHeight="1" x14ac:dyDescent="0.25">
      <c r="A288" s="255" t="s">
        <v>813</v>
      </c>
      <c r="B288" s="257" t="s">
        <v>208</v>
      </c>
      <c r="C288" s="257" t="s">
        <v>801</v>
      </c>
      <c r="D288" s="258" t="s">
        <v>161</v>
      </c>
      <c r="E288" s="249"/>
      <c r="F288" s="250"/>
      <c r="G288" s="251"/>
      <c r="H288" s="251"/>
      <c r="I288" s="251"/>
      <c r="J288" s="249"/>
      <c r="K288" s="250"/>
      <c r="L288" s="251"/>
      <c r="M288" s="251"/>
      <c r="N288" s="252"/>
      <c r="O288" s="251"/>
      <c r="P288" s="251"/>
      <c r="Q288" s="251"/>
      <c r="R288" s="251"/>
      <c r="S288" s="251"/>
      <c r="T288" s="251"/>
      <c r="U288" s="251"/>
      <c r="V288" s="214"/>
      <c r="W288" s="251"/>
      <c r="X288" s="251"/>
      <c r="Y288" s="251"/>
      <c r="Z288" s="214"/>
      <c r="AA288" s="251"/>
      <c r="AB288" s="214"/>
      <c r="AC288" s="251"/>
      <c r="AD288" s="214"/>
      <c r="AE288" s="251"/>
      <c r="AF288" s="214"/>
      <c r="AG288" s="251"/>
      <c r="AH288" s="214"/>
      <c r="AI288" s="251"/>
      <c r="AJ288" s="214"/>
      <c r="AK288" s="251"/>
      <c r="AL288" s="214"/>
      <c r="AM288" s="214"/>
      <c r="AN288" s="251"/>
      <c r="AO288" s="252"/>
      <c r="AP288" s="251"/>
      <c r="AQ288" s="214"/>
      <c r="AR288" s="251"/>
      <c r="AS288" s="214"/>
      <c r="AT288" s="251"/>
      <c r="AU288" s="214"/>
      <c r="AV288" s="251"/>
      <c r="AW288" s="214"/>
      <c r="AX288" s="261">
        <v>0</v>
      </c>
      <c r="AY288" s="254"/>
      <c r="AZ288" s="234"/>
      <c r="BB288" s="260">
        <v>173.03299999999999</v>
      </c>
      <c r="BC288" s="245" t="e">
        <f t="shared" si="11"/>
        <v>#DIV/0!</v>
      </c>
    </row>
    <row r="289" spans="1:55" ht="15" customHeight="1" x14ac:dyDescent="0.25">
      <c r="A289" s="236" t="s">
        <v>821</v>
      </c>
      <c r="B289" s="237" t="s">
        <v>766</v>
      </c>
      <c r="C289" s="237" t="s">
        <v>764</v>
      </c>
      <c r="D289" s="238" t="s">
        <v>504</v>
      </c>
      <c r="E289" s="239">
        <f>F289+G289+H289+I289</f>
        <v>10337500.58</v>
      </c>
      <c r="F289" s="239">
        <f>F290+F308+F352</f>
        <v>2470500.58</v>
      </c>
      <c r="G289" s="239">
        <f>G290+G308+G352</f>
        <v>3036000</v>
      </c>
      <c r="H289" s="239">
        <f>H290+H308+H352</f>
        <v>1894000</v>
      </c>
      <c r="I289" s="239">
        <f>I290+I308+I352</f>
        <v>2937000</v>
      </c>
      <c r="J289" s="239">
        <f>K289+L289+M289+N289</f>
        <v>-90000</v>
      </c>
      <c r="K289" s="239">
        <f>K290+K308+K352</f>
        <v>0</v>
      </c>
      <c r="L289" s="239">
        <f>L290+L308+L352</f>
        <v>34000</v>
      </c>
      <c r="M289" s="239">
        <f>M290+M308+M352</f>
        <v>120000</v>
      </c>
      <c r="N289" s="240">
        <f>N290+N308+N352</f>
        <v>-244000</v>
      </c>
      <c r="O289" s="239">
        <v>10585205.58</v>
      </c>
      <c r="P289" s="241">
        <v>1572700</v>
      </c>
      <c r="Q289" s="239" t="e">
        <f>Q290+Q308+Q352</f>
        <v>#REF!</v>
      </c>
      <c r="R289" s="239" t="e">
        <f>R290+R308+R352</f>
        <v>#REF!</v>
      </c>
      <c r="S289" s="239" t="e">
        <f>S290+S308+S352</f>
        <v>#REF!</v>
      </c>
      <c r="T289" s="239" t="e">
        <f>T290+T308+T352</f>
        <v>#REF!</v>
      </c>
      <c r="U289" s="239" t="e">
        <f>U290+U308+U352</f>
        <v>#REF!</v>
      </c>
      <c r="V289" s="214"/>
      <c r="W289" s="239" t="e">
        <f>W290+W308+W352</f>
        <v>#REF!</v>
      </c>
      <c r="X289" s="239" t="e">
        <f>X290+X308+X352</f>
        <v>#REF!</v>
      </c>
      <c r="Y289" s="239" t="e">
        <f>W289+X289</f>
        <v>#REF!</v>
      </c>
      <c r="Z289" s="214"/>
      <c r="AA289" s="239" t="e">
        <f>AA290+AA308+AA352+#REF!</f>
        <v>#REF!</v>
      </c>
      <c r="AB289" s="214"/>
      <c r="AC289" s="239" t="e">
        <f>AC290+AC308+AC352+#REF!</f>
        <v>#REF!</v>
      </c>
      <c r="AD289" s="214"/>
      <c r="AE289" s="239" t="e">
        <f>AE290+AE308+AE352+#REF!</f>
        <v>#REF!</v>
      </c>
      <c r="AF289" s="214"/>
      <c r="AG289" s="239">
        <f>AG290+AG308+AG352</f>
        <v>15875475</v>
      </c>
      <c r="AH289" s="214"/>
      <c r="AI289" s="239">
        <f>AI290+AI308+AI352</f>
        <v>16181198.520000001</v>
      </c>
      <c r="AJ289" s="214"/>
      <c r="AK289" s="239">
        <f>AK290+AK308+AK352</f>
        <v>16181198.520000001</v>
      </c>
      <c r="AL289" s="214"/>
      <c r="AM289" s="214"/>
      <c r="AN289" s="239">
        <f>AN290+AN308+AN352</f>
        <v>16481298.520000001</v>
      </c>
      <c r="AO289" s="240"/>
      <c r="AP289" s="239">
        <f>AP290+AP308+AP352</f>
        <v>16761198.520000001</v>
      </c>
      <c r="AQ289" s="214"/>
      <c r="AR289" s="239">
        <f>AR290+AR308+AR352</f>
        <v>16908098.520000003</v>
      </c>
      <c r="AS289" s="214"/>
      <c r="AT289" s="239">
        <f>AT290+AT308+AT352</f>
        <v>17523891.620000001</v>
      </c>
      <c r="AU289" s="214"/>
      <c r="AV289" s="239">
        <f>AV290+AV308+AV352</f>
        <v>17516898.420000002</v>
      </c>
      <c r="AW289" s="214"/>
      <c r="AX289" s="242">
        <f>AX294+AX316</f>
        <v>18430.397000000001</v>
      </c>
      <c r="AY289" s="243">
        <f>AY290+AY308+AY352</f>
        <v>21218.74</v>
      </c>
      <c r="AZ289" s="234"/>
      <c r="BB289" s="240">
        <f>BB294+BB316</f>
        <v>16923.623</v>
      </c>
      <c r="BC289" s="245">
        <f t="shared" si="11"/>
        <v>91.824516856582079</v>
      </c>
    </row>
    <row r="290" spans="1:55" ht="14.45" hidden="1" customHeight="1" x14ac:dyDescent="0.25">
      <c r="A290" s="255"/>
      <c r="B290" s="247" t="s">
        <v>505</v>
      </c>
      <c r="C290" s="247"/>
      <c r="D290" s="256" t="s">
        <v>506</v>
      </c>
      <c r="E290" s="249">
        <f>F290+G290+H290+I290</f>
        <v>8722500.5800000001</v>
      </c>
      <c r="F290" s="251">
        <f>F291</f>
        <v>2107500.58</v>
      </c>
      <c r="G290" s="251">
        <f>G291</f>
        <v>2628000</v>
      </c>
      <c r="H290" s="251">
        <f>H291</f>
        <v>1456000</v>
      </c>
      <c r="I290" s="251">
        <f>I291</f>
        <v>2531000</v>
      </c>
      <c r="J290" s="249">
        <f>K290+L290+M290+N290</f>
        <v>-90000</v>
      </c>
      <c r="K290" s="251">
        <f>K291</f>
        <v>0</v>
      </c>
      <c r="L290" s="251">
        <f>L291</f>
        <v>34000</v>
      </c>
      <c r="M290" s="251">
        <f>M291</f>
        <v>120000</v>
      </c>
      <c r="N290" s="252">
        <f>N291</f>
        <v>-244000</v>
      </c>
      <c r="O290" s="251">
        <v>8958430.5800000001</v>
      </c>
      <c r="P290" s="251">
        <v>1445700</v>
      </c>
      <c r="Q290" s="251" t="e">
        <f>Q291+Q304+#REF!</f>
        <v>#REF!</v>
      </c>
      <c r="R290" s="251" t="e">
        <f>R291+R304+#REF!</f>
        <v>#REF!</v>
      </c>
      <c r="S290" s="251" t="e">
        <f>S291+S304+#REF!</f>
        <v>#REF!</v>
      </c>
      <c r="T290" s="251" t="e">
        <f>T291+T304+#REF!</f>
        <v>#REF!</v>
      </c>
      <c r="U290" s="251" t="e">
        <f>U291</f>
        <v>#REF!</v>
      </c>
      <c r="V290" s="214"/>
      <c r="W290" s="251" t="e">
        <f>W291</f>
        <v>#REF!</v>
      </c>
      <c r="X290" s="251" t="e">
        <f>X291</f>
        <v>#REF!</v>
      </c>
      <c r="Y290" s="251" t="e">
        <f>W290+X290</f>
        <v>#REF!</v>
      </c>
      <c r="Z290" s="214"/>
      <c r="AA290" s="251" t="e">
        <f>AA291</f>
        <v>#REF!</v>
      </c>
      <c r="AB290" s="214"/>
      <c r="AC290" s="251" t="e">
        <f>AC291</f>
        <v>#REF!</v>
      </c>
      <c r="AD290" s="214"/>
      <c r="AE290" s="251" t="e">
        <f>AE291</f>
        <v>#REF!</v>
      </c>
      <c r="AF290" s="214"/>
      <c r="AG290" s="251">
        <f>AG291</f>
        <v>13636350</v>
      </c>
      <c r="AH290" s="214"/>
      <c r="AI290" s="251">
        <f>AI291</f>
        <v>13942073.520000001</v>
      </c>
      <c r="AJ290" s="214"/>
      <c r="AK290" s="251">
        <f>AK291</f>
        <v>13942073.520000001</v>
      </c>
      <c r="AL290" s="214"/>
      <c r="AM290" s="214"/>
      <c r="AN290" s="251">
        <f>AN291</f>
        <v>14014173.520000001</v>
      </c>
      <c r="AO290" s="252"/>
      <c r="AP290" s="251">
        <f>AP291</f>
        <v>14276663.520000001</v>
      </c>
      <c r="AQ290" s="214"/>
      <c r="AR290" s="251">
        <f>AR291</f>
        <v>14281163.520000001</v>
      </c>
      <c r="AS290" s="214"/>
      <c r="AT290" s="251">
        <f>AT291</f>
        <v>14819520.620000001</v>
      </c>
      <c r="AU290" s="214"/>
      <c r="AV290" s="251">
        <f>AV291</f>
        <v>14812527.420000002</v>
      </c>
      <c r="AW290" s="214"/>
      <c r="AX290" s="253"/>
      <c r="AY290" s="254">
        <f>AY291</f>
        <v>17988.18</v>
      </c>
      <c r="AZ290" s="234"/>
      <c r="BB290" s="252"/>
      <c r="BC290" s="245" t="e">
        <f t="shared" si="11"/>
        <v>#DIV/0!</v>
      </c>
    </row>
    <row r="291" spans="1:55" ht="34.9" hidden="1" customHeight="1" x14ac:dyDescent="0.25">
      <c r="A291" s="255" t="s">
        <v>821</v>
      </c>
      <c r="B291" s="247" t="s">
        <v>822</v>
      </c>
      <c r="C291" s="247" t="s">
        <v>764</v>
      </c>
      <c r="D291" s="248" t="s">
        <v>691</v>
      </c>
      <c r="E291" s="239">
        <f>F291+G291+H291+I291</f>
        <v>8722500.5800000001</v>
      </c>
      <c r="F291" s="259">
        <v>2107500.58</v>
      </c>
      <c r="G291" s="241">
        <v>2628000</v>
      </c>
      <c r="H291" s="241">
        <v>1456000</v>
      </c>
      <c r="I291" s="241">
        <v>2531000</v>
      </c>
      <c r="J291" s="239">
        <f>K291+L291+M291+N291</f>
        <v>-90000</v>
      </c>
      <c r="K291" s="259"/>
      <c r="L291" s="241">
        <v>34000</v>
      </c>
      <c r="M291" s="241">
        <v>120000</v>
      </c>
      <c r="N291" s="260">
        <v>-244000</v>
      </c>
      <c r="O291" s="241">
        <v>8958430.5800000001</v>
      </c>
      <c r="P291" s="241">
        <v>1445700</v>
      </c>
      <c r="Q291" s="241">
        <v>9915839</v>
      </c>
      <c r="R291" s="241">
        <v>9915839</v>
      </c>
      <c r="S291" s="241">
        <v>11895839</v>
      </c>
      <c r="T291" s="241">
        <v>11895839</v>
      </c>
      <c r="U291" s="241" t="e">
        <f>U293+U304+#REF!</f>
        <v>#REF!</v>
      </c>
      <c r="V291" s="214"/>
      <c r="W291" s="241" t="e">
        <f>W293+W304+#REF!</f>
        <v>#REF!</v>
      </c>
      <c r="X291" s="241" t="e">
        <f>X293+X304+#REF!</f>
        <v>#REF!</v>
      </c>
      <c r="Y291" s="241" t="e">
        <f>W291+X291</f>
        <v>#REF!</v>
      </c>
      <c r="Z291" s="214"/>
      <c r="AA291" s="241" t="e">
        <f>AA293+AA304+#REF!+#REF!</f>
        <v>#REF!</v>
      </c>
      <c r="AB291" s="214"/>
      <c r="AC291" s="241" t="e">
        <f>AC293+AC304+#REF!+#REF!</f>
        <v>#REF!</v>
      </c>
      <c r="AD291" s="214"/>
      <c r="AE291" s="241" t="e">
        <f>AE293+AE304+#REF!+#REF!+AE307</f>
        <v>#REF!</v>
      </c>
      <c r="AF291" s="214"/>
      <c r="AG291" s="241">
        <f>AG293+AG304+AG307</f>
        <v>13636350</v>
      </c>
      <c r="AH291" s="214"/>
      <c r="AI291" s="241">
        <f>AI293+AI304+AI307+AI298+AI301+AI306</f>
        <v>13942073.520000001</v>
      </c>
      <c r="AJ291" s="214"/>
      <c r="AK291" s="241">
        <f>AK293+AK304+AK307+AK298+AK301+AK306</f>
        <v>13942073.520000001</v>
      </c>
      <c r="AL291" s="214"/>
      <c r="AM291" s="214"/>
      <c r="AN291" s="241">
        <f>AN293+AN304+AN307+AN298+AN301+AN306</f>
        <v>14014173.520000001</v>
      </c>
      <c r="AO291" s="260"/>
      <c r="AP291" s="241">
        <f>AP293+AP304+AP307+AP298+AP301+AP306</f>
        <v>14276663.520000001</v>
      </c>
      <c r="AQ291" s="214"/>
      <c r="AR291" s="241">
        <f>AR293+AR304+AR307+AR298+AR301+AR306</f>
        <v>14281163.520000001</v>
      </c>
      <c r="AS291" s="214"/>
      <c r="AT291" s="241">
        <f>AT293+AT304+AT307+AT298+AT301+AT306</f>
        <v>14819520.620000001</v>
      </c>
      <c r="AU291" s="214"/>
      <c r="AV291" s="241">
        <f>AV293+AV304+AV307+AV298+AV301+AV306</f>
        <v>14812527.420000002</v>
      </c>
      <c r="AW291" s="214"/>
      <c r="AX291" s="261">
        <f>AX293</f>
        <v>0</v>
      </c>
      <c r="AY291" s="262">
        <f>AY293+AY304+AY307+AY298+AY301+AY306</f>
        <v>17988.18</v>
      </c>
      <c r="AZ291" s="234"/>
      <c r="BB291" s="260">
        <f>BB293</f>
        <v>0</v>
      </c>
      <c r="BC291" s="245" t="e">
        <f t="shared" si="11"/>
        <v>#DIV/0!</v>
      </c>
    </row>
    <row r="292" spans="1:55" ht="49.9" hidden="1" customHeight="1" x14ac:dyDescent="0.25">
      <c r="A292" s="255" t="s">
        <v>821</v>
      </c>
      <c r="B292" s="257" t="s">
        <v>823</v>
      </c>
      <c r="C292" s="257" t="s">
        <v>764</v>
      </c>
      <c r="D292" s="248" t="s">
        <v>824</v>
      </c>
      <c r="E292" s="239"/>
      <c r="F292" s="259"/>
      <c r="G292" s="241"/>
      <c r="H292" s="241"/>
      <c r="I292" s="241"/>
      <c r="J292" s="239"/>
      <c r="K292" s="259"/>
      <c r="L292" s="241"/>
      <c r="M292" s="241"/>
      <c r="N292" s="260"/>
      <c r="O292" s="241"/>
      <c r="P292" s="241"/>
      <c r="Q292" s="241"/>
      <c r="R292" s="241"/>
      <c r="S292" s="241"/>
      <c r="T292" s="241"/>
      <c r="U292" s="241"/>
      <c r="V292" s="214"/>
      <c r="W292" s="241"/>
      <c r="X292" s="241"/>
      <c r="Y292" s="241"/>
      <c r="Z292" s="214"/>
      <c r="AA292" s="241"/>
      <c r="AB292" s="214"/>
      <c r="AC292" s="241"/>
      <c r="AD292" s="214"/>
      <c r="AE292" s="241"/>
      <c r="AF292" s="214"/>
      <c r="AG292" s="241"/>
      <c r="AH292" s="214"/>
      <c r="AI292" s="241"/>
      <c r="AJ292" s="214"/>
      <c r="AK292" s="241"/>
      <c r="AL292" s="214"/>
      <c r="AM292" s="214"/>
      <c r="AN292" s="241"/>
      <c r="AO292" s="260"/>
      <c r="AP292" s="241"/>
      <c r="AQ292" s="214"/>
      <c r="AR292" s="241"/>
      <c r="AS292" s="214"/>
      <c r="AT292" s="241"/>
      <c r="AU292" s="214"/>
      <c r="AV292" s="241"/>
      <c r="AW292" s="214"/>
      <c r="AX292" s="261">
        <f>AX293</f>
        <v>0</v>
      </c>
      <c r="AY292" s="262"/>
      <c r="AZ292" s="234"/>
      <c r="BB292" s="260">
        <f>BB293</f>
        <v>0</v>
      </c>
      <c r="BC292" s="245" t="e">
        <f t="shared" si="11"/>
        <v>#DIV/0!</v>
      </c>
    </row>
    <row r="293" spans="1:55" ht="34.9" hidden="1" customHeight="1" x14ac:dyDescent="0.25">
      <c r="A293" s="280" t="s">
        <v>821</v>
      </c>
      <c r="B293" s="257" t="s">
        <v>840</v>
      </c>
      <c r="C293" s="257" t="s">
        <v>771</v>
      </c>
      <c r="D293" s="258" t="s">
        <v>763</v>
      </c>
      <c r="E293" s="239"/>
      <c r="F293" s="259"/>
      <c r="G293" s="241"/>
      <c r="H293" s="241"/>
      <c r="I293" s="241"/>
      <c r="J293" s="239"/>
      <c r="K293" s="259"/>
      <c r="L293" s="241"/>
      <c r="M293" s="241"/>
      <c r="N293" s="260"/>
      <c r="O293" s="241"/>
      <c r="P293" s="241"/>
      <c r="Q293" s="241"/>
      <c r="R293" s="241"/>
      <c r="S293" s="241"/>
      <c r="T293" s="241"/>
      <c r="U293" s="241">
        <v>11733000</v>
      </c>
      <c r="V293" s="214">
        <v>13271.67</v>
      </c>
      <c r="W293" s="241">
        <f>U293+V293</f>
        <v>11746271.67</v>
      </c>
      <c r="X293" s="241"/>
      <c r="Y293" s="241">
        <f>W293+X293</f>
        <v>11746271.67</v>
      </c>
      <c r="Z293" s="214"/>
      <c r="AA293" s="241">
        <f>Y293+Z293</f>
        <v>11746271.67</v>
      </c>
      <c r="AB293" s="214"/>
      <c r="AC293" s="241">
        <f>AA293+AB293</f>
        <v>11746271.67</v>
      </c>
      <c r="AD293" s="214"/>
      <c r="AE293" s="241">
        <f>AC293+AD293</f>
        <v>11746271.67</v>
      </c>
      <c r="AF293" s="214"/>
      <c r="AG293" s="241">
        <v>12120500</v>
      </c>
      <c r="AH293" s="214">
        <v>-503468.36</v>
      </c>
      <c r="AI293" s="241">
        <f>AG293+AH293</f>
        <v>11617031.640000001</v>
      </c>
      <c r="AJ293" s="214"/>
      <c r="AK293" s="241">
        <f>AI293+AJ293</f>
        <v>11617031.640000001</v>
      </c>
      <c r="AL293" s="214"/>
      <c r="AM293" s="214"/>
      <c r="AN293" s="241">
        <f>AK293+AL293+AM293</f>
        <v>11617031.640000001</v>
      </c>
      <c r="AO293" s="260"/>
      <c r="AP293" s="241">
        <f>AM293+AN293+AO293</f>
        <v>11617031.640000001</v>
      </c>
      <c r="AQ293" s="214"/>
      <c r="AR293" s="241">
        <f>AO293+AP293+AQ293</f>
        <v>11617031.640000001</v>
      </c>
      <c r="AS293" s="214"/>
      <c r="AT293" s="241">
        <f>AQ293+AR293+AS293</f>
        <v>11617031.640000001</v>
      </c>
      <c r="AU293" s="214"/>
      <c r="AV293" s="241">
        <f>AS293+AT293+AU293</f>
        <v>11617031.640000001</v>
      </c>
      <c r="AW293" s="214"/>
      <c r="AX293" s="261"/>
      <c r="AY293" s="262">
        <v>14946.9</v>
      </c>
      <c r="AZ293" s="234"/>
      <c r="BB293" s="260"/>
      <c r="BC293" s="245" t="e">
        <f t="shared" si="11"/>
        <v>#DIV/0!</v>
      </c>
    </row>
    <row r="294" spans="1:55" ht="51" customHeight="1" x14ac:dyDescent="0.25">
      <c r="A294" s="255" t="s">
        <v>821</v>
      </c>
      <c r="B294" s="247" t="s">
        <v>825</v>
      </c>
      <c r="C294" s="247" t="s">
        <v>764</v>
      </c>
      <c r="D294" s="248" t="s">
        <v>72</v>
      </c>
      <c r="E294" s="239"/>
      <c r="F294" s="259"/>
      <c r="G294" s="241"/>
      <c r="H294" s="241"/>
      <c r="I294" s="241"/>
      <c r="J294" s="239"/>
      <c r="K294" s="259"/>
      <c r="L294" s="241"/>
      <c r="M294" s="241"/>
      <c r="N294" s="260"/>
      <c r="O294" s="241"/>
      <c r="P294" s="241"/>
      <c r="Q294" s="241"/>
      <c r="R294" s="241"/>
      <c r="S294" s="241"/>
      <c r="T294" s="241"/>
      <c r="U294" s="241"/>
      <c r="V294" s="214"/>
      <c r="W294" s="241"/>
      <c r="X294" s="241"/>
      <c r="Y294" s="241"/>
      <c r="Z294" s="214"/>
      <c r="AA294" s="241"/>
      <c r="AB294" s="214"/>
      <c r="AC294" s="241"/>
      <c r="AD294" s="214"/>
      <c r="AE294" s="241"/>
      <c r="AF294" s="214"/>
      <c r="AG294" s="241"/>
      <c r="AH294" s="214"/>
      <c r="AI294" s="241"/>
      <c r="AJ294" s="214"/>
      <c r="AK294" s="241"/>
      <c r="AL294" s="214"/>
      <c r="AM294" s="214"/>
      <c r="AN294" s="241"/>
      <c r="AO294" s="260"/>
      <c r="AP294" s="241"/>
      <c r="AQ294" s="214"/>
      <c r="AR294" s="241"/>
      <c r="AS294" s="214"/>
      <c r="AT294" s="241"/>
      <c r="AU294" s="214"/>
      <c r="AV294" s="241"/>
      <c r="AW294" s="214"/>
      <c r="AX294" s="261">
        <f>AX295+AX312</f>
        <v>17966.397000000001</v>
      </c>
      <c r="AY294" s="262"/>
      <c r="AZ294" s="234"/>
      <c r="BB294" s="260">
        <f>BB295+BB312</f>
        <v>16923.623</v>
      </c>
      <c r="BC294" s="245">
        <f t="shared" si="11"/>
        <v>94.195975965576167</v>
      </c>
    </row>
    <row r="295" spans="1:55" ht="20.45" customHeight="1" x14ac:dyDescent="0.25">
      <c r="A295" s="255" t="s">
        <v>821</v>
      </c>
      <c r="B295" s="247" t="s">
        <v>826</v>
      </c>
      <c r="C295" s="247" t="s">
        <v>764</v>
      </c>
      <c r="D295" s="248" t="s">
        <v>712</v>
      </c>
      <c r="E295" s="239"/>
      <c r="F295" s="259"/>
      <c r="G295" s="241"/>
      <c r="H295" s="241"/>
      <c r="I295" s="241"/>
      <c r="J295" s="239"/>
      <c r="K295" s="259"/>
      <c r="L295" s="241"/>
      <c r="M295" s="241"/>
      <c r="N295" s="260"/>
      <c r="O295" s="241"/>
      <c r="P295" s="241"/>
      <c r="Q295" s="241"/>
      <c r="R295" s="241"/>
      <c r="S295" s="241"/>
      <c r="T295" s="241"/>
      <c r="U295" s="241"/>
      <c r="V295" s="214"/>
      <c r="W295" s="241"/>
      <c r="X295" s="241"/>
      <c r="Y295" s="241"/>
      <c r="Z295" s="214"/>
      <c r="AA295" s="241"/>
      <c r="AB295" s="214"/>
      <c r="AC295" s="241"/>
      <c r="AD295" s="214"/>
      <c r="AE295" s="241"/>
      <c r="AF295" s="214"/>
      <c r="AG295" s="241"/>
      <c r="AH295" s="214"/>
      <c r="AI295" s="241"/>
      <c r="AJ295" s="214"/>
      <c r="AK295" s="241"/>
      <c r="AL295" s="214"/>
      <c r="AM295" s="214"/>
      <c r="AN295" s="241"/>
      <c r="AO295" s="260"/>
      <c r="AP295" s="241"/>
      <c r="AQ295" s="214"/>
      <c r="AR295" s="241"/>
      <c r="AS295" s="214"/>
      <c r="AT295" s="241"/>
      <c r="AU295" s="214"/>
      <c r="AV295" s="241"/>
      <c r="AW295" s="214"/>
      <c r="AX295" s="261">
        <f>AX296+AX301+AX305+AX309</f>
        <v>17890.397000000001</v>
      </c>
      <c r="AY295" s="262"/>
      <c r="AZ295" s="234"/>
      <c r="BB295" s="260">
        <f>BB296+BB301+BB305+BB309</f>
        <v>16847.623</v>
      </c>
      <c r="BC295" s="245">
        <f t="shared" si="11"/>
        <v>94.171319954498486</v>
      </c>
    </row>
    <row r="296" spans="1:55" ht="36.6" customHeight="1" x14ac:dyDescent="0.25">
      <c r="A296" s="255" t="s">
        <v>821</v>
      </c>
      <c r="B296" s="257" t="s">
        <v>827</v>
      </c>
      <c r="C296" s="257" t="s">
        <v>764</v>
      </c>
      <c r="D296" s="248" t="s">
        <v>97</v>
      </c>
      <c r="E296" s="239"/>
      <c r="F296" s="259"/>
      <c r="G296" s="241"/>
      <c r="H296" s="241"/>
      <c r="I296" s="241"/>
      <c r="J296" s="239"/>
      <c r="K296" s="259"/>
      <c r="L296" s="241"/>
      <c r="M296" s="241"/>
      <c r="N296" s="260"/>
      <c r="O296" s="241"/>
      <c r="P296" s="241"/>
      <c r="Q296" s="241"/>
      <c r="R296" s="241"/>
      <c r="S296" s="241"/>
      <c r="T296" s="241"/>
      <c r="U296" s="241"/>
      <c r="V296" s="214"/>
      <c r="W296" s="241"/>
      <c r="X296" s="241"/>
      <c r="Y296" s="241"/>
      <c r="Z296" s="214"/>
      <c r="AA296" s="241"/>
      <c r="AB296" s="214"/>
      <c r="AC296" s="241"/>
      <c r="AD296" s="214"/>
      <c r="AE296" s="241"/>
      <c r="AF296" s="214"/>
      <c r="AG296" s="241"/>
      <c r="AH296" s="214"/>
      <c r="AI296" s="241"/>
      <c r="AJ296" s="214"/>
      <c r="AK296" s="241"/>
      <c r="AL296" s="214"/>
      <c r="AM296" s="214"/>
      <c r="AN296" s="241"/>
      <c r="AO296" s="260"/>
      <c r="AP296" s="241"/>
      <c r="AQ296" s="214"/>
      <c r="AR296" s="241"/>
      <c r="AS296" s="214"/>
      <c r="AT296" s="241"/>
      <c r="AU296" s="214"/>
      <c r="AV296" s="241"/>
      <c r="AW296" s="214"/>
      <c r="AX296" s="261">
        <f>AX297+AX299</f>
        <v>15163.22</v>
      </c>
      <c r="AY296" s="262"/>
      <c r="AZ296" s="234"/>
      <c r="BB296" s="260">
        <f>BB297+BB299</f>
        <v>14947.2</v>
      </c>
      <c r="BC296" s="245">
        <f t="shared" si="11"/>
        <v>98.575368556282911</v>
      </c>
    </row>
    <row r="297" spans="1:55" ht="36.6" customHeight="1" x14ac:dyDescent="0.25">
      <c r="A297" s="255" t="s">
        <v>821</v>
      </c>
      <c r="B297" s="257" t="s">
        <v>828</v>
      </c>
      <c r="C297" s="257" t="s">
        <v>764</v>
      </c>
      <c r="D297" s="248" t="s">
        <v>108</v>
      </c>
      <c r="E297" s="239"/>
      <c r="F297" s="259"/>
      <c r="G297" s="241"/>
      <c r="H297" s="241"/>
      <c r="I297" s="241"/>
      <c r="J297" s="239"/>
      <c r="K297" s="259"/>
      <c r="L297" s="241"/>
      <c r="M297" s="241"/>
      <c r="N297" s="260"/>
      <c r="O297" s="241"/>
      <c r="P297" s="241"/>
      <c r="Q297" s="241"/>
      <c r="R297" s="241"/>
      <c r="S297" s="241"/>
      <c r="T297" s="241"/>
      <c r="U297" s="241"/>
      <c r="V297" s="214"/>
      <c r="W297" s="241"/>
      <c r="X297" s="241"/>
      <c r="Y297" s="241"/>
      <c r="Z297" s="214"/>
      <c r="AA297" s="241"/>
      <c r="AB297" s="214"/>
      <c r="AC297" s="241"/>
      <c r="AD297" s="214"/>
      <c r="AE297" s="241"/>
      <c r="AF297" s="214"/>
      <c r="AG297" s="241"/>
      <c r="AH297" s="214"/>
      <c r="AI297" s="241"/>
      <c r="AJ297" s="214"/>
      <c r="AK297" s="241"/>
      <c r="AL297" s="214"/>
      <c r="AM297" s="214"/>
      <c r="AN297" s="241"/>
      <c r="AO297" s="260"/>
      <c r="AP297" s="241"/>
      <c r="AQ297" s="214"/>
      <c r="AR297" s="241"/>
      <c r="AS297" s="214"/>
      <c r="AT297" s="241"/>
      <c r="AU297" s="214"/>
      <c r="AV297" s="241"/>
      <c r="AW297" s="214"/>
      <c r="AX297" s="354">
        <f>AX298</f>
        <v>2450</v>
      </c>
      <c r="AY297" s="262"/>
      <c r="AZ297" s="234"/>
      <c r="BB297" s="260">
        <f>BB298</f>
        <v>2465</v>
      </c>
      <c r="BC297" s="245">
        <f t="shared" si="11"/>
        <v>100.61224489795919</v>
      </c>
    </row>
    <row r="298" spans="1:55" ht="51" customHeight="1" x14ac:dyDescent="0.25">
      <c r="A298" s="255" t="s">
        <v>821</v>
      </c>
      <c r="B298" s="257" t="s">
        <v>828</v>
      </c>
      <c r="C298" s="257" t="s">
        <v>801</v>
      </c>
      <c r="D298" s="258" t="s">
        <v>748</v>
      </c>
      <c r="E298" s="239"/>
      <c r="F298" s="259"/>
      <c r="G298" s="241"/>
      <c r="H298" s="241"/>
      <c r="I298" s="241"/>
      <c r="J298" s="239"/>
      <c r="K298" s="259"/>
      <c r="L298" s="241"/>
      <c r="M298" s="241"/>
      <c r="N298" s="260"/>
      <c r="O298" s="241"/>
      <c r="P298" s="241"/>
      <c r="Q298" s="241"/>
      <c r="R298" s="241"/>
      <c r="S298" s="241"/>
      <c r="T298" s="241"/>
      <c r="U298" s="241"/>
      <c r="V298" s="214"/>
      <c r="W298" s="241"/>
      <c r="X298" s="241"/>
      <c r="Y298" s="241"/>
      <c r="Z298" s="214"/>
      <c r="AA298" s="241"/>
      <c r="AB298" s="214"/>
      <c r="AC298" s="241"/>
      <c r="AD298" s="214"/>
      <c r="AE298" s="241"/>
      <c r="AF298" s="214"/>
      <c r="AG298" s="241"/>
      <c r="AH298" s="214">
        <v>167199.88</v>
      </c>
      <c r="AI298" s="241">
        <f>AH298</f>
        <v>167199.88</v>
      </c>
      <c r="AJ298" s="214"/>
      <c r="AK298" s="241">
        <f>AI298</f>
        <v>167199.88</v>
      </c>
      <c r="AL298" s="214">
        <v>90000</v>
      </c>
      <c r="AM298" s="214"/>
      <c r="AN298" s="241">
        <f>AK298+AL298+AM298</f>
        <v>257199.88</v>
      </c>
      <c r="AO298" s="260"/>
      <c r="AP298" s="241">
        <f>AM298+AN298+AO298</f>
        <v>257199.88</v>
      </c>
      <c r="AQ298" s="214"/>
      <c r="AR298" s="241">
        <f>AO298+AP298+AQ298</f>
        <v>257199.88</v>
      </c>
      <c r="AS298" s="214">
        <v>173230</v>
      </c>
      <c r="AT298" s="241">
        <f>AQ298+AR298+AS298</f>
        <v>430429.88</v>
      </c>
      <c r="AU298" s="214"/>
      <c r="AV298" s="241">
        <f>AT298</f>
        <v>430429.88</v>
      </c>
      <c r="AW298" s="214"/>
      <c r="AX298" s="354">
        <v>2450</v>
      </c>
      <c r="AY298" s="262">
        <v>1836</v>
      </c>
      <c r="AZ298" s="234"/>
      <c r="BB298" s="260">
        <v>2465</v>
      </c>
      <c r="BC298" s="245">
        <f t="shared" si="11"/>
        <v>100.61224489795919</v>
      </c>
    </row>
    <row r="299" spans="1:55" ht="163.5" customHeight="1" x14ac:dyDescent="0.25">
      <c r="A299" s="255" t="s">
        <v>821</v>
      </c>
      <c r="B299" s="257" t="s">
        <v>830</v>
      </c>
      <c r="C299" s="257" t="s">
        <v>764</v>
      </c>
      <c r="D299" s="291" t="s">
        <v>671</v>
      </c>
      <c r="E299" s="239"/>
      <c r="F299" s="259"/>
      <c r="G299" s="241"/>
      <c r="H299" s="241"/>
      <c r="I299" s="241"/>
      <c r="J299" s="239"/>
      <c r="K299" s="259"/>
      <c r="L299" s="241"/>
      <c r="M299" s="241"/>
      <c r="N299" s="260"/>
      <c r="O299" s="241"/>
      <c r="P299" s="241"/>
      <c r="Q299" s="241"/>
      <c r="R299" s="241"/>
      <c r="S299" s="241"/>
      <c r="T299" s="241"/>
      <c r="U299" s="241"/>
      <c r="V299" s="264"/>
      <c r="W299" s="241"/>
      <c r="X299" s="241"/>
      <c r="Y299" s="241"/>
      <c r="Z299" s="270"/>
      <c r="AA299" s="241"/>
      <c r="AB299" s="214"/>
      <c r="AC299" s="241"/>
      <c r="AD299" s="214"/>
      <c r="AE299" s="241"/>
      <c r="AF299" s="214"/>
      <c r="AG299" s="241"/>
      <c r="AH299" s="214">
        <v>31993</v>
      </c>
      <c r="AI299" s="241">
        <f>AH299</f>
        <v>31993</v>
      </c>
      <c r="AJ299" s="214"/>
      <c r="AK299" s="241">
        <f>AI299</f>
        <v>31993</v>
      </c>
      <c r="AL299" s="214">
        <v>-29100</v>
      </c>
      <c r="AM299" s="214"/>
      <c r="AN299" s="241">
        <f>AK299+AL299+AM299</f>
        <v>2893</v>
      </c>
      <c r="AO299" s="260"/>
      <c r="AP299" s="241">
        <f>AM299+AN299+AO299</f>
        <v>2893</v>
      </c>
      <c r="AQ299" s="214"/>
      <c r="AR299" s="241">
        <f>AO299+AP299+AQ299</f>
        <v>2893</v>
      </c>
      <c r="AS299" s="214"/>
      <c r="AT299" s="241">
        <f>AQ299+AR299+AS299</f>
        <v>2893</v>
      </c>
      <c r="AU299" s="214"/>
      <c r="AV299" s="241">
        <f>AS299+AT299+AU299</f>
        <v>2893</v>
      </c>
      <c r="AW299" s="214"/>
      <c r="AX299" s="354">
        <f>AX300</f>
        <v>12713.22</v>
      </c>
      <c r="AY299" s="262"/>
      <c r="AZ299" s="234"/>
      <c r="BB299" s="260">
        <f>BB300</f>
        <v>12482.2</v>
      </c>
      <c r="BC299" s="245">
        <f t="shared" si="11"/>
        <v>98.182836448987757</v>
      </c>
    </row>
    <row r="300" spans="1:55" ht="51" customHeight="1" x14ac:dyDescent="0.25">
      <c r="A300" s="255" t="s">
        <v>821</v>
      </c>
      <c r="B300" s="257" t="s">
        <v>829</v>
      </c>
      <c r="C300" s="257" t="s">
        <v>801</v>
      </c>
      <c r="D300" s="258" t="s">
        <v>751</v>
      </c>
      <c r="E300" s="239"/>
      <c r="F300" s="259"/>
      <c r="G300" s="241"/>
      <c r="H300" s="241"/>
      <c r="I300" s="241"/>
      <c r="J300" s="239"/>
      <c r="K300" s="259"/>
      <c r="L300" s="241"/>
      <c r="M300" s="241"/>
      <c r="N300" s="260"/>
      <c r="O300" s="241"/>
      <c r="P300" s="241"/>
      <c r="Q300" s="241"/>
      <c r="R300" s="241"/>
      <c r="S300" s="241"/>
      <c r="T300" s="241"/>
      <c r="U300" s="241"/>
      <c r="V300" s="264"/>
      <c r="W300" s="241"/>
      <c r="X300" s="241"/>
      <c r="Y300" s="241"/>
      <c r="Z300" s="270"/>
      <c r="AA300" s="241"/>
      <c r="AB300" s="214"/>
      <c r="AC300" s="241"/>
      <c r="AD300" s="214"/>
      <c r="AE300" s="241">
        <v>47700</v>
      </c>
      <c r="AF300" s="214"/>
      <c r="AG300" s="241">
        <v>124000</v>
      </c>
      <c r="AH300" s="214"/>
      <c r="AI300" s="241">
        <v>124000</v>
      </c>
      <c r="AJ300" s="214"/>
      <c r="AK300" s="241">
        <v>124000</v>
      </c>
      <c r="AL300" s="214"/>
      <c r="AM300" s="214"/>
      <c r="AN300" s="241">
        <v>124000</v>
      </c>
      <c r="AO300" s="260"/>
      <c r="AP300" s="241">
        <v>124000</v>
      </c>
      <c r="AQ300" s="214"/>
      <c r="AR300" s="241">
        <v>124000</v>
      </c>
      <c r="AS300" s="214"/>
      <c r="AT300" s="241">
        <v>124000</v>
      </c>
      <c r="AU300" s="214"/>
      <c r="AV300" s="241">
        <v>124000</v>
      </c>
      <c r="AW300" s="214"/>
      <c r="AX300" s="354">
        <v>12713.22</v>
      </c>
      <c r="AY300" s="262"/>
      <c r="AZ300" s="234"/>
      <c r="BB300" s="260">
        <v>12482.2</v>
      </c>
      <c r="BC300" s="245">
        <f t="shared" si="11"/>
        <v>98.182836448987757</v>
      </c>
    </row>
    <row r="301" spans="1:55" ht="50.45" customHeight="1" x14ac:dyDescent="0.25">
      <c r="A301" s="255" t="s">
        <v>821</v>
      </c>
      <c r="B301" s="257" t="s">
        <v>84</v>
      </c>
      <c r="C301" s="257" t="s">
        <v>764</v>
      </c>
      <c r="D301" s="248" t="s">
        <v>102</v>
      </c>
      <c r="E301" s="239"/>
      <c r="F301" s="259"/>
      <c r="G301" s="241"/>
      <c r="H301" s="241"/>
      <c r="I301" s="241"/>
      <c r="J301" s="239"/>
      <c r="K301" s="259"/>
      <c r="L301" s="241"/>
      <c r="M301" s="241"/>
      <c r="N301" s="260"/>
      <c r="O301" s="241"/>
      <c r="P301" s="241"/>
      <c r="Q301" s="241"/>
      <c r="R301" s="241"/>
      <c r="S301" s="241"/>
      <c r="T301" s="241"/>
      <c r="U301" s="241"/>
      <c r="V301" s="214"/>
      <c r="W301" s="241"/>
      <c r="X301" s="241"/>
      <c r="Y301" s="241"/>
      <c r="Z301" s="214"/>
      <c r="AA301" s="241"/>
      <c r="AB301" s="214"/>
      <c r="AC301" s="241"/>
      <c r="AD301" s="214"/>
      <c r="AE301" s="241"/>
      <c r="AF301" s="214"/>
      <c r="AG301" s="241"/>
      <c r="AH301" s="214">
        <v>609999</v>
      </c>
      <c r="AI301" s="241">
        <f>AH301</f>
        <v>609999</v>
      </c>
      <c r="AJ301" s="214"/>
      <c r="AK301" s="241">
        <f>AI301</f>
        <v>609999</v>
      </c>
      <c r="AL301" s="214"/>
      <c r="AM301" s="214"/>
      <c r="AN301" s="241">
        <f>AK301+AL301+AM301</f>
        <v>609999</v>
      </c>
      <c r="AO301" s="260"/>
      <c r="AP301" s="241">
        <f>AM301+AN301+AO301</f>
        <v>609999</v>
      </c>
      <c r="AQ301" s="214"/>
      <c r="AR301" s="241">
        <f>AO301+AP301+AQ301</f>
        <v>609999</v>
      </c>
      <c r="AS301" s="214"/>
      <c r="AT301" s="241">
        <f>AQ301+AR301+AS301</f>
        <v>609999</v>
      </c>
      <c r="AU301" s="214"/>
      <c r="AV301" s="241">
        <f>AS301+AT301+AU301</f>
        <v>609999</v>
      </c>
      <c r="AW301" s="214"/>
      <c r="AX301" s="261">
        <f>AX304+AX302</f>
        <v>1093</v>
      </c>
      <c r="AY301" s="262">
        <v>0</v>
      </c>
      <c r="AZ301" s="234"/>
      <c r="BB301" s="260">
        <f>BB304+BB302</f>
        <v>882.78300000000002</v>
      </c>
      <c r="BC301" s="245">
        <f t="shared" si="11"/>
        <v>80.766971637694411</v>
      </c>
    </row>
    <row r="302" spans="1:55" ht="36.6" customHeight="1" x14ac:dyDescent="0.25">
      <c r="A302" s="255" t="s">
        <v>821</v>
      </c>
      <c r="B302" s="257" t="s">
        <v>86</v>
      </c>
      <c r="C302" s="257" t="s">
        <v>764</v>
      </c>
      <c r="D302" s="248" t="s">
        <v>66</v>
      </c>
      <c r="E302" s="239"/>
      <c r="F302" s="259"/>
      <c r="G302" s="241"/>
      <c r="H302" s="241"/>
      <c r="I302" s="241"/>
      <c r="J302" s="239"/>
      <c r="K302" s="259"/>
      <c r="L302" s="241"/>
      <c r="M302" s="241"/>
      <c r="N302" s="260"/>
      <c r="O302" s="241"/>
      <c r="P302" s="241"/>
      <c r="Q302" s="241"/>
      <c r="R302" s="241"/>
      <c r="S302" s="241"/>
      <c r="T302" s="241"/>
      <c r="U302" s="241"/>
      <c r="V302" s="214"/>
      <c r="W302" s="241"/>
      <c r="X302" s="241"/>
      <c r="Y302" s="241"/>
      <c r="Z302" s="214"/>
      <c r="AA302" s="241"/>
      <c r="AB302" s="214"/>
      <c r="AC302" s="241"/>
      <c r="AD302" s="214"/>
      <c r="AE302" s="241"/>
      <c r="AF302" s="214"/>
      <c r="AG302" s="241"/>
      <c r="AH302" s="214"/>
      <c r="AI302" s="241"/>
      <c r="AJ302" s="214"/>
      <c r="AK302" s="241"/>
      <c r="AL302" s="214"/>
      <c r="AM302" s="214"/>
      <c r="AN302" s="241"/>
      <c r="AO302" s="270"/>
      <c r="AP302" s="241"/>
      <c r="AQ302" s="214"/>
      <c r="AR302" s="241"/>
      <c r="AS302" s="214"/>
      <c r="AT302" s="241"/>
      <c r="AU302" s="214"/>
      <c r="AV302" s="241"/>
      <c r="AW302" s="214"/>
      <c r="AX302" s="261">
        <f>AX303</f>
        <v>293</v>
      </c>
      <c r="AY302" s="262"/>
      <c r="AZ302" s="234"/>
      <c r="BB302" s="260">
        <f>BB303</f>
        <v>279</v>
      </c>
      <c r="BC302" s="245">
        <f t="shared" si="11"/>
        <v>95.221843003412971</v>
      </c>
    </row>
    <row r="303" spans="1:55" ht="50.45" customHeight="1" x14ac:dyDescent="0.25">
      <c r="A303" s="255" t="s">
        <v>821</v>
      </c>
      <c r="B303" s="257" t="s">
        <v>86</v>
      </c>
      <c r="C303" s="257" t="s">
        <v>801</v>
      </c>
      <c r="D303" s="258" t="s">
        <v>64</v>
      </c>
      <c r="E303" s="239"/>
      <c r="F303" s="259"/>
      <c r="G303" s="241"/>
      <c r="H303" s="241"/>
      <c r="I303" s="241"/>
      <c r="J303" s="239"/>
      <c r="K303" s="259"/>
      <c r="L303" s="241"/>
      <c r="M303" s="241"/>
      <c r="N303" s="260"/>
      <c r="O303" s="241"/>
      <c r="P303" s="241"/>
      <c r="Q303" s="241"/>
      <c r="R303" s="241"/>
      <c r="S303" s="241"/>
      <c r="T303" s="241"/>
      <c r="U303" s="241"/>
      <c r="V303" s="214"/>
      <c r="W303" s="241"/>
      <c r="X303" s="241"/>
      <c r="Y303" s="241"/>
      <c r="Z303" s="214"/>
      <c r="AA303" s="241"/>
      <c r="AB303" s="214"/>
      <c r="AC303" s="241"/>
      <c r="AD303" s="214"/>
      <c r="AE303" s="241"/>
      <c r="AF303" s="214"/>
      <c r="AG303" s="241"/>
      <c r="AH303" s="214"/>
      <c r="AI303" s="241"/>
      <c r="AJ303" s="214"/>
      <c r="AK303" s="241"/>
      <c r="AL303" s="214"/>
      <c r="AM303" s="214"/>
      <c r="AN303" s="241"/>
      <c r="AO303" s="270"/>
      <c r="AP303" s="241"/>
      <c r="AQ303" s="214"/>
      <c r="AR303" s="241"/>
      <c r="AS303" s="214"/>
      <c r="AT303" s="241"/>
      <c r="AU303" s="214"/>
      <c r="AV303" s="241"/>
      <c r="AW303" s="214"/>
      <c r="AX303" s="354">
        <v>293</v>
      </c>
      <c r="AY303" s="262"/>
      <c r="AZ303" s="234"/>
      <c r="BB303" s="260">
        <v>279</v>
      </c>
      <c r="BC303" s="245">
        <f t="shared" si="11"/>
        <v>95.221843003412971</v>
      </c>
    </row>
    <row r="304" spans="1:55" ht="45" customHeight="1" x14ac:dyDescent="0.25">
      <c r="A304" s="255" t="s">
        <v>821</v>
      </c>
      <c r="B304" s="257" t="s">
        <v>87</v>
      </c>
      <c r="C304" s="257" t="s">
        <v>801</v>
      </c>
      <c r="D304" s="258" t="s">
        <v>65</v>
      </c>
      <c r="E304" s="239"/>
      <c r="F304" s="259"/>
      <c r="G304" s="241"/>
      <c r="H304" s="241"/>
      <c r="I304" s="241"/>
      <c r="J304" s="239"/>
      <c r="K304" s="259"/>
      <c r="L304" s="241"/>
      <c r="M304" s="241"/>
      <c r="N304" s="260"/>
      <c r="O304" s="241"/>
      <c r="P304" s="241"/>
      <c r="Q304" s="241">
        <v>2316434.73</v>
      </c>
      <c r="R304" s="241">
        <v>2320934.73</v>
      </c>
      <c r="S304" s="241">
        <v>2257634.17</v>
      </c>
      <c r="T304" s="241">
        <v>2623997.35</v>
      </c>
      <c r="U304" s="241">
        <v>1187466.8899999999</v>
      </c>
      <c r="V304" s="264">
        <v>12962</v>
      </c>
      <c r="W304" s="241">
        <f>U304+V304</f>
        <v>1200428.8899999999</v>
      </c>
      <c r="X304" s="241">
        <v>487340.96</v>
      </c>
      <c r="Y304" s="241">
        <f>W304+X304</f>
        <v>1687769.8499999999</v>
      </c>
      <c r="Z304" s="264">
        <v>83781.789999999994</v>
      </c>
      <c r="AA304" s="241">
        <f>Y304+Z304</f>
        <v>1771551.64</v>
      </c>
      <c r="AB304" s="214">
        <v>47810</v>
      </c>
      <c r="AC304" s="241">
        <f>AA304+AB304</f>
        <v>1819361.64</v>
      </c>
      <c r="AD304" s="214">
        <v>191460.89</v>
      </c>
      <c r="AE304" s="241">
        <v>2013572.53</v>
      </c>
      <c r="AF304" s="214">
        <v>8893</v>
      </c>
      <c r="AG304" s="241">
        <v>1391850</v>
      </c>
      <c r="AH304" s="214"/>
      <c r="AI304" s="241">
        <v>1391850</v>
      </c>
      <c r="AJ304" s="214"/>
      <c r="AK304" s="241">
        <v>1391850</v>
      </c>
      <c r="AL304" s="214">
        <v>7000</v>
      </c>
      <c r="AM304" s="214"/>
      <c r="AN304" s="241">
        <v>1403050</v>
      </c>
      <c r="AO304" s="214">
        <v>262490</v>
      </c>
      <c r="AP304" s="241">
        <f>AN304+AO304</f>
        <v>1665540</v>
      </c>
      <c r="AQ304" s="214">
        <v>4500</v>
      </c>
      <c r="AR304" s="241">
        <f>AP304+AQ304</f>
        <v>1670040</v>
      </c>
      <c r="AS304" s="214">
        <v>368480</v>
      </c>
      <c r="AT304" s="241">
        <v>2035167.1</v>
      </c>
      <c r="AU304" s="214">
        <v>-6993.2</v>
      </c>
      <c r="AV304" s="241">
        <f>AT304+AU304</f>
        <v>2028173.9000000001</v>
      </c>
      <c r="AW304" s="214">
        <v>-89653.9</v>
      </c>
      <c r="AX304" s="354">
        <v>800</v>
      </c>
      <c r="AY304" s="262">
        <v>1205.28</v>
      </c>
      <c r="AZ304" s="234"/>
      <c r="BB304" s="260">
        <v>603.78300000000002</v>
      </c>
      <c r="BC304" s="245">
        <f t="shared" si="11"/>
        <v>75.472875000000002</v>
      </c>
    </row>
    <row r="305" spans="1:55" ht="34.9" customHeight="1" x14ac:dyDescent="0.25">
      <c r="A305" s="255" t="s">
        <v>821</v>
      </c>
      <c r="B305" s="257" t="s">
        <v>85</v>
      </c>
      <c r="C305" s="257" t="s">
        <v>764</v>
      </c>
      <c r="D305" s="248" t="s">
        <v>103</v>
      </c>
      <c r="E305" s="239"/>
      <c r="F305" s="259"/>
      <c r="G305" s="241"/>
      <c r="H305" s="241"/>
      <c r="I305" s="241"/>
      <c r="J305" s="239"/>
      <c r="K305" s="259"/>
      <c r="L305" s="241"/>
      <c r="M305" s="241"/>
      <c r="N305" s="260"/>
      <c r="O305" s="241"/>
      <c r="P305" s="241"/>
      <c r="Q305" s="241"/>
      <c r="R305" s="241"/>
      <c r="S305" s="241"/>
      <c r="T305" s="241"/>
      <c r="U305" s="241"/>
      <c r="V305" s="264"/>
      <c r="W305" s="241"/>
      <c r="X305" s="241"/>
      <c r="Y305" s="241"/>
      <c r="Z305" s="270"/>
      <c r="AA305" s="241"/>
      <c r="AB305" s="214"/>
      <c r="AC305" s="241"/>
      <c r="AD305" s="214"/>
      <c r="AE305" s="241"/>
      <c r="AF305" s="214"/>
      <c r="AG305" s="241"/>
      <c r="AH305" s="214"/>
      <c r="AI305" s="241"/>
      <c r="AJ305" s="214"/>
      <c r="AK305" s="241"/>
      <c r="AL305" s="214"/>
      <c r="AM305" s="214"/>
      <c r="AN305" s="241"/>
      <c r="AO305" s="214"/>
      <c r="AP305" s="241"/>
      <c r="AQ305" s="214"/>
      <c r="AR305" s="241"/>
      <c r="AS305" s="214"/>
      <c r="AT305" s="241"/>
      <c r="AU305" s="214"/>
      <c r="AV305" s="241"/>
      <c r="AW305" s="214"/>
      <c r="AX305" s="354">
        <f>AX306</f>
        <v>1017.76</v>
      </c>
      <c r="AY305" s="262"/>
      <c r="AZ305" s="234"/>
      <c r="BB305" s="260">
        <f>BB306</f>
        <v>1017.64</v>
      </c>
      <c r="BC305" s="245">
        <f t="shared" si="11"/>
        <v>99.988209401037579</v>
      </c>
    </row>
    <row r="306" spans="1:55" ht="50.45" customHeight="1" x14ac:dyDescent="0.25">
      <c r="A306" s="255" t="s">
        <v>821</v>
      </c>
      <c r="B306" s="257" t="s">
        <v>88</v>
      </c>
      <c r="C306" s="257" t="s">
        <v>764</v>
      </c>
      <c r="D306" s="258" t="s">
        <v>69</v>
      </c>
      <c r="E306" s="239"/>
      <c r="F306" s="259"/>
      <c r="G306" s="241"/>
      <c r="H306" s="241"/>
      <c r="I306" s="241"/>
      <c r="J306" s="239"/>
      <c r="K306" s="259"/>
      <c r="L306" s="241"/>
      <c r="M306" s="241"/>
      <c r="N306" s="260"/>
      <c r="O306" s="241"/>
      <c r="P306" s="241"/>
      <c r="Q306" s="241"/>
      <c r="R306" s="241"/>
      <c r="S306" s="241"/>
      <c r="T306" s="241"/>
      <c r="U306" s="241"/>
      <c r="V306" s="264"/>
      <c r="W306" s="241"/>
      <c r="X306" s="241"/>
      <c r="Y306" s="241"/>
      <c r="Z306" s="270"/>
      <c r="AA306" s="241"/>
      <c r="AB306" s="214"/>
      <c r="AC306" s="241"/>
      <c r="AD306" s="214"/>
      <c r="AE306" s="241"/>
      <c r="AF306" s="214"/>
      <c r="AG306" s="241"/>
      <c r="AH306" s="214">
        <v>31993</v>
      </c>
      <c r="AI306" s="241">
        <f>AH306</f>
        <v>31993</v>
      </c>
      <c r="AJ306" s="214"/>
      <c r="AK306" s="241">
        <f>AI306</f>
        <v>31993</v>
      </c>
      <c r="AL306" s="214">
        <v>-29100</v>
      </c>
      <c r="AM306" s="214"/>
      <c r="AN306" s="241">
        <f>AK306+AL306+AM306</f>
        <v>2893</v>
      </c>
      <c r="AO306" s="260"/>
      <c r="AP306" s="241">
        <f>AM306+AN306+AO306</f>
        <v>2893</v>
      </c>
      <c r="AQ306" s="214"/>
      <c r="AR306" s="241">
        <f>AO306+AP306+AQ306</f>
        <v>2893</v>
      </c>
      <c r="AS306" s="214"/>
      <c r="AT306" s="241">
        <f>AQ306+AR306+AS306</f>
        <v>2893</v>
      </c>
      <c r="AU306" s="214"/>
      <c r="AV306" s="241">
        <f>AS306+AT306+AU306</f>
        <v>2893</v>
      </c>
      <c r="AW306" s="214"/>
      <c r="AX306" s="354">
        <f>AX307+AX308</f>
        <v>1017.76</v>
      </c>
      <c r="AY306" s="262">
        <v>0</v>
      </c>
      <c r="AZ306" s="234"/>
      <c r="BB306" s="260">
        <f>BB307+BB308</f>
        <v>1017.64</v>
      </c>
      <c r="BC306" s="245">
        <f t="shared" si="11"/>
        <v>99.988209401037579</v>
      </c>
    </row>
    <row r="307" spans="1:55" ht="34.15" customHeight="1" x14ac:dyDescent="0.25">
      <c r="A307" s="255" t="s">
        <v>821</v>
      </c>
      <c r="B307" s="257" t="s">
        <v>88</v>
      </c>
      <c r="C307" s="257" t="s">
        <v>771</v>
      </c>
      <c r="D307" s="258" t="s">
        <v>89</v>
      </c>
      <c r="E307" s="239"/>
      <c r="F307" s="259"/>
      <c r="G307" s="241"/>
      <c r="H307" s="241"/>
      <c r="I307" s="241"/>
      <c r="J307" s="239"/>
      <c r="K307" s="259"/>
      <c r="L307" s="241"/>
      <c r="M307" s="241"/>
      <c r="N307" s="260"/>
      <c r="O307" s="241"/>
      <c r="P307" s="241"/>
      <c r="Q307" s="241"/>
      <c r="R307" s="241"/>
      <c r="S307" s="241"/>
      <c r="T307" s="241"/>
      <c r="U307" s="241"/>
      <c r="V307" s="264"/>
      <c r="W307" s="241"/>
      <c r="X307" s="241"/>
      <c r="Y307" s="241"/>
      <c r="Z307" s="270"/>
      <c r="AA307" s="241"/>
      <c r="AB307" s="214"/>
      <c r="AC307" s="241"/>
      <c r="AD307" s="214"/>
      <c r="AE307" s="241">
        <v>47700</v>
      </c>
      <c r="AF307" s="214"/>
      <c r="AG307" s="241">
        <v>124000</v>
      </c>
      <c r="AH307" s="214"/>
      <c r="AI307" s="241">
        <v>124000</v>
      </c>
      <c r="AJ307" s="214"/>
      <c r="AK307" s="241">
        <v>124000</v>
      </c>
      <c r="AL307" s="214"/>
      <c r="AM307" s="214"/>
      <c r="AN307" s="241">
        <v>124000</v>
      </c>
      <c r="AO307" s="260"/>
      <c r="AP307" s="241">
        <v>124000</v>
      </c>
      <c r="AQ307" s="214"/>
      <c r="AR307" s="241">
        <v>124000</v>
      </c>
      <c r="AS307" s="214"/>
      <c r="AT307" s="241">
        <v>124000</v>
      </c>
      <c r="AU307" s="214"/>
      <c r="AV307" s="241">
        <v>124000</v>
      </c>
      <c r="AW307" s="214"/>
      <c r="AX307" s="354">
        <v>966.76</v>
      </c>
      <c r="AY307" s="262">
        <v>0</v>
      </c>
      <c r="AZ307" s="234"/>
      <c r="BB307" s="260">
        <v>966.76</v>
      </c>
      <c r="BC307" s="245">
        <f t="shared" si="11"/>
        <v>100</v>
      </c>
    </row>
    <row r="308" spans="1:55" ht="34.15" customHeight="1" x14ac:dyDescent="0.25">
      <c r="A308" s="255" t="s">
        <v>821</v>
      </c>
      <c r="B308" s="257" t="s">
        <v>90</v>
      </c>
      <c r="C308" s="257" t="s">
        <v>771</v>
      </c>
      <c r="D308" s="275" t="s">
        <v>68</v>
      </c>
      <c r="E308" s="239">
        <f>F308+G308+H308+I308</f>
        <v>1378000</v>
      </c>
      <c r="F308" s="241">
        <f>F315</f>
        <v>293000</v>
      </c>
      <c r="G308" s="241">
        <f>G315</f>
        <v>360000</v>
      </c>
      <c r="H308" s="241">
        <f>H315</f>
        <v>379000</v>
      </c>
      <c r="I308" s="241">
        <f>I315</f>
        <v>346000</v>
      </c>
      <c r="J308" s="239">
        <f>K308+L308+M308+N308</f>
        <v>0</v>
      </c>
      <c r="K308" s="241">
        <f>K315</f>
        <v>0</v>
      </c>
      <c r="L308" s="241">
        <f>L315</f>
        <v>0</v>
      </c>
      <c r="M308" s="241">
        <f>M315</f>
        <v>0</v>
      </c>
      <c r="N308" s="260">
        <f>N315</f>
        <v>0</v>
      </c>
      <c r="O308" s="241">
        <v>1383775</v>
      </c>
      <c r="P308" s="241"/>
      <c r="Q308" s="241">
        <f>Q312+Q315</f>
        <v>1410903.71</v>
      </c>
      <c r="R308" s="241">
        <f>R312+R315</f>
        <v>1410903.71</v>
      </c>
      <c r="S308" s="241">
        <f>S312+S315</f>
        <v>1410903.71</v>
      </c>
      <c r="T308" s="241">
        <f>T312+T315</f>
        <v>1483878.71</v>
      </c>
      <c r="U308" s="241">
        <f>U312</f>
        <v>1687505.69</v>
      </c>
      <c r="V308" s="214"/>
      <c r="W308" s="241">
        <f>W312</f>
        <v>1687505.69</v>
      </c>
      <c r="X308" s="241">
        <f>X312</f>
        <v>381207.65</v>
      </c>
      <c r="Y308" s="241">
        <f>W308+X308</f>
        <v>2068713.3399999999</v>
      </c>
      <c r="Z308" s="214"/>
      <c r="AA308" s="241" t="e">
        <f>AA312</f>
        <v>#REF!</v>
      </c>
      <c r="AB308" s="214"/>
      <c r="AC308" s="241" t="e">
        <f>AC312</f>
        <v>#REF!</v>
      </c>
      <c r="AD308" s="214"/>
      <c r="AE308" s="241" t="e">
        <f>AE312</f>
        <v>#REF!</v>
      </c>
      <c r="AF308" s="214"/>
      <c r="AG308" s="241">
        <f>AG312</f>
        <v>1918025</v>
      </c>
      <c r="AH308" s="214"/>
      <c r="AI308" s="241">
        <f>AI312</f>
        <v>1918025</v>
      </c>
      <c r="AJ308" s="214"/>
      <c r="AK308" s="241">
        <f>AK312</f>
        <v>1918025</v>
      </c>
      <c r="AL308" s="214"/>
      <c r="AM308" s="214"/>
      <c r="AN308" s="241">
        <f>AN312</f>
        <v>2146025</v>
      </c>
      <c r="AO308" s="260"/>
      <c r="AP308" s="241">
        <f>AP312</f>
        <v>2163435</v>
      </c>
      <c r="AQ308" s="214"/>
      <c r="AR308" s="241">
        <f>AR312</f>
        <v>2305835</v>
      </c>
      <c r="AS308" s="214"/>
      <c r="AT308" s="241">
        <f>AT312</f>
        <v>2383271</v>
      </c>
      <c r="AU308" s="214"/>
      <c r="AV308" s="241">
        <f>AV312</f>
        <v>2383271</v>
      </c>
      <c r="AW308" s="214"/>
      <c r="AX308" s="354">
        <v>51</v>
      </c>
      <c r="AY308" s="254">
        <f>AY312</f>
        <v>2955.56</v>
      </c>
      <c r="AZ308" s="234"/>
      <c r="BB308" s="260">
        <v>50.88</v>
      </c>
      <c r="BC308" s="245">
        <f t="shared" si="11"/>
        <v>99.764705882352942</v>
      </c>
    </row>
    <row r="309" spans="1:55" ht="33" customHeight="1" x14ac:dyDescent="0.25">
      <c r="A309" s="73" t="s">
        <v>821</v>
      </c>
      <c r="B309" s="37" t="s">
        <v>908</v>
      </c>
      <c r="C309" s="37" t="s">
        <v>764</v>
      </c>
      <c r="D309" s="28" t="s">
        <v>909</v>
      </c>
      <c r="E309" s="84"/>
      <c r="F309" s="93"/>
      <c r="G309" s="86"/>
      <c r="H309" s="86"/>
      <c r="I309" s="86"/>
      <c r="J309" s="84"/>
      <c r="K309" s="93"/>
      <c r="L309" s="86"/>
      <c r="M309" s="86"/>
      <c r="N309" s="94"/>
      <c r="O309" s="86"/>
      <c r="P309" s="86"/>
      <c r="Q309" s="86"/>
      <c r="R309" s="86"/>
      <c r="S309" s="86"/>
      <c r="T309" s="86"/>
      <c r="U309" s="86"/>
      <c r="V309" s="83"/>
      <c r="W309" s="86"/>
      <c r="X309" s="86"/>
      <c r="Y309" s="86"/>
      <c r="Z309" s="83"/>
      <c r="AA309" s="86"/>
      <c r="AB309" s="83"/>
      <c r="AC309" s="86"/>
      <c r="AD309" s="83"/>
      <c r="AE309" s="86"/>
      <c r="AF309" s="83"/>
      <c r="AG309" s="86"/>
      <c r="AH309" s="83"/>
      <c r="AI309" s="86"/>
      <c r="AJ309" s="83"/>
      <c r="AK309" s="86"/>
      <c r="AL309" s="83"/>
      <c r="AM309" s="83"/>
      <c r="AN309" s="86"/>
      <c r="AO309" s="94"/>
      <c r="AP309" s="86"/>
      <c r="AQ309" s="83"/>
      <c r="AR309" s="86"/>
      <c r="AS309" s="83"/>
      <c r="AT309" s="86"/>
      <c r="AU309" s="83"/>
      <c r="AV309" s="86"/>
      <c r="AW309" s="83"/>
      <c r="AX309" s="95">
        <f>AX310</f>
        <v>616.41700000000003</v>
      </c>
      <c r="AY309" s="254"/>
      <c r="AZ309" s="234"/>
      <c r="BB309" s="260">
        <f>BB310</f>
        <v>0</v>
      </c>
      <c r="BC309" s="245">
        <f>BB309/AX309*100</f>
        <v>0</v>
      </c>
    </row>
    <row r="310" spans="1:55" ht="32.25" customHeight="1" x14ac:dyDescent="0.25">
      <c r="A310" s="73" t="s">
        <v>821</v>
      </c>
      <c r="B310" s="37" t="s">
        <v>907</v>
      </c>
      <c r="C310" s="37" t="s">
        <v>764</v>
      </c>
      <c r="D310" s="28" t="s">
        <v>36</v>
      </c>
      <c r="E310" s="84"/>
      <c r="F310" s="93"/>
      <c r="G310" s="86"/>
      <c r="H310" s="86"/>
      <c r="I310" s="86"/>
      <c r="J310" s="84"/>
      <c r="K310" s="93"/>
      <c r="L310" s="86"/>
      <c r="M310" s="86"/>
      <c r="N310" s="94"/>
      <c r="O310" s="86"/>
      <c r="P310" s="86"/>
      <c r="Q310" s="86"/>
      <c r="R310" s="86"/>
      <c r="S310" s="86"/>
      <c r="T310" s="86"/>
      <c r="U310" s="86"/>
      <c r="V310" s="83"/>
      <c r="W310" s="86"/>
      <c r="X310" s="86"/>
      <c r="Y310" s="86"/>
      <c r="Z310" s="83"/>
      <c r="AA310" s="86"/>
      <c r="AB310" s="83"/>
      <c r="AC310" s="86"/>
      <c r="AD310" s="83"/>
      <c r="AE310" s="86"/>
      <c r="AF310" s="83"/>
      <c r="AG310" s="86"/>
      <c r="AH310" s="83"/>
      <c r="AI310" s="86"/>
      <c r="AJ310" s="83"/>
      <c r="AK310" s="86"/>
      <c r="AL310" s="83"/>
      <c r="AM310" s="83"/>
      <c r="AN310" s="86"/>
      <c r="AO310" s="94"/>
      <c r="AP310" s="86"/>
      <c r="AQ310" s="83"/>
      <c r="AR310" s="86"/>
      <c r="AS310" s="83"/>
      <c r="AT310" s="86"/>
      <c r="AU310" s="83"/>
      <c r="AV310" s="86"/>
      <c r="AW310" s="83"/>
      <c r="AX310" s="95">
        <f>AX311</f>
        <v>616.41700000000003</v>
      </c>
      <c r="AY310" s="254"/>
      <c r="AZ310" s="234"/>
      <c r="BB310" s="260">
        <f>BB311</f>
        <v>0</v>
      </c>
      <c r="BC310" s="245">
        <f>BB310/AX310*100</f>
        <v>0</v>
      </c>
    </row>
    <row r="311" spans="1:55" ht="33.75" customHeight="1" x14ac:dyDescent="0.25">
      <c r="A311" s="73" t="s">
        <v>821</v>
      </c>
      <c r="B311" s="37" t="s">
        <v>907</v>
      </c>
      <c r="C311" s="37" t="s">
        <v>771</v>
      </c>
      <c r="D311" s="28" t="s">
        <v>747</v>
      </c>
      <c r="E311" s="84"/>
      <c r="F311" s="93"/>
      <c r="G311" s="86"/>
      <c r="H311" s="86"/>
      <c r="I311" s="86"/>
      <c r="J311" s="84"/>
      <c r="K311" s="93"/>
      <c r="L311" s="86"/>
      <c r="M311" s="86"/>
      <c r="N311" s="94"/>
      <c r="O311" s="86"/>
      <c r="P311" s="86"/>
      <c r="Q311" s="86"/>
      <c r="R311" s="86"/>
      <c r="S311" s="86"/>
      <c r="T311" s="86"/>
      <c r="U311" s="86"/>
      <c r="V311" s="83"/>
      <c r="W311" s="86"/>
      <c r="X311" s="86"/>
      <c r="Y311" s="86"/>
      <c r="Z311" s="83"/>
      <c r="AA311" s="86"/>
      <c r="AB311" s="83"/>
      <c r="AC311" s="86"/>
      <c r="AD311" s="83"/>
      <c r="AE311" s="86"/>
      <c r="AF311" s="83"/>
      <c r="AG311" s="86"/>
      <c r="AH311" s="83"/>
      <c r="AI311" s="86"/>
      <c r="AJ311" s="83"/>
      <c r="AK311" s="86"/>
      <c r="AL311" s="83"/>
      <c r="AM311" s="83"/>
      <c r="AN311" s="86"/>
      <c r="AO311" s="94"/>
      <c r="AP311" s="86"/>
      <c r="AQ311" s="83"/>
      <c r="AR311" s="86"/>
      <c r="AS311" s="83"/>
      <c r="AT311" s="86"/>
      <c r="AU311" s="83"/>
      <c r="AV311" s="86"/>
      <c r="AW311" s="83"/>
      <c r="AX311" s="357">
        <v>616.41700000000003</v>
      </c>
      <c r="AY311" s="254"/>
      <c r="AZ311" s="234"/>
      <c r="BB311" s="260">
        <v>0</v>
      </c>
      <c r="BC311" s="245">
        <f>BB311/AX311*100</f>
        <v>0</v>
      </c>
    </row>
    <row r="312" spans="1:55" ht="33.6" customHeight="1" x14ac:dyDescent="0.25">
      <c r="A312" s="255" t="s">
        <v>821</v>
      </c>
      <c r="B312" s="247" t="s">
        <v>831</v>
      </c>
      <c r="C312" s="247" t="s">
        <v>764</v>
      </c>
      <c r="D312" s="248" t="s">
        <v>714</v>
      </c>
      <c r="E312" s="239"/>
      <c r="F312" s="259"/>
      <c r="G312" s="241"/>
      <c r="H312" s="241"/>
      <c r="I312" s="241"/>
      <c r="J312" s="239"/>
      <c r="K312" s="259"/>
      <c r="L312" s="241"/>
      <c r="M312" s="241"/>
      <c r="N312" s="260"/>
      <c r="O312" s="241"/>
      <c r="P312" s="241"/>
      <c r="Q312" s="241">
        <v>1294903.71</v>
      </c>
      <c r="R312" s="241">
        <v>1294903.71</v>
      </c>
      <c r="S312" s="241">
        <v>1294903.71</v>
      </c>
      <c r="T312" s="241">
        <v>1367878.71</v>
      </c>
      <c r="U312" s="241">
        <f>U313+U315</f>
        <v>1687505.69</v>
      </c>
      <c r="V312" s="214"/>
      <c r="W312" s="241">
        <f>W313+W315</f>
        <v>1687505.69</v>
      </c>
      <c r="X312" s="241">
        <f>X313+X315</f>
        <v>381207.65</v>
      </c>
      <c r="Y312" s="241">
        <f>W312+X312</f>
        <v>2068713.3399999999</v>
      </c>
      <c r="Z312" s="214"/>
      <c r="AA312" s="241" t="e">
        <f>AA313+AA315+#REF!</f>
        <v>#REF!</v>
      </c>
      <c r="AB312" s="214"/>
      <c r="AC312" s="241" t="e">
        <f>AC313+AC315+#REF!</f>
        <v>#REF!</v>
      </c>
      <c r="AD312" s="214"/>
      <c r="AE312" s="241" t="e">
        <f>AE313+AE315+#REF!</f>
        <v>#REF!</v>
      </c>
      <c r="AF312" s="214"/>
      <c r="AG312" s="241">
        <f>AG313+AG315</f>
        <v>1918025</v>
      </c>
      <c r="AH312" s="214"/>
      <c r="AI312" s="241">
        <f>AI313+AI315</f>
        <v>1918025</v>
      </c>
      <c r="AJ312" s="214"/>
      <c r="AK312" s="241">
        <f>AK313+AK315</f>
        <v>1918025</v>
      </c>
      <c r="AL312" s="214"/>
      <c r="AM312" s="214"/>
      <c r="AN312" s="241">
        <f>AN313+AN315</f>
        <v>2146025</v>
      </c>
      <c r="AO312" s="260"/>
      <c r="AP312" s="241">
        <f>AP313+AP315</f>
        <v>2163435</v>
      </c>
      <c r="AQ312" s="214"/>
      <c r="AR312" s="241">
        <f>AR313+AR315</f>
        <v>2305835</v>
      </c>
      <c r="AS312" s="214"/>
      <c r="AT312" s="241">
        <f>AT313+AT315</f>
        <v>2383271</v>
      </c>
      <c r="AU312" s="214"/>
      <c r="AV312" s="241">
        <f>AV313+AV315</f>
        <v>2383271</v>
      </c>
      <c r="AW312" s="214"/>
      <c r="AX312" s="354">
        <f>AX313</f>
        <v>76</v>
      </c>
      <c r="AY312" s="262">
        <f>AY313</f>
        <v>2955.56</v>
      </c>
      <c r="AZ312" s="234"/>
      <c r="BB312" s="260">
        <f>BB313</f>
        <v>76</v>
      </c>
      <c r="BC312" s="245">
        <f t="shared" si="11"/>
        <v>100</v>
      </c>
    </row>
    <row r="313" spans="1:55" ht="30" customHeight="1" x14ac:dyDescent="0.25">
      <c r="A313" s="255" t="s">
        <v>821</v>
      </c>
      <c r="B313" s="257" t="s">
        <v>83</v>
      </c>
      <c r="C313" s="257" t="s">
        <v>764</v>
      </c>
      <c r="D313" s="248" t="s">
        <v>101</v>
      </c>
      <c r="E313" s="239"/>
      <c r="F313" s="259"/>
      <c r="G313" s="241"/>
      <c r="H313" s="241"/>
      <c r="I313" s="241"/>
      <c r="J313" s="239"/>
      <c r="K313" s="259"/>
      <c r="L313" s="241"/>
      <c r="M313" s="241"/>
      <c r="N313" s="260"/>
      <c r="O313" s="241"/>
      <c r="P313" s="241"/>
      <c r="Q313" s="241"/>
      <c r="R313" s="241"/>
      <c r="S313" s="241"/>
      <c r="T313" s="241"/>
      <c r="U313" s="241">
        <v>1577505.69</v>
      </c>
      <c r="V313" s="214"/>
      <c r="W313" s="241">
        <v>1577505.69</v>
      </c>
      <c r="X313" s="241">
        <v>381207.65</v>
      </c>
      <c r="Y313" s="241">
        <f>W313+X313</f>
        <v>1958713.3399999999</v>
      </c>
      <c r="Z313" s="264">
        <v>338699.17</v>
      </c>
      <c r="AA313" s="241">
        <f>Y313+Z313</f>
        <v>2297412.5099999998</v>
      </c>
      <c r="AB313" s="264">
        <v>2440</v>
      </c>
      <c r="AC313" s="241">
        <f>AA313+AB313</f>
        <v>2299852.5099999998</v>
      </c>
      <c r="AD313" s="214">
        <v>77106.23</v>
      </c>
      <c r="AE313" s="241">
        <f>AC313+AD313</f>
        <v>2376958.7399999998</v>
      </c>
      <c r="AF313" s="214"/>
      <c r="AG313" s="241">
        <v>1747925</v>
      </c>
      <c r="AH313" s="214"/>
      <c r="AI313" s="241">
        <v>1747925</v>
      </c>
      <c r="AJ313" s="214"/>
      <c r="AK313" s="241">
        <v>1747925</v>
      </c>
      <c r="AL313" s="214">
        <v>228000</v>
      </c>
      <c r="AM313" s="214"/>
      <c r="AN313" s="241">
        <f>AK313+AL313</f>
        <v>1975925</v>
      </c>
      <c r="AO313" s="214">
        <v>17410</v>
      </c>
      <c r="AP313" s="241">
        <f>AN313+AO313</f>
        <v>1993335</v>
      </c>
      <c r="AQ313" s="214">
        <v>142400</v>
      </c>
      <c r="AR313" s="241">
        <f>AP313+AQ313</f>
        <v>2135735</v>
      </c>
      <c r="AS313" s="214">
        <v>77436</v>
      </c>
      <c r="AT313" s="241">
        <f>AR313+AS313</f>
        <v>2213171</v>
      </c>
      <c r="AU313" s="214"/>
      <c r="AV313" s="241">
        <f>AT313+AU313</f>
        <v>2213171</v>
      </c>
      <c r="AW313" s="214"/>
      <c r="AX313" s="354">
        <f>AX314</f>
        <v>76</v>
      </c>
      <c r="AY313" s="262">
        <v>2955.56</v>
      </c>
      <c r="AZ313" s="234"/>
      <c r="BB313" s="260">
        <f>BB314</f>
        <v>76</v>
      </c>
      <c r="BC313" s="245">
        <f t="shared" si="11"/>
        <v>100</v>
      </c>
    </row>
    <row r="314" spans="1:55" ht="35.450000000000003" customHeight="1" x14ac:dyDescent="0.25">
      <c r="A314" s="255" t="s">
        <v>821</v>
      </c>
      <c r="B314" s="257" t="s">
        <v>841</v>
      </c>
      <c r="C314" s="257" t="s">
        <v>764</v>
      </c>
      <c r="D314" s="248" t="s">
        <v>108</v>
      </c>
      <c r="E314" s="239"/>
      <c r="F314" s="259"/>
      <c r="G314" s="241"/>
      <c r="H314" s="241"/>
      <c r="I314" s="241"/>
      <c r="J314" s="239"/>
      <c r="K314" s="259"/>
      <c r="L314" s="241"/>
      <c r="M314" s="241"/>
      <c r="N314" s="260"/>
      <c r="O314" s="241"/>
      <c r="P314" s="241"/>
      <c r="Q314" s="241"/>
      <c r="R314" s="241"/>
      <c r="S314" s="241"/>
      <c r="T314" s="241"/>
      <c r="U314" s="241"/>
      <c r="V314" s="214"/>
      <c r="W314" s="241"/>
      <c r="X314" s="241"/>
      <c r="Y314" s="241"/>
      <c r="Z314" s="270"/>
      <c r="AA314" s="241"/>
      <c r="AB314" s="270"/>
      <c r="AC314" s="241"/>
      <c r="AD314" s="214"/>
      <c r="AE314" s="241"/>
      <c r="AF314" s="214"/>
      <c r="AG314" s="241"/>
      <c r="AH314" s="214"/>
      <c r="AI314" s="241"/>
      <c r="AJ314" s="214"/>
      <c r="AK314" s="241"/>
      <c r="AL314" s="214"/>
      <c r="AM314" s="214"/>
      <c r="AN314" s="241"/>
      <c r="AO314" s="214"/>
      <c r="AP314" s="241"/>
      <c r="AQ314" s="214"/>
      <c r="AR314" s="241"/>
      <c r="AS314" s="214"/>
      <c r="AT314" s="241"/>
      <c r="AU314" s="214"/>
      <c r="AV314" s="241"/>
      <c r="AW314" s="214"/>
      <c r="AX314" s="354">
        <f>AX315</f>
        <v>76</v>
      </c>
      <c r="AY314" s="262"/>
      <c r="AZ314" s="234"/>
      <c r="BB314" s="260">
        <f>BB315</f>
        <v>76</v>
      </c>
      <c r="BC314" s="245">
        <f t="shared" si="11"/>
        <v>100</v>
      </c>
    </row>
    <row r="315" spans="1:55" ht="45" customHeight="1" x14ac:dyDescent="0.25">
      <c r="A315" s="255" t="s">
        <v>821</v>
      </c>
      <c r="B315" s="257" t="s">
        <v>841</v>
      </c>
      <c r="C315" s="257" t="s">
        <v>801</v>
      </c>
      <c r="D315" s="258" t="s">
        <v>749</v>
      </c>
      <c r="E315" s="239">
        <f>F315+G315+H315+I315</f>
        <v>1378000</v>
      </c>
      <c r="F315" s="259">
        <v>293000</v>
      </c>
      <c r="G315" s="241">
        <v>360000</v>
      </c>
      <c r="H315" s="241">
        <v>379000</v>
      </c>
      <c r="I315" s="241">
        <v>346000</v>
      </c>
      <c r="J315" s="239">
        <f>K315+L315+M315+N315</f>
        <v>0</v>
      </c>
      <c r="K315" s="259"/>
      <c r="L315" s="241"/>
      <c r="M315" s="241"/>
      <c r="N315" s="260"/>
      <c r="O315" s="241">
        <v>1383775</v>
      </c>
      <c r="P315" s="241"/>
      <c r="Q315" s="241">
        <v>116000</v>
      </c>
      <c r="R315" s="241">
        <v>116000</v>
      </c>
      <c r="S315" s="241">
        <v>116000</v>
      </c>
      <c r="T315" s="241">
        <v>116000</v>
      </c>
      <c r="U315" s="241">
        <v>110000</v>
      </c>
      <c r="V315" s="214"/>
      <c r="W315" s="241">
        <v>110000</v>
      </c>
      <c r="X315" s="241"/>
      <c r="Y315" s="241">
        <f>W315+X315</f>
        <v>110000</v>
      </c>
      <c r="Z315" s="214"/>
      <c r="AA315" s="241">
        <f>Y315+Z315</f>
        <v>110000</v>
      </c>
      <c r="AB315" s="214"/>
      <c r="AC315" s="241">
        <f>AA315+AB315</f>
        <v>110000</v>
      </c>
      <c r="AD315" s="214"/>
      <c r="AE315" s="241">
        <f>AC315+AD315</f>
        <v>110000</v>
      </c>
      <c r="AF315" s="214"/>
      <c r="AG315" s="241">
        <v>170100</v>
      </c>
      <c r="AH315" s="214"/>
      <c r="AI315" s="241">
        <v>170100</v>
      </c>
      <c r="AJ315" s="214"/>
      <c r="AK315" s="241">
        <v>170100</v>
      </c>
      <c r="AL315" s="214"/>
      <c r="AM315" s="214"/>
      <c r="AN315" s="241">
        <f>AK315+AL315+AM315</f>
        <v>170100</v>
      </c>
      <c r="AO315" s="260"/>
      <c r="AP315" s="241">
        <f>AM315+AN315+AO315</f>
        <v>170100</v>
      </c>
      <c r="AQ315" s="214"/>
      <c r="AR315" s="241">
        <f>AO315+AP315+AQ315</f>
        <v>170100</v>
      </c>
      <c r="AS315" s="214"/>
      <c r="AT315" s="241">
        <f>AQ315+AR315+AS315</f>
        <v>170100</v>
      </c>
      <c r="AU315" s="214"/>
      <c r="AV315" s="241">
        <f>AS315+AT315+AU315</f>
        <v>170100</v>
      </c>
      <c r="AW315" s="214"/>
      <c r="AX315" s="354">
        <v>76</v>
      </c>
      <c r="AY315" s="262">
        <v>0</v>
      </c>
      <c r="AZ315" s="234"/>
      <c r="BB315" s="260">
        <v>76</v>
      </c>
      <c r="BC315" s="245">
        <f t="shared" si="11"/>
        <v>100</v>
      </c>
    </row>
    <row r="316" spans="1:55" ht="0.75" customHeight="1" x14ac:dyDescent="0.25">
      <c r="A316" s="311" t="s">
        <v>821</v>
      </c>
      <c r="B316" s="247" t="s">
        <v>768</v>
      </c>
      <c r="C316" s="247" t="s">
        <v>764</v>
      </c>
      <c r="D316" s="248" t="s">
        <v>691</v>
      </c>
      <c r="E316" s="249"/>
      <c r="F316" s="250"/>
      <c r="G316" s="251"/>
      <c r="H316" s="251"/>
      <c r="I316" s="251"/>
      <c r="J316" s="249"/>
      <c r="K316" s="250"/>
      <c r="L316" s="251"/>
      <c r="M316" s="251"/>
      <c r="N316" s="252"/>
      <c r="O316" s="251"/>
      <c r="P316" s="251"/>
      <c r="Q316" s="251"/>
      <c r="R316" s="251"/>
      <c r="S316" s="251"/>
      <c r="T316" s="251"/>
      <c r="U316" s="251"/>
      <c r="V316" s="305"/>
      <c r="W316" s="251"/>
      <c r="X316" s="251"/>
      <c r="Y316" s="251"/>
      <c r="Z316" s="305"/>
      <c r="AA316" s="251"/>
      <c r="AB316" s="305"/>
      <c r="AC316" s="251"/>
      <c r="AD316" s="305"/>
      <c r="AE316" s="251"/>
      <c r="AF316" s="305"/>
      <c r="AG316" s="251"/>
      <c r="AH316" s="305"/>
      <c r="AI316" s="251"/>
      <c r="AJ316" s="305"/>
      <c r="AK316" s="251"/>
      <c r="AL316" s="305"/>
      <c r="AM316" s="305"/>
      <c r="AN316" s="251"/>
      <c r="AO316" s="252"/>
      <c r="AP316" s="251"/>
      <c r="AQ316" s="305"/>
      <c r="AR316" s="251"/>
      <c r="AS316" s="305">
        <v>34000</v>
      </c>
      <c r="AT316" s="251">
        <f>AS316</f>
        <v>34000</v>
      </c>
      <c r="AU316" s="305"/>
      <c r="AV316" s="251">
        <f>AT316</f>
        <v>34000</v>
      </c>
      <c r="AW316" s="305"/>
      <c r="AX316" s="356">
        <f>AX322+AX317</f>
        <v>464</v>
      </c>
      <c r="AY316" s="262"/>
      <c r="AZ316" s="234"/>
      <c r="BB316" s="252">
        <f>BB322+BB317</f>
        <v>0</v>
      </c>
      <c r="BC316" s="245">
        <f t="shared" si="11"/>
        <v>0</v>
      </c>
    </row>
    <row r="317" spans="1:55" ht="1.5" customHeight="1" x14ac:dyDescent="0.25">
      <c r="A317" s="319" t="s">
        <v>821</v>
      </c>
      <c r="B317" s="274" t="s">
        <v>122</v>
      </c>
      <c r="C317" s="274" t="s">
        <v>764</v>
      </c>
      <c r="D317" s="258" t="s">
        <v>206</v>
      </c>
      <c r="E317" s="249"/>
      <c r="F317" s="250"/>
      <c r="G317" s="251"/>
      <c r="H317" s="251"/>
      <c r="I317" s="251"/>
      <c r="J317" s="249"/>
      <c r="K317" s="250"/>
      <c r="L317" s="251"/>
      <c r="M317" s="251"/>
      <c r="N317" s="252"/>
      <c r="O317" s="251"/>
      <c r="P317" s="251"/>
      <c r="Q317" s="251"/>
      <c r="R317" s="251"/>
      <c r="S317" s="251"/>
      <c r="T317" s="251"/>
      <c r="U317" s="251"/>
      <c r="V317" s="305"/>
      <c r="W317" s="251"/>
      <c r="X317" s="251"/>
      <c r="Y317" s="251"/>
      <c r="Z317" s="305"/>
      <c r="AA317" s="251"/>
      <c r="AB317" s="305"/>
      <c r="AC317" s="251"/>
      <c r="AD317" s="305"/>
      <c r="AE317" s="251"/>
      <c r="AF317" s="305"/>
      <c r="AG317" s="251"/>
      <c r="AH317" s="305"/>
      <c r="AI317" s="251"/>
      <c r="AJ317" s="305"/>
      <c r="AK317" s="251"/>
      <c r="AL317" s="305"/>
      <c r="AM317" s="305"/>
      <c r="AN317" s="251"/>
      <c r="AO317" s="252"/>
      <c r="AP317" s="251"/>
      <c r="AQ317" s="305"/>
      <c r="AR317" s="251"/>
      <c r="AS317" s="305"/>
      <c r="AT317" s="251"/>
      <c r="AU317" s="305"/>
      <c r="AV317" s="251"/>
      <c r="AW317" s="305"/>
      <c r="AX317" s="356">
        <f>AX318+AX320</f>
        <v>0</v>
      </c>
      <c r="AY317" s="262"/>
      <c r="AZ317" s="234"/>
      <c r="BB317" s="252">
        <f>BB318+BB320</f>
        <v>0</v>
      </c>
      <c r="BC317" s="245" t="e">
        <f t="shared" si="11"/>
        <v>#DIV/0!</v>
      </c>
    </row>
    <row r="318" spans="1:55" ht="26.25" hidden="1" customHeight="1" x14ac:dyDescent="0.25">
      <c r="A318" s="280" t="s">
        <v>821</v>
      </c>
      <c r="B318" s="257" t="s">
        <v>216</v>
      </c>
      <c r="C318" s="257" t="s">
        <v>764</v>
      </c>
      <c r="D318" s="258" t="s">
        <v>219</v>
      </c>
      <c r="E318" s="249"/>
      <c r="F318" s="250"/>
      <c r="G318" s="251"/>
      <c r="H318" s="251"/>
      <c r="I318" s="251"/>
      <c r="J318" s="249"/>
      <c r="K318" s="250"/>
      <c r="L318" s="251"/>
      <c r="M318" s="251"/>
      <c r="N318" s="252"/>
      <c r="O318" s="251"/>
      <c r="P318" s="251"/>
      <c r="Q318" s="251"/>
      <c r="R318" s="251"/>
      <c r="S318" s="251"/>
      <c r="T318" s="251"/>
      <c r="U318" s="251"/>
      <c r="V318" s="305"/>
      <c r="W318" s="251"/>
      <c r="X318" s="251"/>
      <c r="Y318" s="251"/>
      <c r="Z318" s="305"/>
      <c r="AA318" s="251"/>
      <c r="AB318" s="305"/>
      <c r="AC318" s="251"/>
      <c r="AD318" s="305"/>
      <c r="AE318" s="251"/>
      <c r="AF318" s="305"/>
      <c r="AG318" s="251"/>
      <c r="AH318" s="305"/>
      <c r="AI318" s="251"/>
      <c r="AJ318" s="305"/>
      <c r="AK318" s="251"/>
      <c r="AL318" s="305"/>
      <c r="AM318" s="305"/>
      <c r="AN318" s="251"/>
      <c r="AO318" s="252"/>
      <c r="AP318" s="251"/>
      <c r="AQ318" s="305"/>
      <c r="AR318" s="251"/>
      <c r="AS318" s="305"/>
      <c r="AT318" s="251"/>
      <c r="AU318" s="305"/>
      <c r="AV318" s="251"/>
      <c r="AW318" s="305"/>
      <c r="AX318" s="356">
        <f>AX319</f>
        <v>0</v>
      </c>
      <c r="AY318" s="262"/>
      <c r="AZ318" s="234"/>
      <c r="BB318" s="252">
        <f>BB319</f>
        <v>0</v>
      </c>
      <c r="BC318" s="245" t="e">
        <f t="shared" si="11"/>
        <v>#DIV/0!</v>
      </c>
    </row>
    <row r="319" spans="1:55" ht="34.5" hidden="1" customHeight="1" x14ac:dyDescent="0.25">
      <c r="A319" s="280" t="s">
        <v>821</v>
      </c>
      <c r="B319" s="257" t="s">
        <v>216</v>
      </c>
      <c r="C319" s="257" t="s">
        <v>771</v>
      </c>
      <c r="D319" s="258" t="s">
        <v>747</v>
      </c>
      <c r="E319" s="239"/>
      <c r="F319" s="259"/>
      <c r="G319" s="241"/>
      <c r="H319" s="241"/>
      <c r="I319" s="241"/>
      <c r="J319" s="239"/>
      <c r="K319" s="259"/>
      <c r="L319" s="241"/>
      <c r="M319" s="241"/>
      <c r="N319" s="260"/>
      <c r="O319" s="241"/>
      <c r="P319" s="241"/>
      <c r="Q319" s="241"/>
      <c r="R319" s="241"/>
      <c r="S319" s="241"/>
      <c r="T319" s="241"/>
      <c r="U319" s="241"/>
      <c r="V319" s="214"/>
      <c r="W319" s="241"/>
      <c r="X319" s="241"/>
      <c r="Y319" s="241"/>
      <c r="Z319" s="214"/>
      <c r="AA319" s="241"/>
      <c r="AB319" s="214"/>
      <c r="AC319" s="241"/>
      <c r="AD319" s="214"/>
      <c r="AE319" s="241"/>
      <c r="AF319" s="214"/>
      <c r="AG319" s="241"/>
      <c r="AH319" s="214"/>
      <c r="AI319" s="241"/>
      <c r="AJ319" s="214"/>
      <c r="AK319" s="241"/>
      <c r="AL319" s="214"/>
      <c r="AM319" s="214"/>
      <c r="AN319" s="241"/>
      <c r="AO319" s="260"/>
      <c r="AP319" s="241"/>
      <c r="AQ319" s="214"/>
      <c r="AR319" s="241"/>
      <c r="AS319" s="214"/>
      <c r="AT319" s="241"/>
      <c r="AU319" s="214"/>
      <c r="AV319" s="241"/>
      <c r="AW319" s="214"/>
      <c r="AX319" s="354">
        <v>0</v>
      </c>
      <c r="AY319" s="262"/>
      <c r="AZ319" s="234"/>
      <c r="BB319" s="260">
        <v>0</v>
      </c>
      <c r="BC319" s="245" t="e">
        <f t="shared" si="11"/>
        <v>#DIV/0!</v>
      </c>
    </row>
    <row r="320" spans="1:55" ht="34.5" hidden="1" customHeight="1" x14ac:dyDescent="0.25">
      <c r="A320" s="280" t="s">
        <v>821</v>
      </c>
      <c r="B320" s="257" t="s">
        <v>217</v>
      </c>
      <c r="C320" s="257" t="s">
        <v>764</v>
      </c>
      <c r="D320" s="258" t="s">
        <v>218</v>
      </c>
      <c r="E320" s="249"/>
      <c r="F320" s="250"/>
      <c r="G320" s="251"/>
      <c r="H320" s="251"/>
      <c r="I320" s="251"/>
      <c r="J320" s="249"/>
      <c r="K320" s="250"/>
      <c r="L320" s="251"/>
      <c r="M320" s="251"/>
      <c r="N320" s="252"/>
      <c r="O320" s="251"/>
      <c r="P320" s="251"/>
      <c r="Q320" s="251"/>
      <c r="R320" s="251"/>
      <c r="S320" s="251"/>
      <c r="T320" s="251"/>
      <c r="U320" s="251"/>
      <c r="V320" s="305"/>
      <c r="W320" s="251"/>
      <c r="X320" s="251"/>
      <c r="Y320" s="251"/>
      <c r="Z320" s="305"/>
      <c r="AA320" s="251"/>
      <c r="AB320" s="305"/>
      <c r="AC320" s="251"/>
      <c r="AD320" s="305"/>
      <c r="AE320" s="251"/>
      <c r="AF320" s="305"/>
      <c r="AG320" s="251"/>
      <c r="AH320" s="305"/>
      <c r="AI320" s="251"/>
      <c r="AJ320" s="305"/>
      <c r="AK320" s="251"/>
      <c r="AL320" s="305"/>
      <c r="AM320" s="305"/>
      <c r="AN320" s="251"/>
      <c r="AO320" s="252"/>
      <c r="AP320" s="251"/>
      <c r="AQ320" s="305"/>
      <c r="AR320" s="251"/>
      <c r="AS320" s="305"/>
      <c r="AT320" s="251"/>
      <c r="AU320" s="305"/>
      <c r="AV320" s="251"/>
      <c r="AW320" s="305"/>
      <c r="AX320" s="356">
        <f>AX321</f>
        <v>0</v>
      </c>
      <c r="AY320" s="262"/>
      <c r="AZ320" s="234"/>
      <c r="BB320" s="252">
        <f>BB321</f>
        <v>0</v>
      </c>
      <c r="BC320" s="245" t="e">
        <f t="shared" si="11"/>
        <v>#DIV/0!</v>
      </c>
    </row>
    <row r="321" spans="1:55" ht="51.75" hidden="1" customHeight="1" x14ac:dyDescent="0.25">
      <c r="A321" s="280" t="s">
        <v>821</v>
      </c>
      <c r="B321" s="257" t="s">
        <v>217</v>
      </c>
      <c r="C321" s="257" t="s">
        <v>801</v>
      </c>
      <c r="D321" s="258" t="s">
        <v>161</v>
      </c>
      <c r="E321" s="249"/>
      <c r="F321" s="250"/>
      <c r="G321" s="251"/>
      <c r="H321" s="251"/>
      <c r="I321" s="251"/>
      <c r="J321" s="249"/>
      <c r="K321" s="250"/>
      <c r="L321" s="251"/>
      <c r="M321" s="251"/>
      <c r="N321" s="252"/>
      <c r="O321" s="251"/>
      <c r="P321" s="251"/>
      <c r="Q321" s="251"/>
      <c r="R321" s="251"/>
      <c r="S321" s="251"/>
      <c r="T321" s="251"/>
      <c r="U321" s="251"/>
      <c r="V321" s="305"/>
      <c r="W321" s="251"/>
      <c r="X321" s="251"/>
      <c r="Y321" s="251"/>
      <c r="Z321" s="305"/>
      <c r="AA321" s="251"/>
      <c r="AB321" s="305"/>
      <c r="AC321" s="251"/>
      <c r="AD321" s="305"/>
      <c r="AE321" s="251"/>
      <c r="AF321" s="305"/>
      <c r="AG321" s="251"/>
      <c r="AH321" s="305"/>
      <c r="AI321" s="251"/>
      <c r="AJ321" s="305"/>
      <c r="AK321" s="251"/>
      <c r="AL321" s="305"/>
      <c r="AM321" s="305"/>
      <c r="AN321" s="251"/>
      <c r="AO321" s="252"/>
      <c r="AP321" s="251"/>
      <c r="AQ321" s="305"/>
      <c r="AR321" s="251"/>
      <c r="AS321" s="305"/>
      <c r="AT321" s="251"/>
      <c r="AU321" s="305"/>
      <c r="AV321" s="251"/>
      <c r="AW321" s="305"/>
      <c r="AX321" s="356">
        <v>0</v>
      </c>
      <c r="AY321" s="262"/>
      <c r="AZ321" s="234"/>
      <c r="BB321" s="252">
        <v>0</v>
      </c>
      <c r="BC321" s="245" t="e">
        <f t="shared" si="11"/>
        <v>#DIV/0!</v>
      </c>
    </row>
    <row r="322" spans="1:55" ht="34.5" customHeight="1" x14ac:dyDescent="0.25">
      <c r="A322" s="280" t="s">
        <v>821</v>
      </c>
      <c r="B322" s="257" t="s">
        <v>1107</v>
      </c>
      <c r="C322" s="257" t="s">
        <v>764</v>
      </c>
      <c r="D322" s="263" t="s">
        <v>691</v>
      </c>
      <c r="E322" s="249"/>
      <c r="F322" s="250"/>
      <c r="G322" s="251"/>
      <c r="H322" s="251"/>
      <c r="I322" s="251"/>
      <c r="J322" s="249"/>
      <c r="K322" s="250"/>
      <c r="L322" s="251"/>
      <c r="M322" s="251"/>
      <c r="N322" s="252"/>
      <c r="O322" s="251"/>
      <c r="P322" s="251"/>
      <c r="Q322" s="251"/>
      <c r="R322" s="251"/>
      <c r="S322" s="251"/>
      <c r="T322" s="251"/>
      <c r="U322" s="251"/>
      <c r="V322" s="305"/>
      <c r="W322" s="251"/>
      <c r="X322" s="251"/>
      <c r="Y322" s="251"/>
      <c r="Z322" s="305"/>
      <c r="AA322" s="251"/>
      <c r="AB322" s="305"/>
      <c r="AC322" s="251"/>
      <c r="AD322" s="305"/>
      <c r="AE322" s="251"/>
      <c r="AF322" s="305"/>
      <c r="AG322" s="251"/>
      <c r="AH322" s="305"/>
      <c r="AI322" s="251"/>
      <c r="AJ322" s="305"/>
      <c r="AK322" s="251"/>
      <c r="AL322" s="305"/>
      <c r="AM322" s="305"/>
      <c r="AN322" s="251"/>
      <c r="AO322" s="252"/>
      <c r="AP322" s="251"/>
      <c r="AQ322" s="305"/>
      <c r="AR322" s="251"/>
      <c r="AS322" s="305"/>
      <c r="AT322" s="251"/>
      <c r="AU322" s="305"/>
      <c r="AV322" s="251"/>
      <c r="AW322" s="305"/>
      <c r="AX322" s="356">
        <f>AX323</f>
        <v>464</v>
      </c>
      <c r="AY322" s="262"/>
      <c r="AZ322" s="234"/>
      <c r="BB322" s="252">
        <f>BB323</f>
        <v>0</v>
      </c>
      <c r="BC322" s="245">
        <f t="shared" si="11"/>
        <v>0</v>
      </c>
    </row>
    <row r="323" spans="1:55" ht="46.5" customHeight="1" x14ac:dyDescent="0.25">
      <c r="A323" s="280" t="s">
        <v>821</v>
      </c>
      <c r="B323" s="257" t="s">
        <v>1107</v>
      </c>
      <c r="C323" s="257" t="s">
        <v>801</v>
      </c>
      <c r="D323" s="258" t="s">
        <v>1108</v>
      </c>
      <c r="E323" s="239"/>
      <c r="F323" s="259"/>
      <c r="G323" s="241"/>
      <c r="H323" s="241"/>
      <c r="I323" s="241"/>
      <c r="J323" s="239"/>
      <c r="K323" s="259"/>
      <c r="L323" s="241"/>
      <c r="M323" s="241"/>
      <c r="N323" s="260"/>
      <c r="O323" s="241"/>
      <c r="P323" s="241"/>
      <c r="Q323" s="241"/>
      <c r="R323" s="241"/>
      <c r="S323" s="241"/>
      <c r="T323" s="241"/>
      <c r="U323" s="241"/>
      <c r="V323" s="214"/>
      <c r="W323" s="241"/>
      <c r="X323" s="241"/>
      <c r="Y323" s="241"/>
      <c r="Z323" s="214"/>
      <c r="AA323" s="241"/>
      <c r="AB323" s="214"/>
      <c r="AC323" s="241"/>
      <c r="AD323" s="214"/>
      <c r="AE323" s="241"/>
      <c r="AF323" s="214"/>
      <c r="AG323" s="241"/>
      <c r="AH323" s="214"/>
      <c r="AI323" s="241"/>
      <c r="AJ323" s="214"/>
      <c r="AK323" s="241"/>
      <c r="AL323" s="214"/>
      <c r="AM323" s="214"/>
      <c r="AN323" s="241"/>
      <c r="AO323" s="260"/>
      <c r="AP323" s="241"/>
      <c r="AQ323" s="214"/>
      <c r="AR323" s="241"/>
      <c r="AS323" s="214"/>
      <c r="AT323" s="241"/>
      <c r="AU323" s="214"/>
      <c r="AV323" s="241"/>
      <c r="AW323" s="214"/>
      <c r="AX323" s="354">
        <v>464</v>
      </c>
      <c r="AY323" s="262"/>
      <c r="AZ323" s="234"/>
      <c r="BB323" s="260">
        <v>0</v>
      </c>
      <c r="BC323" s="245">
        <f t="shared" si="11"/>
        <v>0</v>
      </c>
    </row>
    <row r="324" spans="1:55" ht="20.45" customHeight="1" x14ac:dyDescent="0.25">
      <c r="A324" s="320" t="s">
        <v>67</v>
      </c>
      <c r="B324" s="321" t="s">
        <v>766</v>
      </c>
      <c r="C324" s="321" t="s">
        <v>764</v>
      </c>
      <c r="D324" s="238" t="s">
        <v>91</v>
      </c>
      <c r="E324" s="322"/>
      <c r="F324" s="323"/>
      <c r="G324" s="324"/>
      <c r="H324" s="324"/>
      <c r="I324" s="324"/>
      <c r="J324" s="322"/>
      <c r="K324" s="323"/>
      <c r="L324" s="324"/>
      <c r="M324" s="324"/>
      <c r="N324" s="307"/>
      <c r="O324" s="324"/>
      <c r="P324" s="324"/>
      <c r="Q324" s="324"/>
      <c r="R324" s="324"/>
      <c r="S324" s="324"/>
      <c r="T324" s="324"/>
      <c r="U324" s="324"/>
      <c r="V324" s="325"/>
      <c r="W324" s="324"/>
      <c r="X324" s="324"/>
      <c r="Y324" s="324"/>
      <c r="Z324" s="325"/>
      <c r="AA324" s="324"/>
      <c r="AB324" s="325"/>
      <c r="AC324" s="324"/>
      <c r="AD324" s="325"/>
      <c r="AE324" s="324"/>
      <c r="AF324" s="325"/>
      <c r="AG324" s="324"/>
      <c r="AH324" s="325"/>
      <c r="AI324" s="324"/>
      <c r="AJ324" s="325"/>
      <c r="AK324" s="324"/>
      <c r="AL324" s="325"/>
      <c r="AM324" s="325"/>
      <c r="AN324" s="324"/>
      <c r="AO324" s="307"/>
      <c r="AP324" s="324"/>
      <c r="AQ324" s="325"/>
      <c r="AR324" s="324"/>
      <c r="AS324" s="325"/>
      <c r="AT324" s="324"/>
      <c r="AU324" s="325"/>
      <c r="AV324" s="324"/>
      <c r="AW324" s="325"/>
      <c r="AX324" s="358">
        <f>AX325</f>
        <v>3650</v>
      </c>
      <c r="AY324" s="262"/>
      <c r="AZ324" s="234"/>
      <c r="BB324" s="327">
        <f>BB325</f>
        <v>2730</v>
      </c>
      <c r="BC324" s="245">
        <f t="shared" si="11"/>
        <v>74.794520547945211</v>
      </c>
    </row>
    <row r="325" spans="1:55" ht="50.45" customHeight="1" x14ac:dyDescent="0.25">
      <c r="A325" s="280" t="s">
        <v>67</v>
      </c>
      <c r="B325" s="247" t="s">
        <v>825</v>
      </c>
      <c r="C325" s="247" t="s">
        <v>764</v>
      </c>
      <c r="D325" s="248" t="s">
        <v>72</v>
      </c>
      <c r="E325" s="239"/>
      <c r="F325" s="259"/>
      <c r="G325" s="241"/>
      <c r="H325" s="241"/>
      <c r="I325" s="241"/>
      <c r="J325" s="239"/>
      <c r="K325" s="259"/>
      <c r="L325" s="241"/>
      <c r="M325" s="241"/>
      <c r="N325" s="260"/>
      <c r="O325" s="241"/>
      <c r="P325" s="241"/>
      <c r="Q325" s="241"/>
      <c r="R325" s="241"/>
      <c r="S325" s="241"/>
      <c r="T325" s="241"/>
      <c r="U325" s="241"/>
      <c r="V325" s="214"/>
      <c r="W325" s="241"/>
      <c r="X325" s="241"/>
      <c r="Y325" s="241"/>
      <c r="Z325" s="214"/>
      <c r="AA325" s="241"/>
      <c r="AB325" s="214"/>
      <c r="AC325" s="241"/>
      <c r="AD325" s="214"/>
      <c r="AE325" s="241"/>
      <c r="AF325" s="214"/>
      <c r="AG325" s="241"/>
      <c r="AH325" s="214"/>
      <c r="AI325" s="241"/>
      <c r="AJ325" s="214"/>
      <c r="AK325" s="241"/>
      <c r="AL325" s="214"/>
      <c r="AM325" s="214"/>
      <c r="AN325" s="241"/>
      <c r="AO325" s="260"/>
      <c r="AP325" s="241"/>
      <c r="AQ325" s="214"/>
      <c r="AR325" s="241"/>
      <c r="AS325" s="214"/>
      <c r="AT325" s="241"/>
      <c r="AU325" s="214"/>
      <c r="AV325" s="241"/>
      <c r="AW325" s="214"/>
      <c r="AX325" s="356">
        <f>AX326</f>
        <v>3650</v>
      </c>
      <c r="AY325" s="262"/>
      <c r="AZ325" s="234"/>
      <c r="BB325" s="252">
        <f>BB326</f>
        <v>2730</v>
      </c>
      <c r="BC325" s="245">
        <f t="shared" si="11"/>
        <v>74.794520547945211</v>
      </c>
    </row>
    <row r="326" spans="1:55" ht="18.600000000000001" customHeight="1" x14ac:dyDescent="0.25">
      <c r="A326" s="255" t="s">
        <v>67</v>
      </c>
      <c r="B326" s="247" t="s">
        <v>832</v>
      </c>
      <c r="C326" s="247" t="s">
        <v>764</v>
      </c>
      <c r="D326" s="248" t="s">
        <v>713</v>
      </c>
      <c r="E326" s="239"/>
      <c r="F326" s="259"/>
      <c r="G326" s="241"/>
      <c r="H326" s="241"/>
      <c r="I326" s="241"/>
      <c r="J326" s="239"/>
      <c r="K326" s="259"/>
      <c r="L326" s="241"/>
      <c r="M326" s="241"/>
      <c r="N326" s="260"/>
      <c r="O326" s="241"/>
      <c r="P326" s="241"/>
      <c r="Q326" s="241"/>
      <c r="R326" s="241"/>
      <c r="S326" s="241"/>
      <c r="T326" s="241"/>
      <c r="U326" s="241"/>
      <c r="V326" s="214"/>
      <c r="W326" s="241"/>
      <c r="X326" s="241"/>
      <c r="Y326" s="241"/>
      <c r="Z326" s="214"/>
      <c r="AA326" s="241"/>
      <c r="AB326" s="214"/>
      <c r="AC326" s="241"/>
      <c r="AD326" s="214"/>
      <c r="AE326" s="241"/>
      <c r="AF326" s="214"/>
      <c r="AG326" s="241"/>
      <c r="AH326" s="214"/>
      <c r="AI326" s="241"/>
      <c r="AJ326" s="214"/>
      <c r="AK326" s="241"/>
      <c r="AL326" s="214"/>
      <c r="AM326" s="214"/>
      <c r="AN326" s="241"/>
      <c r="AO326" s="260"/>
      <c r="AP326" s="241"/>
      <c r="AQ326" s="214"/>
      <c r="AR326" s="241"/>
      <c r="AS326" s="214"/>
      <c r="AT326" s="241"/>
      <c r="AU326" s="214"/>
      <c r="AV326" s="241"/>
      <c r="AW326" s="214"/>
      <c r="AX326" s="354">
        <f>AX327</f>
        <v>3650</v>
      </c>
      <c r="AY326" s="262"/>
      <c r="AZ326" s="234"/>
      <c r="BB326" s="260">
        <f>BB327</f>
        <v>2730</v>
      </c>
      <c r="BC326" s="245">
        <f t="shared" si="11"/>
        <v>74.794520547945211</v>
      </c>
    </row>
    <row r="327" spans="1:55" ht="30.75" customHeight="1" x14ac:dyDescent="0.25">
      <c r="A327" s="255" t="s">
        <v>67</v>
      </c>
      <c r="B327" s="257" t="s">
        <v>833</v>
      </c>
      <c r="C327" s="257" t="s">
        <v>764</v>
      </c>
      <c r="D327" s="248" t="s">
        <v>97</v>
      </c>
      <c r="E327" s="239"/>
      <c r="F327" s="259"/>
      <c r="G327" s="241"/>
      <c r="H327" s="241"/>
      <c r="I327" s="241"/>
      <c r="J327" s="239"/>
      <c r="K327" s="259"/>
      <c r="L327" s="241"/>
      <c r="M327" s="241"/>
      <c r="N327" s="260"/>
      <c r="O327" s="241"/>
      <c r="P327" s="241"/>
      <c r="Q327" s="241"/>
      <c r="R327" s="241"/>
      <c r="S327" s="241"/>
      <c r="T327" s="241"/>
      <c r="U327" s="241"/>
      <c r="V327" s="214"/>
      <c r="W327" s="241"/>
      <c r="X327" s="241"/>
      <c r="Y327" s="241"/>
      <c r="Z327" s="214"/>
      <c r="AA327" s="241"/>
      <c r="AB327" s="214"/>
      <c r="AC327" s="241"/>
      <c r="AD327" s="214"/>
      <c r="AE327" s="241"/>
      <c r="AF327" s="214"/>
      <c r="AG327" s="241"/>
      <c r="AH327" s="214"/>
      <c r="AI327" s="241"/>
      <c r="AJ327" s="214"/>
      <c r="AK327" s="241"/>
      <c r="AL327" s="214"/>
      <c r="AM327" s="214"/>
      <c r="AN327" s="241"/>
      <c r="AO327" s="260"/>
      <c r="AP327" s="241"/>
      <c r="AQ327" s="214"/>
      <c r="AR327" s="241"/>
      <c r="AS327" s="214"/>
      <c r="AT327" s="241"/>
      <c r="AU327" s="214"/>
      <c r="AV327" s="241"/>
      <c r="AW327" s="214"/>
      <c r="AX327" s="354">
        <f>AX328</f>
        <v>3650</v>
      </c>
      <c r="AY327" s="262"/>
      <c r="AZ327" s="234"/>
      <c r="BB327" s="260">
        <f>BB328</f>
        <v>2730</v>
      </c>
      <c r="BC327" s="245">
        <f t="shared" si="11"/>
        <v>74.794520547945211</v>
      </c>
    </row>
    <row r="328" spans="1:55" ht="30.75" customHeight="1" x14ac:dyDescent="0.25">
      <c r="A328" s="255" t="s">
        <v>67</v>
      </c>
      <c r="B328" s="257" t="s">
        <v>834</v>
      </c>
      <c r="C328" s="257" t="s">
        <v>764</v>
      </c>
      <c r="D328" s="248" t="s">
        <v>108</v>
      </c>
      <c r="E328" s="239"/>
      <c r="F328" s="259"/>
      <c r="G328" s="241"/>
      <c r="H328" s="241"/>
      <c r="I328" s="241"/>
      <c r="J328" s="239"/>
      <c r="K328" s="259"/>
      <c r="L328" s="241"/>
      <c r="M328" s="241"/>
      <c r="N328" s="260"/>
      <c r="O328" s="241"/>
      <c r="P328" s="241"/>
      <c r="Q328" s="241"/>
      <c r="R328" s="241"/>
      <c r="S328" s="241"/>
      <c r="T328" s="241"/>
      <c r="U328" s="241"/>
      <c r="V328" s="214"/>
      <c r="W328" s="241"/>
      <c r="X328" s="241"/>
      <c r="Y328" s="241"/>
      <c r="Z328" s="214"/>
      <c r="AA328" s="241"/>
      <c r="AB328" s="214"/>
      <c r="AC328" s="241"/>
      <c r="AD328" s="214"/>
      <c r="AE328" s="241"/>
      <c r="AF328" s="214"/>
      <c r="AG328" s="241"/>
      <c r="AH328" s="214"/>
      <c r="AI328" s="241"/>
      <c r="AJ328" s="214"/>
      <c r="AK328" s="241"/>
      <c r="AL328" s="214"/>
      <c r="AM328" s="214"/>
      <c r="AN328" s="241"/>
      <c r="AO328" s="260"/>
      <c r="AP328" s="241"/>
      <c r="AQ328" s="214"/>
      <c r="AR328" s="241"/>
      <c r="AS328" s="214"/>
      <c r="AT328" s="241"/>
      <c r="AU328" s="214"/>
      <c r="AV328" s="241"/>
      <c r="AW328" s="214"/>
      <c r="AX328" s="354">
        <f>AX329</f>
        <v>3650</v>
      </c>
      <c r="AY328" s="262"/>
      <c r="AZ328" s="234"/>
      <c r="BB328" s="260">
        <f>BB329</f>
        <v>2730</v>
      </c>
      <c r="BC328" s="245">
        <f t="shared" si="11"/>
        <v>74.794520547945211</v>
      </c>
    </row>
    <row r="329" spans="1:55" ht="50.45" customHeight="1" x14ac:dyDescent="0.25">
      <c r="A329" s="255" t="s">
        <v>67</v>
      </c>
      <c r="B329" s="257" t="s">
        <v>834</v>
      </c>
      <c r="C329" s="257" t="s">
        <v>801</v>
      </c>
      <c r="D329" s="258" t="s">
        <v>751</v>
      </c>
      <c r="E329" s="239"/>
      <c r="F329" s="259"/>
      <c r="G329" s="241"/>
      <c r="H329" s="241"/>
      <c r="I329" s="241"/>
      <c r="J329" s="239"/>
      <c r="K329" s="259"/>
      <c r="L329" s="241"/>
      <c r="M329" s="241"/>
      <c r="N329" s="260"/>
      <c r="O329" s="241"/>
      <c r="P329" s="241"/>
      <c r="Q329" s="241"/>
      <c r="R329" s="241"/>
      <c r="S329" s="241"/>
      <c r="T329" s="241"/>
      <c r="U329" s="241"/>
      <c r="V329" s="214"/>
      <c r="W329" s="241"/>
      <c r="X329" s="241"/>
      <c r="Y329" s="241"/>
      <c r="Z329" s="214"/>
      <c r="AA329" s="241"/>
      <c r="AB329" s="214"/>
      <c r="AC329" s="241"/>
      <c r="AD329" s="214"/>
      <c r="AE329" s="241"/>
      <c r="AF329" s="214"/>
      <c r="AG329" s="241"/>
      <c r="AH329" s="214">
        <v>167199.88</v>
      </c>
      <c r="AI329" s="241">
        <f>AH329</f>
        <v>167199.88</v>
      </c>
      <c r="AJ329" s="214"/>
      <c r="AK329" s="241">
        <f>AI329</f>
        <v>167199.88</v>
      </c>
      <c r="AL329" s="214">
        <v>90000</v>
      </c>
      <c r="AM329" s="214"/>
      <c r="AN329" s="241">
        <f>AK329+AL329+AM329</f>
        <v>257199.88</v>
      </c>
      <c r="AO329" s="260"/>
      <c r="AP329" s="241">
        <f>AM329+AN329+AO329</f>
        <v>257199.88</v>
      </c>
      <c r="AQ329" s="214"/>
      <c r="AR329" s="241">
        <f>AO329+AP329+AQ329</f>
        <v>257199.88</v>
      </c>
      <c r="AS329" s="214">
        <v>173230</v>
      </c>
      <c r="AT329" s="241">
        <f>AQ329+AR329+AS329</f>
        <v>430429.88</v>
      </c>
      <c r="AU329" s="214"/>
      <c r="AV329" s="241">
        <f>AT329</f>
        <v>430429.88</v>
      </c>
      <c r="AW329" s="214"/>
      <c r="AX329" s="354">
        <v>3650</v>
      </c>
      <c r="AY329" s="262"/>
      <c r="AZ329" s="234"/>
      <c r="BB329" s="260">
        <v>2730</v>
      </c>
      <c r="BC329" s="245">
        <f t="shared" si="11"/>
        <v>74.794520547945211</v>
      </c>
    </row>
    <row r="330" spans="1:55" ht="29.45" hidden="1" customHeight="1" x14ac:dyDescent="0.25">
      <c r="A330" s="255" t="s">
        <v>67</v>
      </c>
      <c r="B330" s="247" t="s">
        <v>831</v>
      </c>
      <c r="C330" s="247" t="s">
        <v>764</v>
      </c>
      <c r="D330" s="248" t="s">
        <v>714</v>
      </c>
      <c r="E330" s="239"/>
      <c r="F330" s="259"/>
      <c r="G330" s="241"/>
      <c r="H330" s="241"/>
      <c r="I330" s="241"/>
      <c r="J330" s="239"/>
      <c r="K330" s="259"/>
      <c r="L330" s="241"/>
      <c r="M330" s="241"/>
      <c r="N330" s="260"/>
      <c r="O330" s="241"/>
      <c r="P330" s="241"/>
      <c r="Q330" s="241"/>
      <c r="R330" s="241"/>
      <c r="S330" s="241"/>
      <c r="T330" s="241"/>
      <c r="U330" s="241"/>
      <c r="V330" s="214"/>
      <c r="W330" s="241"/>
      <c r="X330" s="241"/>
      <c r="Y330" s="241"/>
      <c r="Z330" s="214"/>
      <c r="AA330" s="241"/>
      <c r="AB330" s="214"/>
      <c r="AC330" s="241"/>
      <c r="AD330" s="214"/>
      <c r="AE330" s="241"/>
      <c r="AF330" s="214"/>
      <c r="AG330" s="241"/>
      <c r="AH330" s="214"/>
      <c r="AI330" s="241"/>
      <c r="AJ330" s="214"/>
      <c r="AK330" s="241"/>
      <c r="AL330" s="214"/>
      <c r="AM330" s="214"/>
      <c r="AN330" s="241"/>
      <c r="AO330" s="260"/>
      <c r="AP330" s="241"/>
      <c r="AQ330" s="214"/>
      <c r="AR330" s="241"/>
      <c r="AS330" s="214"/>
      <c r="AT330" s="241"/>
      <c r="AU330" s="214"/>
      <c r="AV330" s="241"/>
      <c r="AW330" s="214"/>
      <c r="AX330" s="261">
        <f>AX331</f>
        <v>0</v>
      </c>
      <c r="AY330" s="262"/>
      <c r="AZ330" s="234"/>
      <c r="BB330" s="260">
        <f>BB331</f>
        <v>0</v>
      </c>
      <c r="BC330" s="245" t="e">
        <f t="shared" si="11"/>
        <v>#DIV/0!</v>
      </c>
    </row>
    <row r="331" spans="1:55" ht="2.4500000000000002" hidden="1" customHeight="1" x14ac:dyDescent="0.25">
      <c r="A331" s="255"/>
      <c r="B331" s="257"/>
      <c r="C331" s="257"/>
      <c r="D331" s="248" t="s">
        <v>733</v>
      </c>
      <c r="E331" s="239"/>
      <c r="F331" s="259"/>
      <c r="G331" s="241"/>
      <c r="H331" s="241"/>
      <c r="I331" s="241"/>
      <c r="J331" s="239"/>
      <c r="K331" s="259"/>
      <c r="L331" s="241"/>
      <c r="M331" s="241"/>
      <c r="N331" s="260"/>
      <c r="O331" s="241"/>
      <c r="P331" s="241"/>
      <c r="Q331" s="241"/>
      <c r="R331" s="241"/>
      <c r="S331" s="241"/>
      <c r="T331" s="241"/>
      <c r="U331" s="241"/>
      <c r="V331" s="214"/>
      <c r="W331" s="241"/>
      <c r="X331" s="241"/>
      <c r="Y331" s="241"/>
      <c r="Z331" s="214"/>
      <c r="AA331" s="241"/>
      <c r="AB331" s="214"/>
      <c r="AC331" s="241"/>
      <c r="AD331" s="214"/>
      <c r="AE331" s="241"/>
      <c r="AF331" s="214"/>
      <c r="AG331" s="241"/>
      <c r="AH331" s="214"/>
      <c r="AI331" s="241"/>
      <c r="AJ331" s="214"/>
      <c r="AK331" s="241"/>
      <c r="AL331" s="214"/>
      <c r="AM331" s="214"/>
      <c r="AN331" s="241"/>
      <c r="AO331" s="260"/>
      <c r="AP331" s="241"/>
      <c r="AQ331" s="214"/>
      <c r="AR331" s="241"/>
      <c r="AS331" s="214"/>
      <c r="AT331" s="241"/>
      <c r="AU331" s="214"/>
      <c r="AV331" s="241"/>
      <c r="AW331" s="214"/>
      <c r="AX331" s="261">
        <f>AX332</f>
        <v>0</v>
      </c>
      <c r="AY331" s="262"/>
      <c r="AZ331" s="234"/>
      <c r="BB331" s="260">
        <f>BB332</f>
        <v>0</v>
      </c>
      <c r="BC331" s="245" t="e">
        <f t="shared" si="11"/>
        <v>#DIV/0!</v>
      </c>
    </row>
    <row r="332" spans="1:55" ht="15.6" hidden="1" customHeight="1" x14ac:dyDescent="0.25">
      <c r="A332" s="255" t="s">
        <v>835</v>
      </c>
      <c r="B332" s="257"/>
      <c r="C332" s="257" t="s">
        <v>801</v>
      </c>
      <c r="D332" s="258" t="s">
        <v>732</v>
      </c>
      <c r="E332" s="239"/>
      <c r="F332" s="259"/>
      <c r="G332" s="241"/>
      <c r="H332" s="241"/>
      <c r="I332" s="241"/>
      <c r="J332" s="239"/>
      <c r="K332" s="259"/>
      <c r="L332" s="241"/>
      <c r="M332" s="241"/>
      <c r="N332" s="260"/>
      <c r="O332" s="241"/>
      <c r="P332" s="241"/>
      <c r="Q332" s="241"/>
      <c r="R332" s="241"/>
      <c r="S332" s="241"/>
      <c r="T332" s="241"/>
      <c r="U332" s="241"/>
      <c r="V332" s="214"/>
      <c r="W332" s="241"/>
      <c r="X332" s="241"/>
      <c r="Y332" s="241"/>
      <c r="Z332" s="214"/>
      <c r="AA332" s="241"/>
      <c r="AB332" s="214"/>
      <c r="AC332" s="241"/>
      <c r="AD332" s="214"/>
      <c r="AE332" s="241"/>
      <c r="AF332" s="214"/>
      <c r="AG332" s="241"/>
      <c r="AH332" s="214"/>
      <c r="AI332" s="241"/>
      <c r="AJ332" s="214"/>
      <c r="AK332" s="241"/>
      <c r="AL332" s="214"/>
      <c r="AM332" s="214"/>
      <c r="AN332" s="241"/>
      <c r="AO332" s="260"/>
      <c r="AP332" s="241"/>
      <c r="AQ332" s="214"/>
      <c r="AR332" s="241"/>
      <c r="AS332" s="214"/>
      <c r="AT332" s="241"/>
      <c r="AU332" s="214"/>
      <c r="AV332" s="241"/>
      <c r="AW332" s="214"/>
      <c r="AX332" s="261">
        <v>0</v>
      </c>
      <c r="AY332" s="262"/>
      <c r="AZ332" s="234"/>
      <c r="BB332" s="260">
        <v>0</v>
      </c>
      <c r="BC332" s="245" t="e">
        <f t="shared" si="11"/>
        <v>#DIV/0!</v>
      </c>
    </row>
    <row r="333" spans="1:55" ht="14.45" customHeight="1" x14ac:dyDescent="0.25">
      <c r="A333" s="236" t="s">
        <v>836</v>
      </c>
      <c r="B333" s="237" t="s">
        <v>837</v>
      </c>
      <c r="C333" s="237" t="s">
        <v>764</v>
      </c>
      <c r="D333" s="287" t="s">
        <v>512</v>
      </c>
      <c r="E333" s="239"/>
      <c r="F333" s="259"/>
      <c r="G333" s="241"/>
      <c r="H333" s="241"/>
      <c r="I333" s="241"/>
      <c r="J333" s="239"/>
      <c r="K333" s="259"/>
      <c r="L333" s="241"/>
      <c r="M333" s="241"/>
      <c r="N333" s="260"/>
      <c r="O333" s="241"/>
      <c r="P333" s="241"/>
      <c r="Q333" s="241"/>
      <c r="R333" s="241"/>
      <c r="S333" s="241"/>
      <c r="T333" s="241"/>
      <c r="U333" s="241"/>
      <c r="V333" s="214"/>
      <c r="W333" s="241"/>
      <c r="X333" s="241"/>
      <c r="Y333" s="241"/>
      <c r="Z333" s="214"/>
      <c r="AA333" s="241"/>
      <c r="AB333" s="214"/>
      <c r="AC333" s="241"/>
      <c r="AD333" s="214"/>
      <c r="AE333" s="241"/>
      <c r="AF333" s="214"/>
      <c r="AG333" s="241"/>
      <c r="AH333" s="214"/>
      <c r="AI333" s="241"/>
      <c r="AJ333" s="214"/>
      <c r="AK333" s="241"/>
      <c r="AL333" s="214"/>
      <c r="AM333" s="214"/>
      <c r="AN333" s="241"/>
      <c r="AO333" s="260"/>
      <c r="AP333" s="241"/>
      <c r="AQ333" s="214"/>
      <c r="AR333" s="241"/>
      <c r="AS333" s="214"/>
      <c r="AT333" s="241"/>
      <c r="AU333" s="214"/>
      <c r="AV333" s="241"/>
      <c r="AW333" s="214"/>
      <c r="AX333" s="242">
        <f>AX334+AX336+AX348</f>
        <v>886.60599999999999</v>
      </c>
      <c r="AY333" s="262"/>
      <c r="AZ333" s="234"/>
      <c r="BB333" s="240">
        <f>BB334+BB336+BB348</f>
        <v>930.26242000000002</v>
      </c>
      <c r="BC333" s="245">
        <f t="shared" si="11"/>
        <v>104.9239932957819</v>
      </c>
    </row>
    <row r="334" spans="1:55" ht="46.9" hidden="1" customHeight="1" x14ac:dyDescent="0.25">
      <c r="A334" s="255"/>
      <c r="B334" s="257" t="s">
        <v>675</v>
      </c>
      <c r="C334" s="257"/>
      <c r="D334" s="258" t="s">
        <v>677</v>
      </c>
      <c r="E334" s="239"/>
      <c r="F334" s="276"/>
      <c r="G334" s="239"/>
      <c r="H334" s="239"/>
      <c r="I334" s="239"/>
      <c r="J334" s="239"/>
      <c r="K334" s="276"/>
      <c r="L334" s="239"/>
      <c r="M334" s="239"/>
      <c r="N334" s="240"/>
      <c r="O334" s="239"/>
      <c r="P334" s="239"/>
      <c r="Q334" s="239"/>
      <c r="R334" s="239"/>
      <c r="S334" s="239"/>
      <c r="T334" s="239"/>
      <c r="U334" s="239"/>
      <c r="V334" s="214"/>
      <c r="W334" s="239"/>
      <c r="X334" s="239"/>
      <c r="Y334" s="239"/>
      <c r="Z334" s="214"/>
      <c r="AA334" s="239"/>
      <c r="AB334" s="214"/>
      <c r="AC334" s="239"/>
      <c r="AD334" s="214"/>
      <c r="AE334" s="239"/>
      <c r="AF334" s="214"/>
      <c r="AG334" s="239"/>
      <c r="AH334" s="214"/>
      <c r="AI334" s="239"/>
      <c r="AJ334" s="214"/>
      <c r="AK334" s="239"/>
      <c r="AL334" s="214"/>
      <c r="AM334" s="214"/>
      <c r="AN334" s="239"/>
      <c r="AO334" s="240"/>
      <c r="AP334" s="239"/>
      <c r="AQ334" s="214"/>
      <c r="AR334" s="239"/>
      <c r="AS334" s="214"/>
      <c r="AT334" s="239"/>
      <c r="AU334" s="214"/>
      <c r="AV334" s="239"/>
      <c r="AW334" s="214"/>
      <c r="AX334" s="261">
        <f>AX335</f>
        <v>0</v>
      </c>
      <c r="AY334" s="262"/>
      <c r="AZ334" s="234"/>
      <c r="BB334" s="260">
        <f>BB335</f>
        <v>0</v>
      </c>
      <c r="BC334" s="245" t="e">
        <f t="shared" si="11"/>
        <v>#DIV/0!</v>
      </c>
    </row>
    <row r="335" spans="1:55" ht="43.15" hidden="1" customHeight="1" x14ac:dyDescent="0.25">
      <c r="A335" s="255"/>
      <c r="B335" s="257" t="s">
        <v>676</v>
      </c>
      <c r="C335" s="257"/>
      <c r="D335" s="258" t="s">
        <v>674</v>
      </c>
      <c r="E335" s="239"/>
      <c r="F335" s="276"/>
      <c r="G335" s="239"/>
      <c r="H335" s="239"/>
      <c r="I335" s="239"/>
      <c r="J335" s="239"/>
      <c r="K335" s="276"/>
      <c r="L335" s="239"/>
      <c r="M335" s="239"/>
      <c r="N335" s="240"/>
      <c r="O335" s="239"/>
      <c r="P335" s="239"/>
      <c r="Q335" s="239"/>
      <c r="R335" s="239"/>
      <c r="S335" s="239"/>
      <c r="T335" s="239"/>
      <c r="U335" s="239"/>
      <c r="V335" s="214"/>
      <c r="W335" s="239"/>
      <c r="X335" s="239"/>
      <c r="Y335" s="239"/>
      <c r="Z335" s="214"/>
      <c r="AA335" s="239"/>
      <c r="AB335" s="214"/>
      <c r="AC335" s="239"/>
      <c r="AD335" s="214"/>
      <c r="AE335" s="239"/>
      <c r="AF335" s="214"/>
      <c r="AG335" s="239"/>
      <c r="AH335" s="214"/>
      <c r="AI335" s="239"/>
      <c r="AJ335" s="214"/>
      <c r="AK335" s="239"/>
      <c r="AL335" s="214"/>
      <c r="AM335" s="214"/>
      <c r="AN335" s="239"/>
      <c r="AO335" s="240"/>
      <c r="AP335" s="239"/>
      <c r="AQ335" s="214"/>
      <c r="AR335" s="239"/>
      <c r="AS335" s="214"/>
      <c r="AT335" s="239"/>
      <c r="AU335" s="214"/>
      <c r="AV335" s="239"/>
      <c r="AW335" s="214"/>
      <c r="AX335" s="261"/>
      <c r="AY335" s="262"/>
      <c r="AZ335" s="234"/>
      <c r="BB335" s="260"/>
      <c r="BC335" s="245" t="e">
        <f t="shared" si="11"/>
        <v>#DIV/0!</v>
      </c>
    </row>
    <row r="336" spans="1:55" ht="47.25" x14ac:dyDescent="0.25">
      <c r="A336" s="255" t="s">
        <v>836</v>
      </c>
      <c r="B336" s="247" t="s">
        <v>825</v>
      </c>
      <c r="C336" s="247" t="s">
        <v>764</v>
      </c>
      <c r="D336" s="248" t="s">
        <v>72</v>
      </c>
      <c r="E336" s="239"/>
      <c r="F336" s="259"/>
      <c r="G336" s="241"/>
      <c r="H336" s="241"/>
      <c r="I336" s="241"/>
      <c r="J336" s="239"/>
      <c r="K336" s="259"/>
      <c r="L336" s="241"/>
      <c r="M336" s="241"/>
      <c r="N336" s="260"/>
      <c r="O336" s="241"/>
      <c r="P336" s="241"/>
      <c r="Q336" s="241"/>
      <c r="R336" s="241"/>
      <c r="S336" s="241"/>
      <c r="T336" s="241"/>
      <c r="U336" s="241"/>
      <c r="V336" s="214"/>
      <c r="W336" s="241"/>
      <c r="X336" s="241"/>
      <c r="Y336" s="241"/>
      <c r="Z336" s="214"/>
      <c r="AA336" s="241"/>
      <c r="AB336" s="214"/>
      <c r="AC336" s="241"/>
      <c r="AD336" s="214"/>
      <c r="AE336" s="241"/>
      <c r="AF336" s="214"/>
      <c r="AG336" s="241"/>
      <c r="AH336" s="214"/>
      <c r="AI336" s="241"/>
      <c r="AJ336" s="214"/>
      <c r="AK336" s="241"/>
      <c r="AL336" s="214"/>
      <c r="AM336" s="214"/>
      <c r="AN336" s="241"/>
      <c r="AO336" s="260"/>
      <c r="AP336" s="241"/>
      <c r="AQ336" s="214"/>
      <c r="AR336" s="241"/>
      <c r="AS336" s="214"/>
      <c r="AT336" s="241"/>
      <c r="AU336" s="214"/>
      <c r="AV336" s="241"/>
      <c r="AW336" s="214"/>
      <c r="AX336" s="261">
        <f>AX337</f>
        <v>750.60599999999999</v>
      </c>
      <c r="AY336" s="262"/>
      <c r="AZ336" s="234"/>
      <c r="BB336" s="260">
        <f>BB337</f>
        <v>794.26242000000002</v>
      </c>
      <c r="BC336" s="245">
        <f t="shared" si="11"/>
        <v>105.81615654551122</v>
      </c>
    </row>
    <row r="337" spans="1:57" ht="15.75" x14ac:dyDescent="0.25">
      <c r="A337" s="255" t="s">
        <v>836</v>
      </c>
      <c r="B337" s="247" t="s">
        <v>838</v>
      </c>
      <c r="C337" s="247" t="s">
        <v>764</v>
      </c>
      <c r="D337" s="248" t="s">
        <v>715</v>
      </c>
      <c r="E337" s="239"/>
      <c r="F337" s="259"/>
      <c r="G337" s="241"/>
      <c r="H337" s="241"/>
      <c r="I337" s="241"/>
      <c r="J337" s="239"/>
      <c r="K337" s="259"/>
      <c r="L337" s="241"/>
      <c r="M337" s="241"/>
      <c r="N337" s="260"/>
      <c r="O337" s="241"/>
      <c r="P337" s="241"/>
      <c r="Q337" s="241"/>
      <c r="R337" s="241"/>
      <c r="S337" s="241"/>
      <c r="T337" s="241"/>
      <c r="U337" s="241"/>
      <c r="V337" s="214"/>
      <c r="W337" s="241"/>
      <c r="X337" s="241"/>
      <c r="Y337" s="241"/>
      <c r="Z337" s="214"/>
      <c r="AA337" s="241"/>
      <c r="AB337" s="214"/>
      <c r="AC337" s="241"/>
      <c r="AD337" s="214"/>
      <c r="AE337" s="241"/>
      <c r="AF337" s="214"/>
      <c r="AG337" s="241"/>
      <c r="AH337" s="214"/>
      <c r="AI337" s="241"/>
      <c r="AJ337" s="214"/>
      <c r="AK337" s="241"/>
      <c r="AL337" s="214"/>
      <c r="AM337" s="214"/>
      <c r="AN337" s="241"/>
      <c r="AO337" s="260"/>
      <c r="AP337" s="241"/>
      <c r="AQ337" s="214"/>
      <c r="AR337" s="241"/>
      <c r="AS337" s="214"/>
      <c r="AT337" s="241"/>
      <c r="AU337" s="214"/>
      <c r="AV337" s="241"/>
      <c r="AW337" s="214"/>
      <c r="AX337" s="261">
        <f>AX338</f>
        <v>750.60599999999999</v>
      </c>
      <c r="AY337" s="262"/>
      <c r="AZ337" s="234"/>
      <c r="BB337" s="260">
        <f>BB338</f>
        <v>794.26242000000002</v>
      </c>
      <c r="BC337" s="245">
        <f t="shared" si="11"/>
        <v>105.81615654551122</v>
      </c>
    </row>
    <row r="338" spans="1:57" ht="34.9" customHeight="1" x14ac:dyDescent="0.25">
      <c r="A338" s="255" t="s">
        <v>836</v>
      </c>
      <c r="B338" s="257" t="s">
        <v>842</v>
      </c>
      <c r="C338" s="257" t="s">
        <v>764</v>
      </c>
      <c r="D338" s="248" t="s">
        <v>104</v>
      </c>
      <c r="E338" s="239"/>
      <c r="F338" s="259"/>
      <c r="G338" s="241"/>
      <c r="H338" s="241"/>
      <c r="I338" s="241"/>
      <c r="J338" s="239"/>
      <c r="K338" s="259"/>
      <c r="L338" s="241"/>
      <c r="M338" s="241"/>
      <c r="N338" s="260"/>
      <c r="O338" s="241"/>
      <c r="P338" s="241"/>
      <c r="Q338" s="241"/>
      <c r="R338" s="241"/>
      <c r="S338" s="241"/>
      <c r="T338" s="241"/>
      <c r="U338" s="241"/>
      <c r="V338" s="214"/>
      <c r="W338" s="241"/>
      <c r="X338" s="241"/>
      <c r="Y338" s="241"/>
      <c r="Z338" s="214"/>
      <c r="AA338" s="241"/>
      <c r="AB338" s="214"/>
      <c r="AC338" s="241"/>
      <c r="AD338" s="214"/>
      <c r="AE338" s="241"/>
      <c r="AF338" s="214"/>
      <c r="AG338" s="241"/>
      <c r="AH338" s="214"/>
      <c r="AI338" s="241"/>
      <c r="AJ338" s="214"/>
      <c r="AK338" s="241"/>
      <c r="AL338" s="214"/>
      <c r="AM338" s="214"/>
      <c r="AN338" s="241"/>
      <c r="AO338" s="260"/>
      <c r="AP338" s="241"/>
      <c r="AQ338" s="214"/>
      <c r="AR338" s="241"/>
      <c r="AS338" s="214"/>
      <c r="AT338" s="241"/>
      <c r="AU338" s="214"/>
      <c r="AV338" s="241"/>
      <c r="AW338" s="214"/>
      <c r="AX338" s="261">
        <f>AX343+AX345+AX339</f>
        <v>750.60599999999999</v>
      </c>
      <c r="AY338" s="262"/>
      <c r="AZ338" s="234"/>
      <c r="BB338" s="260">
        <f>BB343+BB345+BB339</f>
        <v>794.26242000000002</v>
      </c>
      <c r="BC338" s="245">
        <f t="shared" si="11"/>
        <v>105.81615654551122</v>
      </c>
    </row>
    <row r="339" spans="1:57" ht="51.75" customHeight="1" x14ac:dyDescent="0.25">
      <c r="A339" s="255" t="s">
        <v>836</v>
      </c>
      <c r="B339" s="257" t="s">
        <v>844</v>
      </c>
      <c r="C339" s="257" t="s">
        <v>764</v>
      </c>
      <c r="D339" s="258" t="s">
        <v>677</v>
      </c>
      <c r="E339" s="239"/>
      <c r="F339" s="259"/>
      <c r="G339" s="241"/>
      <c r="H339" s="241"/>
      <c r="I339" s="241"/>
      <c r="J339" s="239"/>
      <c r="K339" s="259"/>
      <c r="L339" s="241"/>
      <c r="M339" s="241"/>
      <c r="N339" s="260"/>
      <c r="O339" s="241"/>
      <c r="P339" s="241"/>
      <c r="Q339" s="241"/>
      <c r="R339" s="241"/>
      <c r="S339" s="241"/>
      <c r="T339" s="241"/>
      <c r="U339" s="241"/>
      <c r="V339" s="214"/>
      <c r="W339" s="241"/>
      <c r="X339" s="241"/>
      <c r="Y339" s="241"/>
      <c r="Z339" s="214"/>
      <c r="AA339" s="241"/>
      <c r="AB339" s="214"/>
      <c r="AC339" s="241"/>
      <c r="AD339" s="214"/>
      <c r="AE339" s="241"/>
      <c r="AF339" s="214"/>
      <c r="AG339" s="241"/>
      <c r="AH339" s="214"/>
      <c r="AI339" s="241"/>
      <c r="AJ339" s="214"/>
      <c r="AK339" s="241"/>
      <c r="AL339" s="214"/>
      <c r="AM339" s="214"/>
      <c r="AN339" s="241"/>
      <c r="AO339" s="260"/>
      <c r="AP339" s="241"/>
      <c r="AQ339" s="214"/>
      <c r="AR339" s="241"/>
      <c r="AS339" s="214"/>
      <c r="AT339" s="241"/>
      <c r="AU339" s="214"/>
      <c r="AV339" s="241"/>
      <c r="AW339" s="214"/>
      <c r="AX339" s="354">
        <f>AX341+AX342</f>
        <v>431.92600000000004</v>
      </c>
      <c r="AY339" s="262"/>
      <c r="AZ339" s="234"/>
      <c r="BB339" s="260">
        <f>BB341+BB342</f>
        <v>435.5</v>
      </c>
      <c r="BC339" s="245">
        <f t="shared" si="11"/>
        <v>100.82745655505802</v>
      </c>
    </row>
    <row r="340" spans="1:57" ht="34.5" hidden="1" customHeight="1" x14ac:dyDescent="0.25">
      <c r="A340" s="255" t="s">
        <v>872</v>
      </c>
      <c r="B340" s="257" t="s">
        <v>844</v>
      </c>
      <c r="C340" s="257" t="s">
        <v>771</v>
      </c>
      <c r="D340" s="258"/>
      <c r="E340" s="239"/>
      <c r="F340" s="259"/>
      <c r="G340" s="241"/>
      <c r="H340" s="241"/>
      <c r="I340" s="241"/>
      <c r="J340" s="239"/>
      <c r="K340" s="259"/>
      <c r="L340" s="241"/>
      <c r="M340" s="241"/>
      <c r="N340" s="260"/>
      <c r="O340" s="241"/>
      <c r="P340" s="241"/>
      <c r="Q340" s="241"/>
      <c r="R340" s="241"/>
      <c r="S340" s="241"/>
      <c r="T340" s="241"/>
      <c r="U340" s="241"/>
      <c r="V340" s="214"/>
      <c r="W340" s="241"/>
      <c r="X340" s="241"/>
      <c r="Y340" s="241"/>
      <c r="Z340" s="214"/>
      <c r="AA340" s="241"/>
      <c r="AB340" s="214"/>
      <c r="AC340" s="241"/>
      <c r="AD340" s="214"/>
      <c r="AE340" s="241"/>
      <c r="AF340" s="214"/>
      <c r="AG340" s="241"/>
      <c r="AH340" s="214"/>
      <c r="AI340" s="241"/>
      <c r="AJ340" s="214"/>
      <c r="AK340" s="241"/>
      <c r="AL340" s="214"/>
      <c r="AM340" s="214"/>
      <c r="AN340" s="241"/>
      <c r="AO340" s="260"/>
      <c r="AP340" s="241"/>
      <c r="AQ340" s="214"/>
      <c r="AR340" s="241"/>
      <c r="AS340" s="214"/>
      <c r="AT340" s="241"/>
      <c r="AU340" s="214"/>
      <c r="AV340" s="241"/>
      <c r="AW340" s="214"/>
      <c r="AX340" s="354"/>
      <c r="AY340" s="262"/>
      <c r="AZ340" s="234"/>
      <c r="BB340" s="260"/>
      <c r="BC340" s="245" t="e">
        <f t="shared" si="11"/>
        <v>#DIV/0!</v>
      </c>
    </row>
    <row r="341" spans="1:57" ht="39.75" customHeight="1" x14ac:dyDescent="0.25">
      <c r="A341" s="255" t="s">
        <v>836</v>
      </c>
      <c r="B341" s="257" t="s">
        <v>844</v>
      </c>
      <c r="C341" s="257" t="s">
        <v>871</v>
      </c>
      <c r="D341" s="258" t="s">
        <v>70</v>
      </c>
      <c r="E341" s="239"/>
      <c r="F341" s="259"/>
      <c r="G341" s="241"/>
      <c r="H341" s="241"/>
      <c r="I341" s="241"/>
      <c r="J341" s="239"/>
      <c r="K341" s="259"/>
      <c r="L341" s="241"/>
      <c r="M341" s="241"/>
      <c r="N341" s="260"/>
      <c r="O341" s="241"/>
      <c r="P341" s="241"/>
      <c r="Q341" s="241"/>
      <c r="R341" s="241"/>
      <c r="S341" s="241"/>
      <c r="T341" s="241"/>
      <c r="U341" s="241"/>
      <c r="V341" s="214"/>
      <c r="W341" s="241"/>
      <c r="X341" s="241"/>
      <c r="Y341" s="241"/>
      <c r="Z341" s="214"/>
      <c r="AA341" s="241"/>
      <c r="AB341" s="214"/>
      <c r="AC341" s="241"/>
      <c r="AD341" s="214"/>
      <c r="AE341" s="241"/>
      <c r="AF341" s="214"/>
      <c r="AG341" s="241"/>
      <c r="AH341" s="214"/>
      <c r="AI341" s="241"/>
      <c r="AJ341" s="214"/>
      <c r="AK341" s="241"/>
      <c r="AL341" s="214"/>
      <c r="AM341" s="214"/>
      <c r="AN341" s="241"/>
      <c r="AO341" s="260"/>
      <c r="AP341" s="241"/>
      <c r="AQ341" s="214"/>
      <c r="AR341" s="241"/>
      <c r="AS341" s="214"/>
      <c r="AT341" s="241"/>
      <c r="AU341" s="214"/>
      <c r="AV341" s="241"/>
      <c r="AW341" s="214"/>
      <c r="AX341" s="354">
        <v>158.97</v>
      </c>
      <c r="AY341" s="262"/>
      <c r="AZ341" s="234"/>
      <c r="BB341" s="260">
        <v>160.65</v>
      </c>
      <c r="BC341" s="245">
        <f t="shared" si="11"/>
        <v>101.05680317040952</v>
      </c>
    </row>
    <row r="342" spans="1:57" ht="63" customHeight="1" x14ac:dyDescent="0.25">
      <c r="A342" s="255" t="s">
        <v>836</v>
      </c>
      <c r="B342" s="257" t="s">
        <v>844</v>
      </c>
      <c r="C342" s="257" t="s">
        <v>801</v>
      </c>
      <c r="D342" s="258" t="s">
        <v>71</v>
      </c>
      <c r="E342" s="239"/>
      <c r="F342" s="259"/>
      <c r="G342" s="241"/>
      <c r="H342" s="241"/>
      <c r="I342" s="241"/>
      <c r="J342" s="239"/>
      <c r="K342" s="259"/>
      <c r="L342" s="241"/>
      <c r="M342" s="241"/>
      <c r="N342" s="260"/>
      <c r="O342" s="241"/>
      <c r="P342" s="241"/>
      <c r="Q342" s="241"/>
      <c r="R342" s="241"/>
      <c r="S342" s="241"/>
      <c r="T342" s="241"/>
      <c r="U342" s="241"/>
      <c r="V342" s="214"/>
      <c r="W342" s="241"/>
      <c r="X342" s="241"/>
      <c r="Y342" s="241"/>
      <c r="Z342" s="214"/>
      <c r="AA342" s="241"/>
      <c r="AB342" s="214"/>
      <c r="AC342" s="241"/>
      <c r="AD342" s="214"/>
      <c r="AE342" s="241"/>
      <c r="AF342" s="214"/>
      <c r="AG342" s="241"/>
      <c r="AH342" s="214"/>
      <c r="AI342" s="241"/>
      <c r="AJ342" s="214"/>
      <c r="AK342" s="241"/>
      <c r="AL342" s="214"/>
      <c r="AM342" s="214"/>
      <c r="AN342" s="241"/>
      <c r="AO342" s="260"/>
      <c r="AP342" s="241"/>
      <c r="AQ342" s="214"/>
      <c r="AR342" s="241"/>
      <c r="AS342" s="214"/>
      <c r="AT342" s="241"/>
      <c r="AU342" s="214"/>
      <c r="AV342" s="241"/>
      <c r="AW342" s="214"/>
      <c r="AX342" s="354">
        <v>272.95600000000002</v>
      </c>
      <c r="AY342" s="262"/>
      <c r="AZ342" s="234"/>
      <c r="BB342" s="260">
        <v>274.85000000000002</v>
      </c>
      <c r="BC342" s="245">
        <f t="shared" si="11"/>
        <v>100.69388472867422</v>
      </c>
    </row>
    <row r="343" spans="1:57" ht="37.9" customHeight="1" x14ac:dyDescent="0.25">
      <c r="A343" s="255" t="s">
        <v>836</v>
      </c>
      <c r="B343" s="257" t="s">
        <v>845</v>
      </c>
      <c r="C343" s="257" t="s">
        <v>764</v>
      </c>
      <c r="D343" s="258" t="s">
        <v>752</v>
      </c>
      <c r="E343" s="239"/>
      <c r="F343" s="259"/>
      <c r="G343" s="241"/>
      <c r="H343" s="241"/>
      <c r="I343" s="241"/>
      <c r="J343" s="239"/>
      <c r="K343" s="259"/>
      <c r="L343" s="241"/>
      <c r="M343" s="241"/>
      <c r="N343" s="260"/>
      <c r="O343" s="241"/>
      <c r="P343" s="241"/>
      <c r="Q343" s="241"/>
      <c r="R343" s="241"/>
      <c r="S343" s="241"/>
      <c r="T343" s="241"/>
      <c r="U343" s="241"/>
      <c r="V343" s="214"/>
      <c r="W343" s="241"/>
      <c r="X343" s="241"/>
      <c r="Y343" s="241"/>
      <c r="Z343" s="214"/>
      <c r="AA343" s="241"/>
      <c r="AB343" s="214"/>
      <c r="AC343" s="241"/>
      <c r="AD343" s="214"/>
      <c r="AE343" s="241"/>
      <c r="AF343" s="214"/>
      <c r="AG343" s="241"/>
      <c r="AH343" s="214"/>
      <c r="AI343" s="241"/>
      <c r="AJ343" s="214"/>
      <c r="AK343" s="241"/>
      <c r="AL343" s="214"/>
      <c r="AM343" s="214"/>
      <c r="AN343" s="241"/>
      <c r="AO343" s="260"/>
      <c r="AP343" s="241"/>
      <c r="AQ343" s="214"/>
      <c r="AR343" s="241"/>
      <c r="AS343" s="214"/>
      <c r="AT343" s="241"/>
      <c r="AU343" s="214"/>
      <c r="AV343" s="241"/>
      <c r="AW343" s="214"/>
      <c r="AX343" s="354">
        <f>AX344</f>
        <v>148.68</v>
      </c>
      <c r="AY343" s="262"/>
      <c r="AZ343" s="234"/>
      <c r="BB343" s="260">
        <f>BB344</f>
        <v>190.23</v>
      </c>
      <c r="BC343" s="245">
        <f t="shared" si="11"/>
        <v>127.94592413236481</v>
      </c>
    </row>
    <row r="344" spans="1:57" ht="50.45" customHeight="1" x14ac:dyDescent="0.25">
      <c r="A344" s="255" t="s">
        <v>836</v>
      </c>
      <c r="B344" s="257" t="s">
        <v>846</v>
      </c>
      <c r="C344" s="257" t="s">
        <v>801</v>
      </c>
      <c r="D344" s="258" t="s">
        <v>753</v>
      </c>
      <c r="E344" s="239"/>
      <c r="F344" s="259"/>
      <c r="G344" s="241"/>
      <c r="H344" s="241"/>
      <c r="I344" s="241"/>
      <c r="J344" s="239"/>
      <c r="K344" s="259"/>
      <c r="L344" s="241"/>
      <c r="M344" s="241"/>
      <c r="N344" s="260"/>
      <c r="O344" s="241"/>
      <c r="P344" s="241"/>
      <c r="Q344" s="241"/>
      <c r="R344" s="241"/>
      <c r="S344" s="241"/>
      <c r="T344" s="241"/>
      <c r="U344" s="241"/>
      <c r="V344" s="214"/>
      <c r="W344" s="241"/>
      <c r="X344" s="241"/>
      <c r="Y344" s="241"/>
      <c r="Z344" s="214"/>
      <c r="AA344" s="241"/>
      <c r="AB344" s="214"/>
      <c r="AC344" s="241"/>
      <c r="AD344" s="214"/>
      <c r="AE344" s="241"/>
      <c r="AF344" s="214"/>
      <c r="AG344" s="241"/>
      <c r="AH344" s="214"/>
      <c r="AI344" s="241"/>
      <c r="AJ344" s="214"/>
      <c r="AK344" s="241"/>
      <c r="AL344" s="214"/>
      <c r="AM344" s="214"/>
      <c r="AN344" s="241"/>
      <c r="AO344" s="260"/>
      <c r="AP344" s="241"/>
      <c r="AQ344" s="214"/>
      <c r="AR344" s="241"/>
      <c r="AS344" s="214"/>
      <c r="AT344" s="241"/>
      <c r="AU344" s="214"/>
      <c r="AV344" s="241"/>
      <c r="AW344" s="214"/>
      <c r="AX344" s="354">
        <v>148.68</v>
      </c>
      <c r="AY344" s="262"/>
      <c r="AZ344" s="234"/>
      <c r="BB344" s="260">
        <v>190.23</v>
      </c>
      <c r="BC344" s="245">
        <f t="shared" si="11"/>
        <v>127.94592413236481</v>
      </c>
    </row>
    <row r="345" spans="1:57" ht="37.15" customHeight="1" x14ac:dyDescent="0.25">
      <c r="A345" s="255" t="s">
        <v>836</v>
      </c>
      <c r="B345" s="257" t="s">
        <v>843</v>
      </c>
      <c r="C345" s="257" t="s">
        <v>764</v>
      </c>
      <c r="D345" s="258" t="s">
        <v>142</v>
      </c>
      <c r="E345" s="239"/>
      <c r="F345" s="259"/>
      <c r="G345" s="241"/>
      <c r="H345" s="241"/>
      <c r="I345" s="241"/>
      <c r="J345" s="239"/>
      <c r="K345" s="259"/>
      <c r="L345" s="241"/>
      <c r="M345" s="241"/>
      <c r="N345" s="260"/>
      <c r="O345" s="241"/>
      <c r="P345" s="241"/>
      <c r="Q345" s="241"/>
      <c r="R345" s="241"/>
      <c r="S345" s="241"/>
      <c r="T345" s="241"/>
      <c r="U345" s="241"/>
      <c r="V345" s="214"/>
      <c r="W345" s="241"/>
      <c r="X345" s="241"/>
      <c r="Y345" s="241"/>
      <c r="Z345" s="214"/>
      <c r="AA345" s="241"/>
      <c r="AB345" s="214"/>
      <c r="AC345" s="241"/>
      <c r="AD345" s="214"/>
      <c r="AE345" s="241"/>
      <c r="AF345" s="214"/>
      <c r="AG345" s="241"/>
      <c r="AH345" s="214"/>
      <c r="AI345" s="241"/>
      <c r="AJ345" s="214"/>
      <c r="AK345" s="241"/>
      <c r="AL345" s="214"/>
      <c r="AM345" s="214"/>
      <c r="AN345" s="241"/>
      <c r="AO345" s="260"/>
      <c r="AP345" s="241"/>
      <c r="AQ345" s="214"/>
      <c r="AR345" s="241"/>
      <c r="AS345" s="214"/>
      <c r="AT345" s="241"/>
      <c r="AU345" s="214"/>
      <c r="AV345" s="241"/>
      <c r="AW345" s="214"/>
      <c r="AX345" s="261">
        <f>AX347+AX346</f>
        <v>170</v>
      </c>
      <c r="AY345" s="262"/>
      <c r="AZ345" s="234"/>
      <c r="BB345" s="260">
        <f>BB347+BB346</f>
        <v>168.53242</v>
      </c>
      <c r="BC345" s="245">
        <f t="shared" si="11"/>
        <v>99.13671764705883</v>
      </c>
    </row>
    <row r="346" spans="1:57" ht="1.5" customHeight="1" x14ac:dyDescent="0.25">
      <c r="A346" s="255" t="s">
        <v>836</v>
      </c>
      <c r="B346" s="257" t="s">
        <v>843</v>
      </c>
      <c r="C346" s="257" t="s">
        <v>771</v>
      </c>
      <c r="D346" s="258" t="s">
        <v>176</v>
      </c>
      <c r="E346" s="239"/>
      <c r="F346" s="259"/>
      <c r="G346" s="241"/>
      <c r="H346" s="241"/>
      <c r="I346" s="241"/>
      <c r="J346" s="239"/>
      <c r="K346" s="259"/>
      <c r="L346" s="241"/>
      <c r="M346" s="241"/>
      <c r="N346" s="260"/>
      <c r="O346" s="241"/>
      <c r="P346" s="241"/>
      <c r="Q346" s="241"/>
      <c r="R346" s="241"/>
      <c r="S346" s="241"/>
      <c r="T346" s="241"/>
      <c r="U346" s="241"/>
      <c r="V346" s="214"/>
      <c r="W346" s="241"/>
      <c r="X346" s="241"/>
      <c r="Y346" s="241"/>
      <c r="Z346" s="214"/>
      <c r="AA346" s="241"/>
      <c r="AB346" s="214"/>
      <c r="AC346" s="241"/>
      <c r="AD346" s="214"/>
      <c r="AE346" s="241"/>
      <c r="AF346" s="214"/>
      <c r="AG346" s="241"/>
      <c r="AH346" s="214"/>
      <c r="AI346" s="241"/>
      <c r="AJ346" s="214"/>
      <c r="AK346" s="241"/>
      <c r="AL346" s="214"/>
      <c r="AM346" s="214"/>
      <c r="AN346" s="241"/>
      <c r="AO346" s="260"/>
      <c r="AP346" s="241"/>
      <c r="AQ346" s="214"/>
      <c r="AR346" s="241"/>
      <c r="AS346" s="214"/>
      <c r="AT346" s="241"/>
      <c r="AU346" s="214"/>
      <c r="AV346" s="241"/>
      <c r="AW346" s="214"/>
      <c r="AX346" s="261">
        <v>0</v>
      </c>
      <c r="AY346" s="262"/>
      <c r="AZ346" s="234"/>
      <c r="BB346" s="260">
        <v>0</v>
      </c>
      <c r="BC346" s="245" t="e">
        <f t="shared" si="11"/>
        <v>#DIV/0!</v>
      </c>
    </row>
    <row r="347" spans="1:57" ht="50.45" customHeight="1" x14ac:dyDescent="0.25">
      <c r="A347" s="255" t="s">
        <v>836</v>
      </c>
      <c r="B347" s="257" t="s">
        <v>843</v>
      </c>
      <c r="C347" s="247" t="s">
        <v>801</v>
      </c>
      <c r="D347" s="258" t="s">
        <v>92</v>
      </c>
      <c r="E347" s="239"/>
      <c r="F347" s="259"/>
      <c r="G347" s="241"/>
      <c r="H347" s="241"/>
      <c r="I347" s="241"/>
      <c r="J347" s="239"/>
      <c r="K347" s="259"/>
      <c r="L347" s="241"/>
      <c r="M347" s="241"/>
      <c r="N347" s="260"/>
      <c r="O347" s="241"/>
      <c r="P347" s="241"/>
      <c r="Q347" s="241"/>
      <c r="R347" s="241"/>
      <c r="S347" s="241"/>
      <c r="T347" s="241"/>
      <c r="U347" s="241"/>
      <c r="V347" s="214"/>
      <c r="W347" s="241"/>
      <c r="X347" s="241"/>
      <c r="Y347" s="241"/>
      <c r="Z347" s="214"/>
      <c r="AA347" s="241"/>
      <c r="AB347" s="214"/>
      <c r="AC347" s="241"/>
      <c r="AD347" s="214"/>
      <c r="AE347" s="241"/>
      <c r="AF347" s="214"/>
      <c r="AG347" s="241"/>
      <c r="AH347" s="214"/>
      <c r="AI347" s="241"/>
      <c r="AJ347" s="214"/>
      <c r="AK347" s="241"/>
      <c r="AL347" s="214"/>
      <c r="AM347" s="214"/>
      <c r="AN347" s="241"/>
      <c r="AO347" s="260"/>
      <c r="AP347" s="241"/>
      <c r="AQ347" s="214"/>
      <c r="AR347" s="241"/>
      <c r="AS347" s="214"/>
      <c r="AT347" s="241"/>
      <c r="AU347" s="214"/>
      <c r="AV347" s="241"/>
      <c r="AW347" s="214"/>
      <c r="AX347" s="354">
        <v>170</v>
      </c>
      <c r="AY347" s="262"/>
      <c r="AZ347" s="234"/>
      <c r="BA347" s="234"/>
      <c r="BB347" s="260">
        <v>168.53242</v>
      </c>
      <c r="BC347" s="245">
        <f t="shared" ref="BC347:BC410" si="12">BB347/AX347*100</f>
        <v>99.13671764705883</v>
      </c>
    </row>
    <row r="348" spans="1:57" ht="47.45" customHeight="1" x14ac:dyDescent="0.25">
      <c r="A348" s="255" t="s">
        <v>836</v>
      </c>
      <c r="B348" s="247" t="s">
        <v>847</v>
      </c>
      <c r="C348" s="247" t="s">
        <v>764</v>
      </c>
      <c r="D348" s="248" t="s">
        <v>145</v>
      </c>
      <c r="E348" s="239"/>
      <c r="F348" s="259"/>
      <c r="G348" s="241"/>
      <c r="H348" s="241"/>
      <c r="I348" s="241"/>
      <c r="J348" s="239"/>
      <c r="K348" s="259"/>
      <c r="L348" s="241"/>
      <c r="M348" s="241"/>
      <c r="N348" s="260"/>
      <c r="O348" s="241"/>
      <c r="P348" s="241"/>
      <c r="Q348" s="241"/>
      <c r="R348" s="241"/>
      <c r="S348" s="241"/>
      <c r="T348" s="241"/>
      <c r="U348" s="241"/>
      <c r="V348" s="214"/>
      <c r="W348" s="241"/>
      <c r="X348" s="241"/>
      <c r="Y348" s="241"/>
      <c r="Z348" s="214"/>
      <c r="AA348" s="241"/>
      <c r="AB348" s="214"/>
      <c r="AC348" s="241"/>
      <c r="AD348" s="214"/>
      <c r="AE348" s="241"/>
      <c r="AF348" s="214"/>
      <c r="AG348" s="241"/>
      <c r="AH348" s="214"/>
      <c r="AI348" s="241"/>
      <c r="AJ348" s="214"/>
      <c r="AK348" s="241"/>
      <c r="AL348" s="214"/>
      <c r="AM348" s="214"/>
      <c r="AN348" s="241"/>
      <c r="AO348" s="260"/>
      <c r="AP348" s="241"/>
      <c r="AQ348" s="214"/>
      <c r="AR348" s="241"/>
      <c r="AS348" s="214"/>
      <c r="AT348" s="241"/>
      <c r="AU348" s="214"/>
      <c r="AV348" s="241"/>
      <c r="AW348" s="214"/>
      <c r="AX348" s="354">
        <f>AX349+AX357</f>
        <v>136</v>
      </c>
      <c r="AY348" s="262"/>
      <c r="AZ348" s="234"/>
      <c r="BB348" s="260">
        <f>BB349+BB357</f>
        <v>136</v>
      </c>
      <c r="BC348" s="245">
        <f t="shared" si="12"/>
        <v>100</v>
      </c>
      <c r="BD348" s="234"/>
      <c r="BE348" s="234"/>
    </row>
    <row r="349" spans="1:57" ht="31.5" x14ac:dyDescent="0.25">
      <c r="A349" s="255" t="s">
        <v>836</v>
      </c>
      <c r="B349" s="247" t="s">
        <v>848</v>
      </c>
      <c r="C349" s="247" t="s">
        <v>764</v>
      </c>
      <c r="D349" s="248" t="s">
        <v>105</v>
      </c>
      <c r="E349" s="239"/>
      <c r="F349" s="259"/>
      <c r="G349" s="241"/>
      <c r="H349" s="241"/>
      <c r="I349" s="241"/>
      <c r="J349" s="239"/>
      <c r="K349" s="259"/>
      <c r="L349" s="241"/>
      <c r="M349" s="241"/>
      <c r="N349" s="260"/>
      <c r="O349" s="241"/>
      <c r="P349" s="241"/>
      <c r="Q349" s="241"/>
      <c r="R349" s="241"/>
      <c r="S349" s="241"/>
      <c r="T349" s="241"/>
      <c r="U349" s="241"/>
      <c r="V349" s="214"/>
      <c r="W349" s="241"/>
      <c r="X349" s="241"/>
      <c r="Y349" s="241"/>
      <c r="Z349" s="214"/>
      <c r="AA349" s="241"/>
      <c r="AB349" s="214"/>
      <c r="AC349" s="241"/>
      <c r="AD349" s="214"/>
      <c r="AE349" s="241"/>
      <c r="AF349" s="214"/>
      <c r="AG349" s="241"/>
      <c r="AH349" s="214"/>
      <c r="AI349" s="241"/>
      <c r="AJ349" s="214"/>
      <c r="AK349" s="241"/>
      <c r="AL349" s="214"/>
      <c r="AM349" s="214"/>
      <c r="AN349" s="241"/>
      <c r="AO349" s="260"/>
      <c r="AP349" s="241"/>
      <c r="AQ349" s="214"/>
      <c r="AR349" s="241"/>
      <c r="AS349" s="214"/>
      <c r="AT349" s="241"/>
      <c r="AU349" s="214"/>
      <c r="AV349" s="241"/>
      <c r="AW349" s="214"/>
      <c r="AX349" s="354">
        <f>AX350</f>
        <v>136</v>
      </c>
      <c r="AY349" s="262"/>
      <c r="AZ349" s="234"/>
      <c r="BB349" s="260">
        <f>BB350</f>
        <v>136</v>
      </c>
      <c r="BC349" s="245">
        <f t="shared" si="12"/>
        <v>100</v>
      </c>
    </row>
    <row r="350" spans="1:57" ht="35.450000000000003" customHeight="1" x14ac:dyDescent="0.25">
      <c r="A350" s="255" t="s">
        <v>836</v>
      </c>
      <c r="B350" s="247" t="s">
        <v>849</v>
      </c>
      <c r="C350" s="247" t="s">
        <v>764</v>
      </c>
      <c r="D350" s="248" t="s">
        <v>108</v>
      </c>
      <c r="E350" s="239"/>
      <c r="F350" s="259"/>
      <c r="G350" s="241"/>
      <c r="H350" s="241"/>
      <c r="I350" s="241"/>
      <c r="J350" s="239"/>
      <c r="K350" s="259"/>
      <c r="L350" s="241"/>
      <c r="M350" s="241"/>
      <c r="N350" s="260"/>
      <c r="O350" s="241"/>
      <c r="P350" s="241"/>
      <c r="Q350" s="241"/>
      <c r="R350" s="241"/>
      <c r="S350" s="241"/>
      <c r="T350" s="241"/>
      <c r="U350" s="241"/>
      <c r="V350" s="214"/>
      <c r="W350" s="241"/>
      <c r="X350" s="241"/>
      <c r="Y350" s="241"/>
      <c r="Z350" s="214"/>
      <c r="AA350" s="241"/>
      <c r="AB350" s="214"/>
      <c r="AC350" s="241"/>
      <c r="AD350" s="214"/>
      <c r="AE350" s="241"/>
      <c r="AF350" s="214"/>
      <c r="AG350" s="241"/>
      <c r="AH350" s="214"/>
      <c r="AI350" s="241"/>
      <c r="AJ350" s="214"/>
      <c r="AK350" s="241"/>
      <c r="AL350" s="214"/>
      <c r="AM350" s="214"/>
      <c r="AN350" s="241"/>
      <c r="AO350" s="260"/>
      <c r="AP350" s="241"/>
      <c r="AQ350" s="214"/>
      <c r="AR350" s="241"/>
      <c r="AS350" s="214"/>
      <c r="AT350" s="241"/>
      <c r="AU350" s="214"/>
      <c r="AV350" s="241"/>
      <c r="AW350" s="214"/>
      <c r="AX350" s="354">
        <f>AX351+AX356</f>
        <v>136</v>
      </c>
      <c r="AY350" s="262"/>
      <c r="AZ350" s="234"/>
      <c r="BB350" s="260">
        <f>BB351+BB356</f>
        <v>136</v>
      </c>
      <c r="BC350" s="245">
        <f t="shared" si="12"/>
        <v>100</v>
      </c>
    </row>
    <row r="351" spans="1:57" ht="50.25" customHeight="1" x14ac:dyDescent="0.25">
      <c r="A351" s="255" t="s">
        <v>836</v>
      </c>
      <c r="B351" s="247" t="s">
        <v>849</v>
      </c>
      <c r="C351" s="247" t="s">
        <v>801</v>
      </c>
      <c r="D351" s="258" t="s">
        <v>751</v>
      </c>
      <c r="E351" s="239"/>
      <c r="F351" s="259"/>
      <c r="G351" s="241"/>
      <c r="H351" s="241"/>
      <c r="I351" s="241"/>
      <c r="J351" s="239"/>
      <c r="K351" s="259"/>
      <c r="L351" s="241"/>
      <c r="M351" s="241"/>
      <c r="N351" s="260"/>
      <c r="O351" s="241"/>
      <c r="P351" s="241"/>
      <c r="Q351" s="241"/>
      <c r="R351" s="241"/>
      <c r="S351" s="241"/>
      <c r="T351" s="241"/>
      <c r="U351" s="241"/>
      <c r="V351" s="214"/>
      <c r="W351" s="241"/>
      <c r="X351" s="241"/>
      <c r="Y351" s="241"/>
      <c r="Z351" s="214"/>
      <c r="AA351" s="241"/>
      <c r="AB351" s="214"/>
      <c r="AC351" s="241"/>
      <c r="AD351" s="214"/>
      <c r="AE351" s="241"/>
      <c r="AF351" s="214"/>
      <c r="AG351" s="241"/>
      <c r="AH351" s="214"/>
      <c r="AI351" s="241"/>
      <c r="AJ351" s="214"/>
      <c r="AK351" s="241"/>
      <c r="AL351" s="214"/>
      <c r="AM351" s="214"/>
      <c r="AN351" s="241"/>
      <c r="AO351" s="260"/>
      <c r="AP351" s="241"/>
      <c r="AQ351" s="214"/>
      <c r="AR351" s="241"/>
      <c r="AS351" s="214"/>
      <c r="AT351" s="241"/>
      <c r="AU351" s="214"/>
      <c r="AV351" s="241"/>
      <c r="AW351" s="214"/>
      <c r="AX351" s="354">
        <v>86</v>
      </c>
      <c r="AY351" s="262"/>
      <c r="AZ351" s="234"/>
      <c r="BB351" s="260">
        <v>91</v>
      </c>
      <c r="BC351" s="245">
        <f t="shared" si="12"/>
        <v>105.81395348837211</v>
      </c>
    </row>
    <row r="352" spans="1:57" ht="16.149999999999999" hidden="1" customHeight="1" x14ac:dyDescent="0.25">
      <c r="A352" s="255"/>
      <c r="B352" s="247" t="s">
        <v>507</v>
      </c>
      <c r="C352" s="247"/>
      <c r="D352" s="248" t="s">
        <v>470</v>
      </c>
      <c r="E352" s="249">
        <f>F352+G352+H352+I352</f>
        <v>237000</v>
      </c>
      <c r="F352" s="251">
        <f>F354</f>
        <v>70000</v>
      </c>
      <c r="G352" s="251">
        <f>G354</f>
        <v>48000</v>
      </c>
      <c r="H352" s="251">
        <f>H354</f>
        <v>59000</v>
      </c>
      <c r="I352" s="251">
        <f>I354</f>
        <v>60000</v>
      </c>
      <c r="J352" s="249">
        <f>K352+L352+M352+N352</f>
        <v>0</v>
      </c>
      <c r="K352" s="251">
        <f>K354</f>
        <v>0</v>
      </c>
      <c r="L352" s="251">
        <f>L354</f>
        <v>0</v>
      </c>
      <c r="M352" s="251">
        <f>M354</f>
        <v>0</v>
      </c>
      <c r="N352" s="252">
        <f>N354</f>
        <v>0</v>
      </c>
      <c r="O352" s="251">
        <v>243000</v>
      </c>
      <c r="P352" s="251">
        <v>127000</v>
      </c>
      <c r="Q352" s="251">
        <f>Q354</f>
        <v>373000</v>
      </c>
      <c r="R352" s="251">
        <f>R354</f>
        <v>373000</v>
      </c>
      <c r="S352" s="251">
        <f>S354</f>
        <v>373000</v>
      </c>
      <c r="T352" s="251">
        <f>T354</f>
        <v>373000</v>
      </c>
      <c r="U352" s="251">
        <f>U354</f>
        <v>1230300</v>
      </c>
      <c r="V352" s="214"/>
      <c r="W352" s="251">
        <f>W354</f>
        <v>1230300</v>
      </c>
      <c r="X352" s="251">
        <f>X354</f>
        <v>0</v>
      </c>
      <c r="Y352" s="251">
        <f>W352+X352</f>
        <v>1230300</v>
      </c>
      <c r="Z352" s="214"/>
      <c r="AA352" s="251">
        <f>Y352+Z352</f>
        <v>1230300</v>
      </c>
      <c r="AB352" s="214"/>
      <c r="AC352" s="251">
        <f>AA352+AB352</f>
        <v>1230300</v>
      </c>
      <c r="AD352" s="214"/>
      <c r="AE352" s="251" t="e">
        <f>AE354+#REF!</f>
        <v>#REF!</v>
      </c>
      <c r="AF352" s="214"/>
      <c r="AG352" s="251">
        <f>AG354</f>
        <v>321100</v>
      </c>
      <c r="AH352" s="214"/>
      <c r="AI352" s="251">
        <f>AI354</f>
        <v>321100</v>
      </c>
      <c r="AJ352" s="214"/>
      <c r="AK352" s="251">
        <f>AK354</f>
        <v>321100</v>
      </c>
      <c r="AL352" s="214"/>
      <c r="AM352" s="214"/>
      <c r="AN352" s="251">
        <f>AN354</f>
        <v>321100</v>
      </c>
      <c r="AO352" s="252"/>
      <c r="AP352" s="251">
        <f>AP354</f>
        <v>321100</v>
      </c>
      <c r="AQ352" s="214"/>
      <c r="AR352" s="251">
        <f>AR354</f>
        <v>321100</v>
      </c>
      <c r="AS352" s="214"/>
      <c r="AT352" s="251">
        <f>AT354</f>
        <v>321100</v>
      </c>
      <c r="AU352" s="214"/>
      <c r="AV352" s="251">
        <f>AV354</f>
        <v>321100</v>
      </c>
      <c r="AW352" s="214"/>
      <c r="AX352" s="356"/>
      <c r="AY352" s="254">
        <f>AY354+AY353</f>
        <v>275</v>
      </c>
      <c r="AZ352" s="234"/>
      <c r="BB352" s="252"/>
      <c r="BC352" s="245" t="e">
        <f t="shared" si="12"/>
        <v>#DIV/0!</v>
      </c>
    </row>
    <row r="353" spans="1:55" ht="31.15" hidden="1" customHeight="1" x14ac:dyDescent="0.25">
      <c r="A353" s="255"/>
      <c r="B353" s="257" t="s">
        <v>508</v>
      </c>
      <c r="C353" s="257"/>
      <c r="D353" s="258" t="s">
        <v>503</v>
      </c>
      <c r="E353" s="249"/>
      <c r="F353" s="250"/>
      <c r="G353" s="251"/>
      <c r="H353" s="251"/>
      <c r="I353" s="251"/>
      <c r="J353" s="249"/>
      <c r="K353" s="250"/>
      <c r="L353" s="251"/>
      <c r="M353" s="251"/>
      <c r="N353" s="252"/>
      <c r="O353" s="251"/>
      <c r="P353" s="251"/>
      <c r="Q353" s="251"/>
      <c r="R353" s="251"/>
      <c r="S353" s="251"/>
      <c r="T353" s="251"/>
      <c r="U353" s="251"/>
      <c r="V353" s="214"/>
      <c r="W353" s="251"/>
      <c r="X353" s="251"/>
      <c r="Y353" s="251"/>
      <c r="Z353" s="214"/>
      <c r="AA353" s="251"/>
      <c r="AB353" s="214"/>
      <c r="AC353" s="251"/>
      <c r="AD353" s="214"/>
      <c r="AE353" s="251"/>
      <c r="AF353" s="214"/>
      <c r="AG353" s="251"/>
      <c r="AH353" s="214"/>
      <c r="AI353" s="251"/>
      <c r="AJ353" s="214"/>
      <c r="AK353" s="251"/>
      <c r="AL353" s="214"/>
      <c r="AM353" s="214"/>
      <c r="AN353" s="251"/>
      <c r="AO353" s="252"/>
      <c r="AP353" s="251"/>
      <c r="AQ353" s="214"/>
      <c r="AR353" s="251"/>
      <c r="AS353" s="214"/>
      <c r="AT353" s="251"/>
      <c r="AU353" s="214"/>
      <c r="AV353" s="251"/>
      <c r="AW353" s="214"/>
      <c r="AX353" s="356"/>
      <c r="AY353" s="254">
        <v>75</v>
      </c>
      <c r="AZ353" s="234"/>
      <c r="BB353" s="252"/>
      <c r="BC353" s="245" t="e">
        <f t="shared" si="12"/>
        <v>#DIV/0!</v>
      </c>
    </row>
    <row r="354" spans="1:55" ht="31.15" hidden="1" customHeight="1" x14ac:dyDescent="0.25">
      <c r="A354" s="255"/>
      <c r="B354" s="257" t="s">
        <v>509</v>
      </c>
      <c r="C354" s="257"/>
      <c r="D354" s="258" t="s">
        <v>510</v>
      </c>
      <c r="E354" s="239">
        <f>F354+G354+H354+I354</f>
        <v>237000</v>
      </c>
      <c r="F354" s="259">
        <v>70000</v>
      </c>
      <c r="G354" s="241">
        <v>48000</v>
      </c>
      <c r="H354" s="241">
        <v>59000</v>
      </c>
      <c r="I354" s="241">
        <v>60000</v>
      </c>
      <c r="J354" s="239">
        <f>K354+L354+M354+N354</f>
        <v>0</v>
      </c>
      <c r="K354" s="259"/>
      <c r="L354" s="241"/>
      <c r="M354" s="241"/>
      <c r="N354" s="260"/>
      <c r="O354" s="241">
        <v>243000</v>
      </c>
      <c r="P354" s="241">
        <v>127000</v>
      </c>
      <c r="Q354" s="241">
        <v>373000</v>
      </c>
      <c r="R354" s="241">
        <v>373000</v>
      </c>
      <c r="S354" s="241">
        <v>373000</v>
      </c>
      <c r="T354" s="241">
        <v>373000</v>
      </c>
      <c r="U354" s="241">
        <f>U355</f>
        <v>1230300</v>
      </c>
      <c r="V354" s="214"/>
      <c r="W354" s="241">
        <f>W355</f>
        <v>1230300</v>
      </c>
      <c r="X354" s="241">
        <f>X355</f>
        <v>0</v>
      </c>
      <c r="Y354" s="241">
        <f>W354+X354</f>
        <v>1230300</v>
      </c>
      <c r="Z354" s="214"/>
      <c r="AA354" s="241">
        <f>Y354+Z354</f>
        <v>1230300</v>
      </c>
      <c r="AB354" s="214"/>
      <c r="AC354" s="241">
        <f>AA354+AB354</f>
        <v>1230300</v>
      </c>
      <c r="AD354" s="214"/>
      <c r="AE354" s="241">
        <f>AE355</f>
        <v>771300</v>
      </c>
      <c r="AF354" s="214"/>
      <c r="AG354" s="241">
        <f>AG355</f>
        <v>321100</v>
      </c>
      <c r="AH354" s="214"/>
      <c r="AI354" s="241">
        <f>AI355</f>
        <v>321100</v>
      </c>
      <c r="AJ354" s="214"/>
      <c r="AK354" s="241">
        <f>AK355</f>
        <v>321100</v>
      </c>
      <c r="AL354" s="214"/>
      <c r="AM354" s="214"/>
      <c r="AN354" s="241">
        <f>AN355</f>
        <v>321100</v>
      </c>
      <c r="AO354" s="260"/>
      <c r="AP354" s="241">
        <f>AP355</f>
        <v>321100</v>
      </c>
      <c r="AQ354" s="214"/>
      <c r="AR354" s="241">
        <f>AR355</f>
        <v>321100</v>
      </c>
      <c r="AS354" s="214"/>
      <c r="AT354" s="241">
        <f>AT355</f>
        <v>321100</v>
      </c>
      <c r="AU354" s="214"/>
      <c r="AV354" s="241">
        <f>AV355</f>
        <v>321100</v>
      </c>
      <c r="AW354" s="214"/>
      <c r="AX354" s="354"/>
      <c r="AY354" s="262">
        <v>200</v>
      </c>
      <c r="AZ354" s="234"/>
      <c r="BB354" s="260"/>
      <c r="BC354" s="245" t="e">
        <f t="shared" si="12"/>
        <v>#DIV/0!</v>
      </c>
    </row>
    <row r="355" spans="1:55" ht="15.6" hidden="1" customHeight="1" x14ac:dyDescent="0.25">
      <c r="A355" s="255"/>
      <c r="B355" s="257" t="s">
        <v>511</v>
      </c>
      <c r="C355" s="257"/>
      <c r="D355" s="258" t="s">
        <v>433</v>
      </c>
      <c r="E355" s="239"/>
      <c r="F355" s="259"/>
      <c r="G355" s="241"/>
      <c r="H355" s="241"/>
      <c r="I355" s="241"/>
      <c r="J355" s="239"/>
      <c r="K355" s="259"/>
      <c r="L355" s="241"/>
      <c r="M355" s="241"/>
      <c r="N355" s="260"/>
      <c r="O355" s="241"/>
      <c r="P355" s="241"/>
      <c r="Q355" s="241"/>
      <c r="R355" s="241"/>
      <c r="S355" s="241"/>
      <c r="T355" s="241"/>
      <c r="U355" s="241">
        <v>1230300</v>
      </c>
      <c r="V355" s="214"/>
      <c r="W355" s="241">
        <v>1230300</v>
      </c>
      <c r="X355" s="241"/>
      <c r="Y355" s="241">
        <f>W355+X355</f>
        <v>1230300</v>
      </c>
      <c r="Z355" s="214"/>
      <c r="AA355" s="241">
        <f>Y355+Z355</f>
        <v>1230300</v>
      </c>
      <c r="AB355" s="214"/>
      <c r="AC355" s="241">
        <f>AA355+AB355</f>
        <v>1230300</v>
      </c>
      <c r="AD355" s="214"/>
      <c r="AE355" s="241">
        <v>771300</v>
      </c>
      <c r="AF355" s="214"/>
      <c r="AG355" s="241">
        <v>321100</v>
      </c>
      <c r="AH355" s="214"/>
      <c r="AI355" s="241">
        <v>321100</v>
      </c>
      <c r="AJ355" s="214"/>
      <c r="AK355" s="241">
        <v>321100</v>
      </c>
      <c r="AL355" s="214"/>
      <c r="AM355" s="214"/>
      <c r="AN355" s="241">
        <v>321100</v>
      </c>
      <c r="AO355" s="260"/>
      <c r="AP355" s="241">
        <v>321100</v>
      </c>
      <c r="AQ355" s="214"/>
      <c r="AR355" s="241">
        <v>321100</v>
      </c>
      <c r="AS355" s="214"/>
      <c r="AT355" s="241">
        <v>321100</v>
      </c>
      <c r="AU355" s="214"/>
      <c r="AV355" s="241">
        <v>321100</v>
      </c>
      <c r="AW355" s="214"/>
      <c r="AX355" s="354">
        <v>0</v>
      </c>
      <c r="AY355" s="262">
        <v>0</v>
      </c>
      <c r="AZ355" s="234"/>
      <c r="BB355" s="260">
        <v>0</v>
      </c>
      <c r="BC355" s="245" t="e">
        <f t="shared" si="12"/>
        <v>#DIV/0!</v>
      </c>
    </row>
    <row r="356" spans="1:55" ht="49.15" customHeight="1" x14ac:dyDescent="0.25">
      <c r="A356" s="255" t="s">
        <v>836</v>
      </c>
      <c r="B356" s="247" t="s">
        <v>849</v>
      </c>
      <c r="C356" s="247" t="s">
        <v>801</v>
      </c>
      <c r="D356" s="258" t="s">
        <v>754</v>
      </c>
      <c r="E356" s="239"/>
      <c r="F356" s="276"/>
      <c r="G356" s="239"/>
      <c r="H356" s="239"/>
      <c r="I356" s="239"/>
      <c r="J356" s="239"/>
      <c r="K356" s="276"/>
      <c r="L356" s="239"/>
      <c r="M356" s="239"/>
      <c r="N356" s="240"/>
      <c r="O356" s="239"/>
      <c r="P356" s="239"/>
      <c r="Q356" s="239">
        <f>Q364</f>
        <v>66700</v>
      </c>
      <c r="R356" s="239" t="e">
        <f>R364</f>
        <v>#REF!</v>
      </c>
      <c r="S356" s="239" t="e">
        <f>S364</f>
        <v>#REF!</v>
      </c>
      <c r="T356" s="239" t="e">
        <f>T364</f>
        <v>#REF!</v>
      </c>
      <c r="U356" s="239">
        <f>U364+U360</f>
        <v>348984.68</v>
      </c>
      <c r="V356" s="214"/>
      <c r="W356" s="239">
        <f>W364+W360</f>
        <v>348984.68</v>
      </c>
      <c r="X356" s="239">
        <f>X364+X360</f>
        <v>12813.61</v>
      </c>
      <c r="Y356" s="239">
        <f>W356+X356</f>
        <v>361798.29</v>
      </c>
      <c r="Z356" s="214"/>
      <c r="AA356" s="239">
        <f>AA360+AA364</f>
        <v>459564.55</v>
      </c>
      <c r="AB356" s="214"/>
      <c r="AC356" s="239">
        <f>AC360+AC364</f>
        <v>567204.54999999993</v>
      </c>
      <c r="AD356" s="214"/>
      <c r="AE356" s="239">
        <f>AE360+AE364</f>
        <v>590529.19999999995</v>
      </c>
      <c r="AF356" s="214"/>
      <c r="AG356" s="239">
        <f>AG360+AG364</f>
        <v>435700</v>
      </c>
      <c r="AH356" s="214"/>
      <c r="AI356" s="239">
        <f>AI360+AI364</f>
        <v>435700</v>
      </c>
      <c r="AJ356" s="214"/>
      <c r="AK356" s="239">
        <f>AK360+AK364</f>
        <v>435700</v>
      </c>
      <c r="AL356" s="214"/>
      <c r="AM356" s="214"/>
      <c r="AN356" s="239">
        <f>AN360+AN364</f>
        <v>435700</v>
      </c>
      <c r="AO356" s="240"/>
      <c r="AP356" s="239">
        <f>AP360+AP364</f>
        <v>511700</v>
      </c>
      <c r="AQ356" s="214"/>
      <c r="AR356" s="239">
        <f>AR360+AR364</f>
        <v>511700</v>
      </c>
      <c r="AS356" s="214"/>
      <c r="AT356" s="239">
        <f>AT360+AT364</f>
        <v>485790.4</v>
      </c>
      <c r="AU356" s="214"/>
      <c r="AV356" s="239">
        <f>AV360+AV364</f>
        <v>485790.4</v>
      </c>
      <c r="AW356" s="214"/>
      <c r="AX356" s="354">
        <v>50</v>
      </c>
      <c r="AY356" s="243">
        <f>AY360+AY364+AY370</f>
        <v>352.81</v>
      </c>
      <c r="AZ356" s="234"/>
      <c r="BB356" s="260">
        <v>45</v>
      </c>
      <c r="BC356" s="245">
        <f t="shared" si="12"/>
        <v>90</v>
      </c>
    </row>
    <row r="357" spans="1:55" ht="45" hidden="1" customHeight="1" x14ac:dyDescent="0.25">
      <c r="A357" s="255" t="s">
        <v>836</v>
      </c>
      <c r="B357" s="247" t="s">
        <v>851</v>
      </c>
      <c r="C357" s="247" t="s">
        <v>764</v>
      </c>
      <c r="D357" s="248" t="s">
        <v>850</v>
      </c>
      <c r="E357" s="239"/>
      <c r="F357" s="276"/>
      <c r="G357" s="239"/>
      <c r="H357" s="239"/>
      <c r="I357" s="239"/>
      <c r="J357" s="239"/>
      <c r="K357" s="276"/>
      <c r="L357" s="239"/>
      <c r="M357" s="239"/>
      <c r="N357" s="240"/>
      <c r="O357" s="239"/>
      <c r="P357" s="239"/>
      <c r="Q357" s="239"/>
      <c r="R357" s="239"/>
      <c r="S357" s="239"/>
      <c r="T357" s="239"/>
      <c r="U357" s="239"/>
      <c r="V357" s="214"/>
      <c r="W357" s="239"/>
      <c r="X357" s="239"/>
      <c r="Y357" s="239"/>
      <c r="Z357" s="214"/>
      <c r="AA357" s="239"/>
      <c r="AB357" s="214"/>
      <c r="AC357" s="239"/>
      <c r="AD357" s="214"/>
      <c r="AE357" s="239"/>
      <c r="AF357" s="214"/>
      <c r="AG357" s="239"/>
      <c r="AH357" s="214"/>
      <c r="AI357" s="239"/>
      <c r="AJ357" s="214"/>
      <c r="AK357" s="239"/>
      <c r="AL357" s="214"/>
      <c r="AM357" s="214"/>
      <c r="AN357" s="239"/>
      <c r="AO357" s="240"/>
      <c r="AP357" s="239"/>
      <c r="AQ357" s="214"/>
      <c r="AR357" s="239"/>
      <c r="AS357" s="214"/>
      <c r="AT357" s="239"/>
      <c r="AU357" s="214"/>
      <c r="AV357" s="239"/>
      <c r="AW357" s="214"/>
      <c r="AX357" s="261">
        <f>AX358</f>
        <v>0</v>
      </c>
      <c r="AY357" s="243"/>
      <c r="AZ357" s="234"/>
      <c r="BB357" s="260">
        <f>BB358</f>
        <v>0</v>
      </c>
      <c r="BC357" s="245" t="e">
        <f t="shared" si="12"/>
        <v>#DIV/0!</v>
      </c>
    </row>
    <row r="358" spans="1:55" ht="39" hidden="1" customHeight="1" x14ac:dyDescent="0.25">
      <c r="A358" s="255" t="s">
        <v>836</v>
      </c>
      <c r="B358" s="247" t="s">
        <v>851</v>
      </c>
      <c r="C358" s="247" t="s">
        <v>771</v>
      </c>
      <c r="D358" s="258" t="s">
        <v>747</v>
      </c>
      <c r="E358" s="239"/>
      <c r="F358" s="276"/>
      <c r="G358" s="239"/>
      <c r="H358" s="239"/>
      <c r="I358" s="239"/>
      <c r="J358" s="239"/>
      <c r="K358" s="276"/>
      <c r="L358" s="239"/>
      <c r="M358" s="239"/>
      <c r="N358" s="240"/>
      <c r="O358" s="239"/>
      <c r="P358" s="239"/>
      <c r="Q358" s="239"/>
      <c r="R358" s="239"/>
      <c r="S358" s="239"/>
      <c r="T358" s="239"/>
      <c r="U358" s="239"/>
      <c r="V358" s="214"/>
      <c r="W358" s="239"/>
      <c r="X358" s="239"/>
      <c r="Y358" s="239"/>
      <c r="Z358" s="214"/>
      <c r="AA358" s="239"/>
      <c r="AB358" s="214"/>
      <c r="AC358" s="239"/>
      <c r="AD358" s="214"/>
      <c r="AE358" s="239"/>
      <c r="AF358" s="214"/>
      <c r="AG358" s="239"/>
      <c r="AH358" s="214"/>
      <c r="AI358" s="239"/>
      <c r="AJ358" s="214"/>
      <c r="AK358" s="239"/>
      <c r="AL358" s="214"/>
      <c r="AM358" s="214"/>
      <c r="AN358" s="239"/>
      <c r="AO358" s="240"/>
      <c r="AP358" s="239"/>
      <c r="AQ358" s="214"/>
      <c r="AR358" s="239"/>
      <c r="AS358" s="214"/>
      <c r="AT358" s="239"/>
      <c r="AU358" s="214"/>
      <c r="AV358" s="239"/>
      <c r="AW358" s="214"/>
      <c r="AX358" s="261"/>
      <c r="AY358" s="243"/>
      <c r="AZ358" s="234"/>
      <c r="BB358" s="260"/>
      <c r="BC358" s="245" t="e">
        <f t="shared" si="12"/>
        <v>#DIV/0!</v>
      </c>
    </row>
    <row r="359" spans="1:55" ht="42" hidden="1" customHeight="1" x14ac:dyDescent="0.25">
      <c r="A359" s="255"/>
      <c r="B359" s="257"/>
      <c r="C359" s="257"/>
      <c r="D359" s="258"/>
      <c r="E359" s="239"/>
      <c r="F359" s="276"/>
      <c r="G359" s="239"/>
      <c r="H359" s="239"/>
      <c r="I359" s="239"/>
      <c r="J359" s="239"/>
      <c r="K359" s="276"/>
      <c r="L359" s="239"/>
      <c r="M359" s="239"/>
      <c r="N359" s="240"/>
      <c r="O359" s="239"/>
      <c r="P359" s="239"/>
      <c r="Q359" s="239"/>
      <c r="R359" s="239"/>
      <c r="S359" s="239"/>
      <c r="T359" s="239"/>
      <c r="U359" s="239"/>
      <c r="V359" s="214"/>
      <c r="W359" s="239"/>
      <c r="X359" s="239"/>
      <c r="Y359" s="239"/>
      <c r="Z359" s="214"/>
      <c r="AA359" s="239"/>
      <c r="AB359" s="214"/>
      <c r="AC359" s="239"/>
      <c r="AD359" s="214"/>
      <c r="AE359" s="239"/>
      <c r="AF359" s="214"/>
      <c r="AG359" s="239"/>
      <c r="AH359" s="214"/>
      <c r="AI359" s="239"/>
      <c r="AJ359" s="214"/>
      <c r="AK359" s="239"/>
      <c r="AL359" s="214"/>
      <c r="AM359" s="214"/>
      <c r="AN359" s="239"/>
      <c r="AO359" s="240"/>
      <c r="AP359" s="239"/>
      <c r="AQ359" s="214"/>
      <c r="AR359" s="239"/>
      <c r="AS359" s="214"/>
      <c r="AT359" s="239"/>
      <c r="AU359" s="214"/>
      <c r="AV359" s="239"/>
      <c r="AW359" s="214"/>
      <c r="AX359" s="261"/>
      <c r="AY359" s="243"/>
      <c r="AZ359" s="234"/>
      <c r="BB359" s="260"/>
      <c r="BC359" s="245" t="e">
        <f t="shared" si="12"/>
        <v>#DIV/0!</v>
      </c>
    </row>
    <row r="360" spans="1:55" ht="16.149999999999999" hidden="1" customHeight="1" x14ac:dyDescent="0.25">
      <c r="A360" s="255"/>
      <c r="B360" s="247" t="s">
        <v>513</v>
      </c>
      <c r="C360" s="247"/>
      <c r="D360" s="248" t="s">
        <v>514</v>
      </c>
      <c r="E360" s="249"/>
      <c r="F360" s="289"/>
      <c r="G360" s="249"/>
      <c r="H360" s="249"/>
      <c r="I360" s="249"/>
      <c r="J360" s="249"/>
      <c r="K360" s="289"/>
      <c r="L360" s="249"/>
      <c r="M360" s="249"/>
      <c r="N360" s="304"/>
      <c r="O360" s="249"/>
      <c r="P360" s="249"/>
      <c r="Q360" s="249"/>
      <c r="R360" s="249"/>
      <c r="S360" s="249"/>
      <c r="T360" s="249"/>
      <c r="U360" s="251">
        <f>U361</f>
        <v>17133.18</v>
      </c>
      <c r="V360" s="214"/>
      <c r="W360" s="251">
        <f>W361</f>
        <v>17133.18</v>
      </c>
      <c r="X360" s="251">
        <f>X361</f>
        <v>4206.9399999999996</v>
      </c>
      <c r="Y360" s="251">
        <f>W360+X360</f>
        <v>21340.12</v>
      </c>
      <c r="Z360" s="214"/>
      <c r="AA360" s="251">
        <f>AA361</f>
        <v>25840.12</v>
      </c>
      <c r="AB360" s="214"/>
      <c r="AC360" s="251">
        <f>AC361</f>
        <v>25840.12</v>
      </c>
      <c r="AD360" s="214"/>
      <c r="AE360" s="251">
        <f>AE361</f>
        <v>27624.239999999998</v>
      </c>
      <c r="AF360" s="214"/>
      <c r="AG360" s="251">
        <f>AG361</f>
        <v>27100</v>
      </c>
      <c r="AH360" s="214"/>
      <c r="AI360" s="251">
        <f>AI361</f>
        <v>27100</v>
      </c>
      <c r="AJ360" s="214"/>
      <c r="AK360" s="251">
        <f>AK361</f>
        <v>27100</v>
      </c>
      <c r="AL360" s="214"/>
      <c r="AM360" s="214"/>
      <c r="AN360" s="251">
        <f>AN361</f>
        <v>27100</v>
      </c>
      <c r="AO360" s="252"/>
      <c r="AP360" s="251">
        <f>AP361</f>
        <v>27100</v>
      </c>
      <c r="AQ360" s="214"/>
      <c r="AR360" s="251">
        <f>AR361</f>
        <v>27100</v>
      </c>
      <c r="AS360" s="214"/>
      <c r="AT360" s="251">
        <f>AT361</f>
        <v>27100</v>
      </c>
      <c r="AU360" s="214"/>
      <c r="AV360" s="251">
        <f>AV361</f>
        <v>27100</v>
      </c>
      <c r="AW360" s="214"/>
      <c r="AX360" s="253"/>
      <c r="AY360" s="254">
        <f>AY361</f>
        <v>132.81</v>
      </c>
      <c r="AZ360" s="234"/>
      <c r="BB360" s="252"/>
      <c r="BC360" s="245" t="e">
        <f t="shared" si="12"/>
        <v>#DIV/0!</v>
      </c>
    </row>
    <row r="361" spans="1:55" ht="13.15" hidden="1" customHeight="1" x14ac:dyDescent="0.25">
      <c r="A361" s="255"/>
      <c r="B361" s="257" t="s">
        <v>515</v>
      </c>
      <c r="C361" s="257"/>
      <c r="D361" s="258" t="s">
        <v>516</v>
      </c>
      <c r="E361" s="239"/>
      <c r="F361" s="276"/>
      <c r="G361" s="239"/>
      <c r="H361" s="239"/>
      <c r="I361" s="239"/>
      <c r="J361" s="239"/>
      <c r="K361" s="276"/>
      <c r="L361" s="239"/>
      <c r="M361" s="239"/>
      <c r="N361" s="240"/>
      <c r="O361" s="239"/>
      <c r="P361" s="239"/>
      <c r="Q361" s="239"/>
      <c r="R361" s="239"/>
      <c r="S361" s="239"/>
      <c r="T361" s="239"/>
      <c r="U361" s="241">
        <f>U362</f>
        <v>17133.18</v>
      </c>
      <c r="V361" s="214"/>
      <c r="W361" s="241">
        <f>W362</f>
        <v>17133.18</v>
      </c>
      <c r="X361" s="241">
        <f>X362</f>
        <v>4206.9399999999996</v>
      </c>
      <c r="Y361" s="241">
        <f>W361+X361</f>
        <v>21340.12</v>
      </c>
      <c r="Z361" s="214"/>
      <c r="AA361" s="241">
        <f>AA362</f>
        <v>25840.12</v>
      </c>
      <c r="AB361" s="214"/>
      <c r="AC361" s="241">
        <f>AC362</f>
        <v>25840.12</v>
      </c>
      <c r="AD361" s="214"/>
      <c r="AE361" s="241">
        <f>AE362</f>
        <v>27624.239999999998</v>
      </c>
      <c r="AF361" s="214"/>
      <c r="AG361" s="241">
        <f>AG362</f>
        <v>27100</v>
      </c>
      <c r="AH361" s="214"/>
      <c r="AI361" s="241">
        <f>AI362</f>
        <v>27100</v>
      </c>
      <c r="AJ361" s="214"/>
      <c r="AK361" s="241">
        <f>AK362</f>
        <v>27100</v>
      </c>
      <c r="AL361" s="214"/>
      <c r="AM361" s="214"/>
      <c r="AN361" s="241">
        <f>AN362</f>
        <v>27100</v>
      </c>
      <c r="AO361" s="260"/>
      <c r="AP361" s="241">
        <f>AP362</f>
        <v>27100</v>
      </c>
      <c r="AQ361" s="214"/>
      <c r="AR361" s="241">
        <f>AR362</f>
        <v>27100</v>
      </c>
      <c r="AS361" s="214"/>
      <c r="AT361" s="241">
        <f>AT362</f>
        <v>27100</v>
      </c>
      <c r="AU361" s="214"/>
      <c r="AV361" s="241">
        <f>AV362</f>
        <v>27100</v>
      </c>
      <c r="AW361" s="214"/>
      <c r="AX361" s="261"/>
      <c r="AY361" s="262">
        <f>AY362</f>
        <v>132.81</v>
      </c>
      <c r="AZ361" s="234"/>
      <c r="BB361" s="260"/>
      <c r="BC361" s="245" t="e">
        <f t="shared" si="12"/>
        <v>#DIV/0!</v>
      </c>
    </row>
    <row r="362" spans="1:55" ht="49.15" hidden="1" customHeight="1" x14ac:dyDescent="0.25">
      <c r="A362" s="255"/>
      <c r="B362" s="257" t="s">
        <v>517</v>
      </c>
      <c r="C362" s="257"/>
      <c r="D362" s="258" t="s">
        <v>406</v>
      </c>
      <c r="E362" s="239"/>
      <c r="F362" s="276"/>
      <c r="G362" s="239"/>
      <c r="H362" s="239"/>
      <c r="I362" s="239"/>
      <c r="J362" s="239"/>
      <c r="K362" s="276"/>
      <c r="L362" s="239"/>
      <c r="M362" s="239"/>
      <c r="N362" s="240"/>
      <c r="O362" s="239"/>
      <c r="P362" s="239"/>
      <c r="Q362" s="239"/>
      <c r="R362" s="239"/>
      <c r="S362" s="239"/>
      <c r="T362" s="239"/>
      <c r="U362" s="241">
        <v>17133.18</v>
      </c>
      <c r="V362" s="214"/>
      <c r="W362" s="241">
        <v>17133.18</v>
      </c>
      <c r="X362" s="241">
        <v>4206.9399999999996</v>
      </c>
      <c r="Y362" s="241">
        <f>W362+X362</f>
        <v>21340.12</v>
      </c>
      <c r="Z362" s="264">
        <v>4500</v>
      </c>
      <c r="AA362" s="241">
        <f>Y362+Z362</f>
        <v>25840.12</v>
      </c>
      <c r="AB362" s="214"/>
      <c r="AC362" s="241">
        <f>AA362+AB362</f>
        <v>25840.12</v>
      </c>
      <c r="AD362" s="214">
        <v>1784.12</v>
      </c>
      <c r="AE362" s="241">
        <f>AC362+AD362</f>
        <v>27624.239999999998</v>
      </c>
      <c r="AF362" s="214"/>
      <c r="AG362" s="241">
        <v>27100</v>
      </c>
      <c r="AH362" s="214"/>
      <c r="AI362" s="241">
        <v>27100</v>
      </c>
      <c r="AJ362" s="214"/>
      <c r="AK362" s="241">
        <v>27100</v>
      </c>
      <c r="AL362" s="214"/>
      <c r="AM362" s="214"/>
      <c r="AN362" s="241">
        <v>27100</v>
      </c>
      <c r="AO362" s="260"/>
      <c r="AP362" s="241">
        <v>27100</v>
      </c>
      <c r="AQ362" s="214"/>
      <c r="AR362" s="241">
        <v>27100</v>
      </c>
      <c r="AS362" s="214"/>
      <c r="AT362" s="241">
        <v>27100</v>
      </c>
      <c r="AU362" s="214"/>
      <c r="AV362" s="241">
        <v>27100</v>
      </c>
      <c r="AW362" s="214"/>
      <c r="AX362" s="261"/>
      <c r="AY362" s="262">
        <v>132.81</v>
      </c>
      <c r="AZ362" s="234"/>
      <c r="BB362" s="260"/>
      <c r="BC362" s="245" t="e">
        <f t="shared" si="12"/>
        <v>#DIV/0!</v>
      </c>
    </row>
    <row r="363" spans="1:55" ht="23.25" hidden="1" customHeight="1" x14ac:dyDescent="0.25">
      <c r="A363" s="255"/>
      <c r="B363" s="257" t="s">
        <v>518</v>
      </c>
      <c r="C363" s="257"/>
      <c r="D363" s="258" t="s">
        <v>392</v>
      </c>
      <c r="E363" s="239"/>
      <c r="F363" s="276"/>
      <c r="G363" s="239"/>
      <c r="H363" s="239"/>
      <c r="I363" s="239"/>
      <c r="J363" s="239"/>
      <c r="K363" s="276"/>
      <c r="L363" s="239"/>
      <c r="M363" s="239"/>
      <c r="N363" s="240"/>
      <c r="O363" s="239"/>
      <c r="P363" s="239"/>
      <c r="Q363" s="239"/>
      <c r="R363" s="239"/>
      <c r="S363" s="239"/>
      <c r="T363" s="239"/>
      <c r="U363" s="241"/>
      <c r="V363" s="214"/>
      <c r="W363" s="241"/>
      <c r="X363" s="241"/>
      <c r="Y363" s="241"/>
      <c r="Z363" s="270"/>
      <c r="AA363" s="241"/>
      <c r="AB363" s="214"/>
      <c r="AC363" s="241"/>
      <c r="AD363" s="214"/>
      <c r="AE363" s="241"/>
      <c r="AF363" s="214"/>
      <c r="AG363" s="241"/>
      <c r="AH363" s="214"/>
      <c r="AI363" s="241"/>
      <c r="AJ363" s="214"/>
      <c r="AK363" s="241"/>
      <c r="AL363" s="214"/>
      <c r="AM363" s="214"/>
      <c r="AN363" s="241"/>
      <c r="AO363" s="260"/>
      <c r="AP363" s="241"/>
      <c r="AQ363" s="214"/>
      <c r="AR363" s="241"/>
      <c r="AS363" s="214"/>
      <c r="AT363" s="241"/>
      <c r="AU363" s="214"/>
      <c r="AV363" s="241"/>
      <c r="AW363" s="214"/>
      <c r="AX363" s="261"/>
      <c r="AY363" s="262"/>
      <c r="AZ363" s="234"/>
      <c r="BB363" s="260"/>
      <c r="BC363" s="245" t="e">
        <f t="shared" si="12"/>
        <v>#DIV/0!</v>
      </c>
    </row>
    <row r="364" spans="1:55" ht="12.6" hidden="1" customHeight="1" x14ac:dyDescent="0.25">
      <c r="A364" s="255"/>
      <c r="B364" s="247" t="s">
        <v>519</v>
      </c>
      <c r="C364" s="247"/>
      <c r="D364" s="248" t="s">
        <v>520</v>
      </c>
      <c r="E364" s="249"/>
      <c r="F364" s="250"/>
      <c r="G364" s="251"/>
      <c r="H364" s="251"/>
      <c r="I364" s="251"/>
      <c r="J364" s="249"/>
      <c r="K364" s="250"/>
      <c r="L364" s="251"/>
      <c r="M364" s="251"/>
      <c r="N364" s="252"/>
      <c r="O364" s="251"/>
      <c r="P364" s="251"/>
      <c r="Q364" s="251">
        <f>Q367</f>
        <v>66700</v>
      </c>
      <c r="R364" s="251" t="e">
        <f>R365+R367+#REF!</f>
        <v>#REF!</v>
      </c>
      <c r="S364" s="251" t="e">
        <f>S365+S367+#REF!</f>
        <v>#REF!</v>
      </c>
      <c r="T364" s="251" t="e">
        <f>T365+T367+#REF!</f>
        <v>#REF!</v>
      </c>
      <c r="U364" s="251">
        <f>U365</f>
        <v>331851.5</v>
      </c>
      <c r="V364" s="214"/>
      <c r="W364" s="251">
        <f>W365</f>
        <v>331851.5</v>
      </c>
      <c r="X364" s="251">
        <f>X365</f>
        <v>8606.67</v>
      </c>
      <c r="Y364" s="251">
        <f>W364+X364</f>
        <v>340458.17</v>
      </c>
      <c r="Z364" s="214"/>
      <c r="AA364" s="251">
        <f>AA365</f>
        <v>433724.43</v>
      </c>
      <c r="AB364" s="214"/>
      <c r="AC364" s="251">
        <f>AC365</f>
        <v>541364.42999999993</v>
      </c>
      <c r="AD364" s="214"/>
      <c r="AE364" s="251">
        <f>AE365</f>
        <v>562904.96</v>
      </c>
      <c r="AF364" s="214"/>
      <c r="AG364" s="251">
        <f>AG365</f>
        <v>408600</v>
      </c>
      <c r="AH364" s="214"/>
      <c r="AI364" s="251">
        <f>AI365</f>
        <v>408600</v>
      </c>
      <c r="AJ364" s="214"/>
      <c r="AK364" s="251">
        <f>AK365</f>
        <v>408600</v>
      </c>
      <c r="AL364" s="214"/>
      <c r="AM364" s="214"/>
      <c r="AN364" s="251">
        <f>AN365</f>
        <v>408600</v>
      </c>
      <c r="AO364" s="252"/>
      <c r="AP364" s="251">
        <f>AP365</f>
        <v>484600</v>
      </c>
      <c r="AQ364" s="214"/>
      <c r="AR364" s="251">
        <f>AR365</f>
        <v>484600</v>
      </c>
      <c r="AS364" s="214"/>
      <c r="AT364" s="251">
        <f>AT365</f>
        <v>458690.4</v>
      </c>
      <c r="AU364" s="214"/>
      <c r="AV364" s="251">
        <f>AV365</f>
        <v>458690.4</v>
      </c>
      <c r="AW364" s="214"/>
      <c r="AX364" s="253"/>
      <c r="AY364" s="254">
        <f>AY365</f>
        <v>170</v>
      </c>
      <c r="AZ364" s="234"/>
      <c r="BB364" s="252"/>
      <c r="BC364" s="245" t="e">
        <f t="shared" si="12"/>
        <v>#DIV/0!</v>
      </c>
    </row>
    <row r="365" spans="1:55" ht="12.6" hidden="1" customHeight="1" x14ac:dyDescent="0.25">
      <c r="A365" s="255"/>
      <c r="B365" s="257" t="s">
        <v>521</v>
      </c>
      <c r="C365" s="257"/>
      <c r="D365" s="258" t="s">
        <v>522</v>
      </c>
      <c r="E365" s="239"/>
      <c r="F365" s="259"/>
      <c r="G365" s="241"/>
      <c r="H365" s="241"/>
      <c r="I365" s="241"/>
      <c r="J365" s="239"/>
      <c r="K365" s="259"/>
      <c r="L365" s="241"/>
      <c r="M365" s="241"/>
      <c r="N365" s="260"/>
      <c r="O365" s="241"/>
      <c r="P365" s="241"/>
      <c r="Q365" s="241"/>
      <c r="R365" s="241">
        <v>177400</v>
      </c>
      <c r="S365" s="241">
        <v>177400</v>
      </c>
      <c r="T365" s="241">
        <v>174546</v>
      </c>
      <c r="U365" s="241">
        <f>U366+U367</f>
        <v>331851.5</v>
      </c>
      <c r="V365" s="214"/>
      <c r="W365" s="241">
        <f>W366+W367</f>
        <v>331851.5</v>
      </c>
      <c r="X365" s="241">
        <f>X366+X367</f>
        <v>8606.67</v>
      </c>
      <c r="Y365" s="241">
        <f>W365+X365</f>
        <v>340458.17</v>
      </c>
      <c r="Z365" s="214"/>
      <c r="AA365" s="241">
        <f>AA366+AA367</f>
        <v>433724.43</v>
      </c>
      <c r="AB365" s="214"/>
      <c r="AC365" s="241">
        <f>AC366+AC367+AC368</f>
        <v>541364.42999999993</v>
      </c>
      <c r="AD365" s="214"/>
      <c r="AE365" s="241">
        <f>AE366+AE367+AE368</f>
        <v>562904.96</v>
      </c>
      <c r="AF365" s="214"/>
      <c r="AG365" s="241">
        <f>AG366+AG367+AG368</f>
        <v>408600</v>
      </c>
      <c r="AH365" s="214"/>
      <c r="AI365" s="241">
        <f>AI366+AI367+AI368</f>
        <v>408600</v>
      </c>
      <c r="AJ365" s="214"/>
      <c r="AK365" s="241">
        <f>AK366+AK367+AK368</f>
        <v>408600</v>
      </c>
      <c r="AL365" s="214"/>
      <c r="AM365" s="214"/>
      <c r="AN365" s="241">
        <f>AN366+AN367+AN368</f>
        <v>408600</v>
      </c>
      <c r="AO365" s="260"/>
      <c r="AP365" s="241">
        <f>AP366+AP367+AP368+AP369</f>
        <v>484600</v>
      </c>
      <c r="AQ365" s="214"/>
      <c r="AR365" s="241">
        <f>AR366+AR367+AR368+AR369</f>
        <v>484600</v>
      </c>
      <c r="AS365" s="214"/>
      <c r="AT365" s="241">
        <f>AT366+AT367+AT368+AT369</f>
        <v>458690.4</v>
      </c>
      <c r="AU365" s="214"/>
      <c r="AV365" s="241">
        <f>AV366+AV367+AV368+AV369</f>
        <v>458690.4</v>
      </c>
      <c r="AW365" s="214"/>
      <c r="AX365" s="261"/>
      <c r="AY365" s="262">
        <f>AY366+AY367+AY368+AY369</f>
        <v>170</v>
      </c>
      <c r="AZ365" s="234"/>
      <c r="BB365" s="260"/>
      <c r="BC365" s="245" t="e">
        <f t="shared" si="12"/>
        <v>#DIV/0!</v>
      </c>
    </row>
    <row r="366" spans="1:55" ht="12.75" hidden="1" customHeight="1" x14ac:dyDescent="0.25">
      <c r="A366" s="255"/>
      <c r="B366" s="257" t="s">
        <v>523</v>
      </c>
      <c r="C366" s="257"/>
      <c r="D366" s="258" t="s">
        <v>433</v>
      </c>
      <c r="E366" s="239"/>
      <c r="F366" s="259"/>
      <c r="G366" s="241"/>
      <c r="H366" s="241"/>
      <c r="I366" s="241"/>
      <c r="J366" s="239"/>
      <c r="K366" s="259"/>
      <c r="L366" s="241"/>
      <c r="M366" s="241"/>
      <c r="N366" s="260"/>
      <c r="O366" s="241"/>
      <c r="P366" s="241"/>
      <c r="Q366" s="241"/>
      <c r="R366" s="241"/>
      <c r="S366" s="241"/>
      <c r="T366" s="241"/>
      <c r="U366" s="241">
        <v>296800</v>
      </c>
      <c r="V366" s="214"/>
      <c r="W366" s="241">
        <v>296800</v>
      </c>
      <c r="X366" s="241"/>
      <c r="Y366" s="241">
        <f>W366+X366</f>
        <v>296800</v>
      </c>
      <c r="Z366" s="214"/>
      <c r="AA366" s="241">
        <v>312500</v>
      </c>
      <c r="AB366" s="214"/>
      <c r="AC366" s="241">
        <v>312500</v>
      </c>
      <c r="AD366" s="214"/>
      <c r="AE366" s="241">
        <v>312500</v>
      </c>
      <c r="AF366" s="214"/>
      <c r="AG366" s="241">
        <v>122700</v>
      </c>
      <c r="AH366" s="214"/>
      <c r="AI366" s="241">
        <v>122700</v>
      </c>
      <c r="AJ366" s="214"/>
      <c r="AK366" s="241">
        <v>122700</v>
      </c>
      <c r="AL366" s="214"/>
      <c r="AM366" s="214"/>
      <c r="AN366" s="241">
        <v>122700</v>
      </c>
      <c r="AO366" s="214">
        <v>-19800</v>
      </c>
      <c r="AP366" s="241">
        <f>AN366+AO366</f>
        <v>102900</v>
      </c>
      <c r="AQ366" s="214"/>
      <c r="AR366" s="241">
        <f>AP366+AQ366</f>
        <v>102900</v>
      </c>
      <c r="AS366" s="214"/>
      <c r="AT366" s="241">
        <f>AR366+AS366</f>
        <v>102900</v>
      </c>
      <c r="AU366" s="214"/>
      <c r="AV366" s="241">
        <f>AT366+AU366</f>
        <v>102900</v>
      </c>
      <c r="AW366" s="214"/>
      <c r="AX366" s="261"/>
      <c r="AY366" s="262">
        <v>0</v>
      </c>
      <c r="AZ366" s="234"/>
      <c r="BB366" s="260"/>
      <c r="BC366" s="245" t="e">
        <f t="shared" si="12"/>
        <v>#DIV/0!</v>
      </c>
    </row>
    <row r="367" spans="1:55" ht="12.75" hidden="1" customHeight="1" x14ac:dyDescent="0.25">
      <c r="A367" s="255"/>
      <c r="B367" s="257" t="s">
        <v>524</v>
      </c>
      <c r="C367" s="257"/>
      <c r="D367" s="258" t="s">
        <v>433</v>
      </c>
      <c r="E367" s="239"/>
      <c r="F367" s="259"/>
      <c r="G367" s="241"/>
      <c r="H367" s="241"/>
      <c r="I367" s="241"/>
      <c r="J367" s="239"/>
      <c r="K367" s="259"/>
      <c r="L367" s="241"/>
      <c r="M367" s="241"/>
      <c r="N367" s="260"/>
      <c r="O367" s="241"/>
      <c r="P367" s="241"/>
      <c r="Q367" s="241">
        <v>66700</v>
      </c>
      <c r="R367" s="241">
        <v>66700</v>
      </c>
      <c r="S367" s="241">
        <v>66700</v>
      </c>
      <c r="T367" s="241">
        <v>22095</v>
      </c>
      <c r="U367" s="241">
        <v>35051.5</v>
      </c>
      <c r="V367" s="214"/>
      <c r="W367" s="241">
        <v>35051.5</v>
      </c>
      <c r="X367" s="241">
        <v>8606.67</v>
      </c>
      <c r="Y367" s="241">
        <f>W367+X367</f>
        <v>43658.17</v>
      </c>
      <c r="Z367" s="214"/>
      <c r="AA367" s="241">
        <v>121224.43</v>
      </c>
      <c r="AB367" s="264">
        <v>-7860</v>
      </c>
      <c r="AC367" s="241">
        <f>AA367+AB367</f>
        <v>113364.43</v>
      </c>
      <c r="AD367" s="214"/>
      <c r="AE367" s="241">
        <v>88704.960000000006</v>
      </c>
      <c r="AF367" s="264">
        <v>-1684.41</v>
      </c>
      <c r="AG367" s="241">
        <v>183500</v>
      </c>
      <c r="AH367" s="214"/>
      <c r="AI367" s="241">
        <v>183500</v>
      </c>
      <c r="AJ367" s="214"/>
      <c r="AK367" s="241">
        <v>183500</v>
      </c>
      <c r="AL367" s="214"/>
      <c r="AM367" s="214"/>
      <c r="AN367" s="241">
        <v>183500</v>
      </c>
      <c r="AO367" s="214">
        <v>-80600</v>
      </c>
      <c r="AP367" s="241">
        <f>AN367+AO367</f>
        <v>102900</v>
      </c>
      <c r="AQ367" s="214"/>
      <c r="AR367" s="241">
        <f>AP367+AQ367</f>
        <v>102900</v>
      </c>
      <c r="AS367" s="214"/>
      <c r="AT367" s="241">
        <f>AR367+AS367</f>
        <v>102900</v>
      </c>
      <c r="AU367" s="214"/>
      <c r="AV367" s="241">
        <f>AT367+AU367</f>
        <v>102900</v>
      </c>
      <c r="AW367" s="214"/>
      <c r="AX367" s="261"/>
      <c r="AY367" s="262">
        <v>0</v>
      </c>
      <c r="AZ367" s="234"/>
      <c r="BB367" s="260"/>
      <c r="BC367" s="245" t="e">
        <f t="shared" si="12"/>
        <v>#DIV/0!</v>
      </c>
    </row>
    <row r="368" spans="1:55" ht="12.6" hidden="1" customHeight="1" x14ac:dyDescent="0.25">
      <c r="A368" s="255"/>
      <c r="B368" s="257" t="s">
        <v>525</v>
      </c>
      <c r="C368" s="257"/>
      <c r="D368" s="258" t="s">
        <v>392</v>
      </c>
      <c r="E368" s="239"/>
      <c r="F368" s="259"/>
      <c r="G368" s="241"/>
      <c r="H368" s="241"/>
      <c r="I368" s="241"/>
      <c r="J368" s="239"/>
      <c r="K368" s="259"/>
      <c r="L368" s="241"/>
      <c r="M368" s="241"/>
      <c r="N368" s="260"/>
      <c r="O368" s="241"/>
      <c r="P368" s="241"/>
      <c r="Q368" s="241"/>
      <c r="R368" s="241"/>
      <c r="S368" s="241"/>
      <c r="T368" s="241"/>
      <c r="U368" s="241"/>
      <c r="V368" s="214"/>
      <c r="W368" s="241"/>
      <c r="X368" s="241"/>
      <c r="Y368" s="241"/>
      <c r="Z368" s="214"/>
      <c r="AA368" s="241"/>
      <c r="AB368" s="270">
        <v>115500</v>
      </c>
      <c r="AC368" s="241">
        <f>AB368</f>
        <v>115500</v>
      </c>
      <c r="AD368" s="214">
        <v>46200</v>
      </c>
      <c r="AE368" s="241">
        <f>AD368+AC368</f>
        <v>161700</v>
      </c>
      <c r="AF368" s="214"/>
      <c r="AG368" s="241">
        <v>102400</v>
      </c>
      <c r="AH368" s="214"/>
      <c r="AI368" s="241">
        <v>102400</v>
      </c>
      <c r="AJ368" s="214"/>
      <c r="AK368" s="241">
        <v>102400</v>
      </c>
      <c r="AL368" s="214"/>
      <c r="AM368" s="214"/>
      <c r="AN368" s="241">
        <v>102400</v>
      </c>
      <c r="AO368" s="260"/>
      <c r="AP368" s="241">
        <v>102400</v>
      </c>
      <c r="AQ368" s="214"/>
      <c r="AR368" s="241">
        <v>102400</v>
      </c>
      <c r="AS368" s="214"/>
      <c r="AT368" s="241">
        <v>83450.399999999994</v>
      </c>
      <c r="AU368" s="214"/>
      <c r="AV368" s="241">
        <v>83450.399999999994</v>
      </c>
      <c r="AW368" s="214"/>
      <c r="AX368" s="261"/>
      <c r="AY368" s="262">
        <v>170</v>
      </c>
      <c r="AZ368" s="234"/>
      <c r="BB368" s="260"/>
      <c r="BC368" s="245" t="e">
        <f t="shared" si="12"/>
        <v>#DIV/0!</v>
      </c>
    </row>
    <row r="369" spans="1:55" ht="12.6" hidden="1" customHeight="1" x14ac:dyDescent="0.25">
      <c r="A369" s="255"/>
      <c r="B369" s="257" t="s">
        <v>526</v>
      </c>
      <c r="C369" s="257"/>
      <c r="D369" s="258" t="s">
        <v>433</v>
      </c>
      <c r="E369" s="239"/>
      <c r="F369" s="259"/>
      <c r="G369" s="241"/>
      <c r="H369" s="241"/>
      <c r="I369" s="241"/>
      <c r="J369" s="239"/>
      <c r="K369" s="259"/>
      <c r="L369" s="241"/>
      <c r="M369" s="241"/>
      <c r="N369" s="260"/>
      <c r="O369" s="241"/>
      <c r="P369" s="241"/>
      <c r="Q369" s="241"/>
      <c r="R369" s="241"/>
      <c r="S369" s="241"/>
      <c r="T369" s="241"/>
      <c r="U369" s="241"/>
      <c r="V369" s="214"/>
      <c r="W369" s="241"/>
      <c r="X369" s="241"/>
      <c r="Y369" s="241"/>
      <c r="Z369" s="214"/>
      <c r="AA369" s="241"/>
      <c r="AB369" s="270"/>
      <c r="AC369" s="241"/>
      <c r="AD369" s="214"/>
      <c r="AE369" s="241"/>
      <c r="AF369" s="214"/>
      <c r="AG369" s="241"/>
      <c r="AH369" s="214"/>
      <c r="AI369" s="241"/>
      <c r="AJ369" s="214"/>
      <c r="AK369" s="241"/>
      <c r="AL369" s="214"/>
      <c r="AM369" s="214"/>
      <c r="AN369" s="241"/>
      <c r="AO369" s="260">
        <v>176400</v>
      </c>
      <c r="AP369" s="241">
        <f>AO369</f>
        <v>176400</v>
      </c>
      <c r="AQ369" s="214"/>
      <c r="AR369" s="241">
        <f>AP369</f>
        <v>176400</v>
      </c>
      <c r="AS369" s="214">
        <v>-6960</v>
      </c>
      <c r="AT369" s="241">
        <f>AR369+AS369</f>
        <v>169440</v>
      </c>
      <c r="AU369" s="214"/>
      <c r="AV369" s="241">
        <f>AT369+AU369</f>
        <v>169440</v>
      </c>
      <c r="AW369" s="214"/>
      <c r="AX369" s="261"/>
      <c r="AY369" s="262">
        <v>0</v>
      </c>
      <c r="AZ369" s="234"/>
      <c r="BB369" s="260"/>
      <c r="BC369" s="245" t="e">
        <f t="shared" si="12"/>
        <v>#DIV/0!</v>
      </c>
    </row>
    <row r="370" spans="1:55" ht="15.6" hidden="1" customHeight="1" x14ac:dyDescent="0.25">
      <c r="A370" s="255"/>
      <c r="B370" s="247" t="s">
        <v>527</v>
      </c>
      <c r="C370" s="247"/>
      <c r="D370" s="248" t="s">
        <v>470</v>
      </c>
      <c r="E370" s="249"/>
      <c r="F370" s="250"/>
      <c r="G370" s="251"/>
      <c r="H370" s="251"/>
      <c r="I370" s="251"/>
      <c r="J370" s="249"/>
      <c r="K370" s="250"/>
      <c r="L370" s="251"/>
      <c r="M370" s="251"/>
      <c r="N370" s="252"/>
      <c r="O370" s="251"/>
      <c r="P370" s="251"/>
      <c r="Q370" s="251"/>
      <c r="R370" s="251"/>
      <c r="S370" s="251"/>
      <c r="T370" s="251"/>
      <c r="U370" s="251"/>
      <c r="V370" s="305"/>
      <c r="W370" s="251"/>
      <c r="X370" s="251"/>
      <c r="Y370" s="251"/>
      <c r="Z370" s="305"/>
      <c r="AA370" s="251"/>
      <c r="AB370" s="305"/>
      <c r="AC370" s="251"/>
      <c r="AD370" s="305"/>
      <c r="AE370" s="251"/>
      <c r="AF370" s="305"/>
      <c r="AG370" s="251"/>
      <c r="AH370" s="305"/>
      <c r="AI370" s="251"/>
      <c r="AJ370" s="305"/>
      <c r="AK370" s="251"/>
      <c r="AL370" s="305"/>
      <c r="AM370" s="305"/>
      <c r="AN370" s="251"/>
      <c r="AO370" s="252"/>
      <c r="AP370" s="251"/>
      <c r="AQ370" s="305"/>
      <c r="AR370" s="251"/>
      <c r="AS370" s="305"/>
      <c r="AT370" s="251"/>
      <c r="AU370" s="305"/>
      <c r="AV370" s="251"/>
      <c r="AW370" s="305"/>
      <c r="AX370" s="253"/>
      <c r="AY370" s="254">
        <f>AY371</f>
        <v>50</v>
      </c>
      <c r="AZ370" s="234"/>
      <c r="BB370" s="252"/>
      <c r="BC370" s="245" t="e">
        <f t="shared" si="12"/>
        <v>#DIV/0!</v>
      </c>
    </row>
    <row r="371" spans="1:55" ht="46.15" hidden="1" customHeight="1" x14ac:dyDescent="0.25">
      <c r="A371" s="255"/>
      <c r="B371" s="257" t="s">
        <v>528</v>
      </c>
      <c r="C371" s="257"/>
      <c r="D371" s="258" t="s">
        <v>529</v>
      </c>
      <c r="E371" s="239"/>
      <c r="F371" s="259"/>
      <c r="G371" s="241"/>
      <c r="H371" s="241"/>
      <c r="I371" s="241"/>
      <c r="J371" s="239"/>
      <c r="K371" s="259"/>
      <c r="L371" s="241"/>
      <c r="M371" s="241"/>
      <c r="N371" s="260"/>
      <c r="O371" s="241"/>
      <c r="P371" s="241"/>
      <c r="Q371" s="241"/>
      <c r="R371" s="241"/>
      <c r="S371" s="241"/>
      <c r="T371" s="241"/>
      <c r="U371" s="241"/>
      <c r="V371" s="214"/>
      <c r="W371" s="241"/>
      <c r="X371" s="241"/>
      <c r="Y371" s="241"/>
      <c r="Z371" s="214"/>
      <c r="AA371" s="241"/>
      <c r="AB371" s="214"/>
      <c r="AC371" s="241"/>
      <c r="AD371" s="214"/>
      <c r="AE371" s="241"/>
      <c r="AF371" s="214"/>
      <c r="AG371" s="241"/>
      <c r="AH371" s="214"/>
      <c r="AI371" s="241"/>
      <c r="AJ371" s="214"/>
      <c r="AK371" s="241"/>
      <c r="AL371" s="214"/>
      <c r="AM371" s="214"/>
      <c r="AN371" s="241"/>
      <c r="AO371" s="260"/>
      <c r="AP371" s="241"/>
      <c r="AQ371" s="214"/>
      <c r="AR371" s="241"/>
      <c r="AS371" s="214"/>
      <c r="AT371" s="241"/>
      <c r="AU371" s="214"/>
      <c r="AV371" s="241"/>
      <c r="AW371" s="214"/>
      <c r="AX371" s="261"/>
      <c r="AY371" s="262">
        <f>AY372</f>
        <v>50</v>
      </c>
      <c r="AZ371" s="234"/>
      <c r="BB371" s="260"/>
      <c r="BC371" s="245" t="e">
        <f t="shared" si="12"/>
        <v>#DIV/0!</v>
      </c>
    </row>
    <row r="372" spans="1:55" ht="18.600000000000001" hidden="1" customHeight="1" x14ac:dyDescent="0.25">
      <c r="A372" s="255"/>
      <c r="B372" s="257" t="s">
        <v>530</v>
      </c>
      <c r="C372" s="257"/>
      <c r="D372" s="258" t="s">
        <v>531</v>
      </c>
      <c r="E372" s="239"/>
      <c r="F372" s="259"/>
      <c r="G372" s="241"/>
      <c r="H372" s="241"/>
      <c r="I372" s="241"/>
      <c r="J372" s="239"/>
      <c r="K372" s="259"/>
      <c r="L372" s="241"/>
      <c r="M372" s="241"/>
      <c r="N372" s="260"/>
      <c r="O372" s="241"/>
      <c r="P372" s="241"/>
      <c r="Q372" s="241"/>
      <c r="R372" s="241"/>
      <c r="S372" s="241"/>
      <c r="T372" s="241"/>
      <c r="U372" s="241"/>
      <c r="V372" s="214"/>
      <c r="W372" s="241"/>
      <c r="X372" s="241"/>
      <c r="Y372" s="241"/>
      <c r="Z372" s="214"/>
      <c r="AA372" s="241"/>
      <c r="AB372" s="214"/>
      <c r="AC372" s="241"/>
      <c r="AD372" s="214"/>
      <c r="AE372" s="241"/>
      <c r="AF372" s="214"/>
      <c r="AG372" s="241"/>
      <c r="AH372" s="214"/>
      <c r="AI372" s="241"/>
      <c r="AJ372" s="214"/>
      <c r="AK372" s="241"/>
      <c r="AL372" s="214"/>
      <c r="AM372" s="214"/>
      <c r="AN372" s="241"/>
      <c r="AO372" s="260"/>
      <c r="AP372" s="241"/>
      <c r="AQ372" s="214"/>
      <c r="AR372" s="241"/>
      <c r="AS372" s="214"/>
      <c r="AT372" s="241"/>
      <c r="AU372" s="214"/>
      <c r="AV372" s="241"/>
      <c r="AW372" s="214"/>
      <c r="AX372" s="261"/>
      <c r="AY372" s="262">
        <v>50</v>
      </c>
      <c r="AZ372" s="234"/>
      <c r="BB372" s="260"/>
      <c r="BC372" s="245" t="e">
        <f t="shared" si="12"/>
        <v>#DIV/0!</v>
      </c>
    </row>
    <row r="373" spans="1:55" ht="51.6" hidden="1" customHeight="1" x14ac:dyDescent="0.25">
      <c r="A373" s="255"/>
      <c r="B373" s="257" t="s">
        <v>600</v>
      </c>
      <c r="C373" s="257"/>
      <c r="D373" s="258" t="s">
        <v>606</v>
      </c>
      <c r="E373" s="239"/>
      <c r="F373" s="259"/>
      <c r="G373" s="241"/>
      <c r="H373" s="241"/>
      <c r="I373" s="241"/>
      <c r="J373" s="239"/>
      <c r="K373" s="259"/>
      <c r="L373" s="241"/>
      <c r="M373" s="241"/>
      <c r="N373" s="260"/>
      <c r="O373" s="241"/>
      <c r="P373" s="241"/>
      <c r="Q373" s="241"/>
      <c r="R373" s="241"/>
      <c r="S373" s="241"/>
      <c r="T373" s="241"/>
      <c r="U373" s="241"/>
      <c r="V373" s="214">
        <v>567905.31000000006</v>
      </c>
      <c r="W373" s="241">
        <f>V373</f>
        <v>567905.31000000006</v>
      </c>
      <c r="X373" s="241"/>
      <c r="Y373" s="241">
        <f>W373+X373</f>
        <v>567905.31000000006</v>
      </c>
      <c r="Z373" s="214"/>
      <c r="AA373" s="241">
        <f>Y373+Z373</f>
        <v>567905.31000000006</v>
      </c>
      <c r="AB373" s="214"/>
      <c r="AC373" s="241">
        <f>AA373+AB373</f>
        <v>567905.31000000006</v>
      </c>
      <c r="AD373" s="214"/>
      <c r="AE373" s="241">
        <f>AC373+AD373</f>
        <v>567905.31000000006</v>
      </c>
      <c r="AF373" s="214"/>
      <c r="AG373" s="241">
        <v>303000</v>
      </c>
      <c r="AH373" s="214"/>
      <c r="AI373" s="241">
        <v>303000</v>
      </c>
      <c r="AJ373" s="214"/>
      <c r="AK373" s="241">
        <v>303000</v>
      </c>
      <c r="AL373" s="214"/>
      <c r="AM373" s="214"/>
      <c r="AN373" s="241">
        <v>303000</v>
      </c>
      <c r="AO373" s="260"/>
      <c r="AP373" s="241">
        <v>303000</v>
      </c>
      <c r="AQ373" s="214"/>
      <c r="AR373" s="241">
        <v>303000</v>
      </c>
      <c r="AS373" s="214"/>
      <c r="AT373" s="241">
        <v>303000</v>
      </c>
      <c r="AU373" s="214"/>
      <c r="AV373" s="241">
        <v>303000</v>
      </c>
      <c r="AW373" s="214"/>
      <c r="AX373" s="261"/>
      <c r="AY373" s="262">
        <v>0</v>
      </c>
      <c r="AZ373" s="234"/>
      <c r="BB373" s="260"/>
      <c r="BC373" s="245" t="e">
        <f t="shared" si="12"/>
        <v>#DIV/0!</v>
      </c>
    </row>
    <row r="374" spans="1:55" ht="15.6" hidden="1" customHeight="1" x14ac:dyDescent="0.25">
      <c r="A374" s="255"/>
      <c r="B374" s="257" t="s">
        <v>599</v>
      </c>
      <c r="C374" s="257"/>
      <c r="D374" s="258" t="s">
        <v>531</v>
      </c>
      <c r="E374" s="239"/>
      <c r="F374" s="259"/>
      <c r="G374" s="241"/>
      <c r="H374" s="241"/>
      <c r="I374" s="241"/>
      <c r="J374" s="239"/>
      <c r="K374" s="259"/>
      <c r="L374" s="241"/>
      <c r="M374" s="241"/>
      <c r="N374" s="260"/>
      <c r="O374" s="241"/>
      <c r="P374" s="241"/>
      <c r="Q374" s="241"/>
      <c r="R374" s="241"/>
      <c r="S374" s="241"/>
      <c r="T374" s="241"/>
      <c r="U374" s="241"/>
      <c r="V374" s="214"/>
      <c r="W374" s="241"/>
      <c r="X374" s="241"/>
      <c r="Y374" s="241"/>
      <c r="Z374" s="214"/>
      <c r="AA374" s="241"/>
      <c r="AB374" s="214"/>
      <c r="AC374" s="241"/>
      <c r="AD374" s="214"/>
      <c r="AE374" s="241"/>
      <c r="AF374" s="214"/>
      <c r="AG374" s="241"/>
      <c r="AH374" s="214"/>
      <c r="AI374" s="241"/>
      <c r="AJ374" s="214"/>
      <c r="AK374" s="241"/>
      <c r="AL374" s="214"/>
      <c r="AM374" s="214"/>
      <c r="AN374" s="241">
        <f>AN375</f>
        <v>4000</v>
      </c>
      <c r="AO374" s="260"/>
      <c r="AP374" s="241">
        <f>AP375</f>
        <v>4000</v>
      </c>
      <c r="AQ374" s="214"/>
      <c r="AR374" s="241">
        <f>AR375</f>
        <v>4000</v>
      </c>
      <c r="AS374" s="214"/>
      <c r="AT374" s="241">
        <f>AT375</f>
        <v>4000</v>
      </c>
      <c r="AU374" s="214"/>
      <c r="AV374" s="241">
        <f>AV375</f>
        <v>4000</v>
      </c>
      <c r="AW374" s="214"/>
      <c r="AX374" s="261"/>
      <c r="AY374" s="262">
        <f>AY375</f>
        <v>0</v>
      </c>
      <c r="AZ374" s="234"/>
      <c r="BB374" s="260"/>
      <c r="BC374" s="245" t="e">
        <f t="shared" si="12"/>
        <v>#DIV/0!</v>
      </c>
    </row>
    <row r="375" spans="1:55" ht="16.899999999999999" hidden="1" customHeight="1" x14ac:dyDescent="0.25">
      <c r="A375" s="255"/>
      <c r="B375" s="257" t="s">
        <v>532</v>
      </c>
      <c r="C375" s="257"/>
      <c r="D375" s="258" t="s">
        <v>533</v>
      </c>
      <c r="E375" s="239"/>
      <c r="F375" s="259"/>
      <c r="G375" s="241"/>
      <c r="H375" s="241"/>
      <c r="I375" s="241"/>
      <c r="J375" s="239"/>
      <c r="K375" s="259"/>
      <c r="L375" s="241"/>
      <c r="M375" s="241"/>
      <c r="N375" s="260"/>
      <c r="O375" s="241"/>
      <c r="P375" s="241"/>
      <c r="Q375" s="241"/>
      <c r="R375" s="241"/>
      <c r="S375" s="241"/>
      <c r="T375" s="241"/>
      <c r="U375" s="241"/>
      <c r="V375" s="214"/>
      <c r="W375" s="241"/>
      <c r="X375" s="241"/>
      <c r="Y375" s="241"/>
      <c r="Z375" s="214"/>
      <c r="AA375" s="241"/>
      <c r="AB375" s="214"/>
      <c r="AC375" s="241"/>
      <c r="AD375" s="214"/>
      <c r="AE375" s="241"/>
      <c r="AF375" s="214"/>
      <c r="AG375" s="241"/>
      <c r="AH375" s="214"/>
      <c r="AI375" s="241"/>
      <c r="AJ375" s="214"/>
      <c r="AK375" s="241"/>
      <c r="AL375" s="214">
        <v>4000</v>
      </c>
      <c r="AM375" s="214"/>
      <c r="AN375" s="241">
        <f>AK375+AL375+AM375</f>
        <v>4000</v>
      </c>
      <c r="AO375" s="260"/>
      <c r="AP375" s="241">
        <f>AM375+AN375+AO375</f>
        <v>4000</v>
      </c>
      <c r="AQ375" s="214"/>
      <c r="AR375" s="241">
        <f>AO375+AP375+AQ375</f>
        <v>4000</v>
      </c>
      <c r="AS375" s="214"/>
      <c r="AT375" s="241">
        <f>AQ375+AR375+AS375</f>
        <v>4000</v>
      </c>
      <c r="AU375" s="214"/>
      <c r="AV375" s="241">
        <f>AS375+AT375+AU375</f>
        <v>4000</v>
      </c>
      <c r="AW375" s="214"/>
      <c r="AX375" s="261">
        <v>0</v>
      </c>
      <c r="AY375" s="262">
        <v>0</v>
      </c>
      <c r="AZ375" s="234"/>
      <c r="BB375" s="260">
        <v>0</v>
      </c>
      <c r="BC375" s="245" t="e">
        <f t="shared" si="12"/>
        <v>#DIV/0!</v>
      </c>
    </row>
    <row r="376" spans="1:55" ht="16.5" customHeight="1" x14ac:dyDescent="0.25">
      <c r="A376" s="236" t="s">
        <v>26</v>
      </c>
      <c r="B376" s="237" t="s">
        <v>837</v>
      </c>
      <c r="C376" s="237" t="s">
        <v>764</v>
      </c>
      <c r="D376" s="238" t="s">
        <v>28</v>
      </c>
      <c r="E376" s="239" t="e">
        <f>F376+G376+H376+I376</f>
        <v>#REF!</v>
      </c>
      <c r="F376" s="239" t="e">
        <f>F377+#REF!</f>
        <v>#REF!</v>
      </c>
      <c r="G376" s="239" t="e">
        <f>G377+#REF!</f>
        <v>#REF!</v>
      </c>
      <c r="H376" s="239" t="e">
        <f>H377+#REF!</f>
        <v>#REF!</v>
      </c>
      <c r="I376" s="239" t="e">
        <f>I377+#REF!</f>
        <v>#REF!</v>
      </c>
      <c r="J376" s="239" t="e">
        <f>K376+L376+M376+N376</f>
        <v>#REF!</v>
      </c>
      <c r="K376" s="239" t="e">
        <f>K377+#REF!</f>
        <v>#REF!</v>
      </c>
      <c r="L376" s="239" t="e">
        <f>L377+#REF!</f>
        <v>#REF!</v>
      </c>
      <c r="M376" s="239" t="e">
        <f>M377+#REF!</f>
        <v>#REF!</v>
      </c>
      <c r="N376" s="240" t="e">
        <f>N377+#REF!</f>
        <v>#REF!</v>
      </c>
      <c r="O376" s="239">
        <v>2797793.55</v>
      </c>
      <c r="P376" s="241">
        <v>1146100</v>
      </c>
      <c r="Q376" s="239" t="e">
        <f>Q377+#REF!</f>
        <v>#REF!</v>
      </c>
      <c r="R376" s="239" t="e">
        <f>R377+#REF!</f>
        <v>#REF!</v>
      </c>
      <c r="S376" s="239" t="e">
        <f>S377+#REF!</f>
        <v>#REF!</v>
      </c>
      <c r="T376" s="239" t="e">
        <f>T377+#REF!</f>
        <v>#REF!</v>
      </c>
      <c r="U376" s="239" t="e">
        <f>U377</f>
        <v>#REF!</v>
      </c>
      <c r="V376" s="214"/>
      <c r="W376" s="239" t="e">
        <f>W377</f>
        <v>#REF!</v>
      </c>
      <c r="X376" s="239" t="e">
        <f>X377</f>
        <v>#REF!</v>
      </c>
      <c r="Y376" s="239" t="e">
        <f>W376+X376</f>
        <v>#REF!</v>
      </c>
      <c r="Z376" s="214"/>
      <c r="AA376" s="239" t="e">
        <f>AA377</f>
        <v>#REF!</v>
      </c>
      <c r="AB376" s="214"/>
      <c r="AC376" s="239" t="e">
        <f>AC377</f>
        <v>#REF!</v>
      </c>
      <c r="AD376" s="214"/>
      <c r="AE376" s="239" t="e">
        <f>AE377</f>
        <v>#REF!</v>
      </c>
      <c r="AF376" s="214"/>
      <c r="AG376" s="239" t="e">
        <f>AG377</f>
        <v>#REF!</v>
      </c>
      <c r="AH376" s="214"/>
      <c r="AI376" s="239" t="e">
        <f>AI377</f>
        <v>#REF!</v>
      </c>
      <c r="AJ376" s="214"/>
      <c r="AK376" s="239" t="e">
        <f>AK377</f>
        <v>#REF!</v>
      </c>
      <c r="AL376" s="214"/>
      <c r="AM376" s="214"/>
      <c r="AN376" s="239" t="e">
        <f>AN377</f>
        <v>#REF!</v>
      </c>
      <c r="AO376" s="240"/>
      <c r="AP376" s="239" t="e">
        <f>AP377</f>
        <v>#REF!</v>
      </c>
      <c r="AQ376" s="214"/>
      <c r="AR376" s="239" t="e">
        <f>AR377</f>
        <v>#REF!</v>
      </c>
      <c r="AS376" s="214"/>
      <c r="AT376" s="239" t="e">
        <f>AT377</f>
        <v>#REF!</v>
      </c>
      <c r="AU376" s="214"/>
      <c r="AV376" s="239" t="e">
        <f>AV377</f>
        <v>#REF!</v>
      </c>
      <c r="AW376" s="214"/>
      <c r="AX376" s="242">
        <f>AX377</f>
        <v>5104.915</v>
      </c>
      <c r="AY376" s="243">
        <f>AY377</f>
        <v>2648.01</v>
      </c>
      <c r="AZ376" s="234"/>
      <c r="BB376" s="240">
        <f>BB377</f>
        <v>4461.0126</v>
      </c>
      <c r="BC376" s="245">
        <f t="shared" si="12"/>
        <v>87.386618582287852</v>
      </c>
    </row>
    <row r="377" spans="1:55" ht="18" customHeight="1" x14ac:dyDescent="0.25">
      <c r="A377" s="236" t="s">
        <v>839</v>
      </c>
      <c r="B377" s="237" t="s">
        <v>837</v>
      </c>
      <c r="C377" s="237" t="s">
        <v>764</v>
      </c>
      <c r="D377" s="238" t="s">
        <v>534</v>
      </c>
      <c r="E377" s="239" t="e">
        <f>F377+G377+H377+I377</f>
        <v>#REF!</v>
      </c>
      <c r="F377" s="239" t="e">
        <f>F380+#REF!+#REF!</f>
        <v>#REF!</v>
      </c>
      <c r="G377" s="239" t="e">
        <f>G380+#REF!+#REF!</f>
        <v>#REF!</v>
      </c>
      <c r="H377" s="239" t="e">
        <f>H380+#REF!+#REF!</f>
        <v>#REF!</v>
      </c>
      <c r="I377" s="239" t="e">
        <f>I380+#REF!+#REF!</f>
        <v>#REF!</v>
      </c>
      <c r="J377" s="239" t="e">
        <f>K377+L377+M377+N377</f>
        <v>#REF!</v>
      </c>
      <c r="K377" s="239" t="e">
        <f>K380+#REF!+#REF!</f>
        <v>#REF!</v>
      </c>
      <c r="L377" s="239" t="e">
        <f>L380+#REF!+#REF!</f>
        <v>#REF!</v>
      </c>
      <c r="M377" s="239" t="e">
        <f>M380+#REF!+#REF!</f>
        <v>#REF!</v>
      </c>
      <c r="N377" s="240" t="e">
        <f>N380+#REF!+#REF!</f>
        <v>#REF!</v>
      </c>
      <c r="O377" s="239">
        <v>2667793.5499999998</v>
      </c>
      <c r="P377" s="241">
        <v>1146100</v>
      </c>
      <c r="Q377" s="239" t="e">
        <f>Q380+#REF!</f>
        <v>#REF!</v>
      </c>
      <c r="R377" s="239" t="e">
        <f>R380+#REF!</f>
        <v>#REF!</v>
      </c>
      <c r="S377" s="239" t="e">
        <f>S380+#REF!</f>
        <v>#REF!</v>
      </c>
      <c r="T377" s="239" t="e">
        <f>T380+#REF!</f>
        <v>#REF!</v>
      </c>
      <c r="U377" s="239" t="e">
        <f>U380+#REF!</f>
        <v>#REF!</v>
      </c>
      <c r="V377" s="214"/>
      <c r="W377" s="239" t="e">
        <f>W380+#REF!</f>
        <v>#REF!</v>
      </c>
      <c r="X377" s="239" t="e">
        <f>X380+#REF!</f>
        <v>#REF!</v>
      </c>
      <c r="Y377" s="239" t="e">
        <f>W377+X377</f>
        <v>#REF!</v>
      </c>
      <c r="Z377" s="214"/>
      <c r="AA377" s="239" t="e">
        <f>AA380+#REF!</f>
        <v>#REF!</v>
      </c>
      <c r="AB377" s="214"/>
      <c r="AC377" s="239" t="e">
        <f>AC380+#REF!</f>
        <v>#REF!</v>
      </c>
      <c r="AD377" s="214"/>
      <c r="AE377" s="239" t="e">
        <f>AE380+#REF!</f>
        <v>#REF!</v>
      </c>
      <c r="AF377" s="214"/>
      <c r="AG377" s="239" t="e">
        <f>AG380+#REF!</f>
        <v>#REF!</v>
      </c>
      <c r="AH377" s="214"/>
      <c r="AI377" s="239" t="e">
        <f>AI380+#REF!</f>
        <v>#REF!</v>
      </c>
      <c r="AJ377" s="214"/>
      <c r="AK377" s="239" t="e">
        <f>AK380+#REF!</f>
        <v>#REF!</v>
      </c>
      <c r="AL377" s="214"/>
      <c r="AM377" s="214"/>
      <c r="AN377" s="239" t="e">
        <f>AN380+#REF!</f>
        <v>#REF!</v>
      </c>
      <c r="AO377" s="240"/>
      <c r="AP377" s="239" t="e">
        <f>AP380+#REF!</f>
        <v>#REF!</v>
      </c>
      <c r="AQ377" s="214"/>
      <c r="AR377" s="239" t="e">
        <f>AR380+#REF!</f>
        <v>#REF!</v>
      </c>
      <c r="AS377" s="214"/>
      <c r="AT377" s="239" t="e">
        <f>AT380+#REF!</f>
        <v>#REF!</v>
      </c>
      <c r="AU377" s="214"/>
      <c r="AV377" s="239" t="e">
        <f>AV380+#REF!</f>
        <v>#REF!</v>
      </c>
      <c r="AW377" s="214"/>
      <c r="AX377" s="242">
        <f>AX378+AX428</f>
        <v>5104.915</v>
      </c>
      <c r="AY377" s="243">
        <f>AY380+AY425</f>
        <v>2648.01</v>
      </c>
      <c r="AZ377" s="234"/>
      <c r="BB377" s="240">
        <f>BB378+BB428</f>
        <v>4461.0126</v>
      </c>
      <c r="BC377" s="245">
        <f t="shared" si="12"/>
        <v>87.386618582287852</v>
      </c>
    </row>
    <row r="378" spans="1:55" ht="48.6" customHeight="1" x14ac:dyDescent="0.25">
      <c r="A378" s="255" t="s">
        <v>839</v>
      </c>
      <c r="B378" s="247" t="s">
        <v>852</v>
      </c>
      <c r="C378" s="247" t="s">
        <v>764</v>
      </c>
      <c r="D378" s="248" t="s">
        <v>93</v>
      </c>
      <c r="E378" s="239"/>
      <c r="F378" s="239"/>
      <c r="G378" s="239"/>
      <c r="H378" s="239"/>
      <c r="I378" s="239"/>
      <c r="J378" s="239"/>
      <c r="K378" s="239"/>
      <c r="L378" s="239"/>
      <c r="M378" s="239"/>
      <c r="N378" s="240"/>
      <c r="O378" s="239"/>
      <c r="P378" s="241"/>
      <c r="Q378" s="239"/>
      <c r="R378" s="239"/>
      <c r="S378" s="239"/>
      <c r="T378" s="239"/>
      <c r="U378" s="239"/>
      <c r="V378" s="214"/>
      <c r="W378" s="239"/>
      <c r="X378" s="239"/>
      <c r="Y378" s="239"/>
      <c r="Z378" s="214"/>
      <c r="AA378" s="239"/>
      <c r="AB378" s="214"/>
      <c r="AC378" s="239"/>
      <c r="AD378" s="214"/>
      <c r="AE378" s="239"/>
      <c r="AF378" s="214"/>
      <c r="AG378" s="239"/>
      <c r="AH378" s="214"/>
      <c r="AI378" s="239"/>
      <c r="AJ378" s="214"/>
      <c r="AK378" s="239"/>
      <c r="AL378" s="214"/>
      <c r="AM378" s="214"/>
      <c r="AN378" s="239"/>
      <c r="AO378" s="240"/>
      <c r="AP378" s="239"/>
      <c r="AQ378" s="214"/>
      <c r="AR378" s="239"/>
      <c r="AS378" s="214"/>
      <c r="AT378" s="239"/>
      <c r="AU378" s="214"/>
      <c r="AV378" s="239"/>
      <c r="AW378" s="214"/>
      <c r="AX378" s="242">
        <f>AX379+AX391+AX424</f>
        <v>5104.915</v>
      </c>
      <c r="AY378" s="243"/>
      <c r="AZ378" s="234"/>
      <c r="BB378" s="240">
        <f>BB379+BB391+BB424</f>
        <v>4461.0126</v>
      </c>
      <c r="BC378" s="245">
        <f t="shared" si="12"/>
        <v>87.386618582287852</v>
      </c>
    </row>
    <row r="379" spans="1:55" ht="29.25" customHeight="1" x14ac:dyDescent="0.25">
      <c r="A379" s="255" t="s">
        <v>839</v>
      </c>
      <c r="B379" s="247" t="s">
        <v>853</v>
      </c>
      <c r="C379" s="247" t="s">
        <v>764</v>
      </c>
      <c r="D379" s="248" t="s">
        <v>716</v>
      </c>
      <c r="E379" s="239"/>
      <c r="F379" s="239"/>
      <c r="G379" s="239"/>
      <c r="H379" s="239"/>
      <c r="I379" s="239"/>
      <c r="J379" s="239"/>
      <c r="K379" s="239"/>
      <c r="L379" s="239"/>
      <c r="M379" s="239"/>
      <c r="N379" s="240"/>
      <c r="O379" s="239"/>
      <c r="P379" s="241"/>
      <c r="Q379" s="239"/>
      <c r="R379" s="239"/>
      <c r="S379" s="239"/>
      <c r="T379" s="239"/>
      <c r="U379" s="239"/>
      <c r="V379" s="214"/>
      <c r="W379" s="239"/>
      <c r="X379" s="239"/>
      <c r="Y379" s="239"/>
      <c r="Z379" s="214"/>
      <c r="AA379" s="239"/>
      <c r="AB379" s="214"/>
      <c r="AC379" s="239"/>
      <c r="AD379" s="214"/>
      <c r="AE379" s="239"/>
      <c r="AF379" s="214"/>
      <c r="AG379" s="239"/>
      <c r="AH379" s="214"/>
      <c r="AI379" s="239"/>
      <c r="AJ379" s="214"/>
      <c r="AK379" s="239"/>
      <c r="AL379" s="214"/>
      <c r="AM379" s="214"/>
      <c r="AN379" s="239"/>
      <c r="AO379" s="240"/>
      <c r="AP379" s="239"/>
      <c r="AQ379" s="214"/>
      <c r="AR379" s="239"/>
      <c r="AS379" s="214"/>
      <c r="AT379" s="239"/>
      <c r="AU379" s="214"/>
      <c r="AV379" s="239"/>
      <c r="AW379" s="214"/>
      <c r="AX379" s="261">
        <f>AX382+AX388+AX385</f>
        <v>3580</v>
      </c>
      <c r="AY379" s="243"/>
      <c r="AZ379" s="234"/>
      <c r="BA379" s="244"/>
      <c r="BB379" s="260">
        <f>BB382+BB388+BB385</f>
        <v>3011.3625999999999</v>
      </c>
      <c r="BC379" s="245">
        <f t="shared" si="12"/>
        <v>84.116273743016762</v>
      </c>
    </row>
    <row r="380" spans="1:55" ht="0.6" hidden="1" customHeight="1" x14ac:dyDescent="0.25">
      <c r="A380" s="255"/>
      <c r="B380" s="247"/>
      <c r="C380" s="247"/>
      <c r="D380" s="256"/>
      <c r="E380" s="249">
        <f>F380+G380+H380+I380</f>
        <v>1049642.21</v>
      </c>
      <c r="F380" s="251">
        <f>F382</f>
        <v>299642.21000000002</v>
      </c>
      <c r="G380" s="251">
        <f>G382</f>
        <v>256000</v>
      </c>
      <c r="H380" s="251">
        <f>H382</f>
        <v>226000</v>
      </c>
      <c r="I380" s="251">
        <f>I382</f>
        <v>268000</v>
      </c>
      <c r="J380" s="249">
        <f>K380+L380+M380+N380</f>
        <v>799120.66999999993</v>
      </c>
      <c r="K380" s="251">
        <f>K382</f>
        <v>0</v>
      </c>
      <c r="L380" s="251">
        <f>L382</f>
        <v>424620.67</v>
      </c>
      <c r="M380" s="251">
        <f>M382</f>
        <v>160500</v>
      </c>
      <c r="N380" s="252">
        <f>N382</f>
        <v>214000</v>
      </c>
      <c r="O380" s="251">
        <v>2074081.42</v>
      </c>
      <c r="P380" s="251">
        <v>1146100</v>
      </c>
      <c r="Q380" s="251">
        <f>Q382+Q390</f>
        <v>1892952.35</v>
      </c>
      <c r="R380" s="251">
        <f>R382+R390</f>
        <v>1888702.3599999999</v>
      </c>
      <c r="S380" s="251">
        <f>S382+S390+S392</f>
        <v>2672193.36</v>
      </c>
      <c r="T380" s="251">
        <f>T382+T390+T392</f>
        <v>2738263.36</v>
      </c>
      <c r="U380" s="251">
        <f>U382</f>
        <v>3887930.22</v>
      </c>
      <c r="V380" s="214"/>
      <c r="W380" s="251" t="e">
        <f>W382</f>
        <v>#REF!</v>
      </c>
      <c r="X380" s="251" t="e">
        <f>X382</f>
        <v>#REF!</v>
      </c>
      <c r="Y380" s="251" t="e">
        <f>W380+X380</f>
        <v>#REF!</v>
      </c>
      <c r="Z380" s="214"/>
      <c r="AA380" s="251" t="e">
        <f>AA382</f>
        <v>#REF!</v>
      </c>
      <c r="AB380" s="214"/>
      <c r="AC380" s="251" t="e">
        <f>AC382</f>
        <v>#REF!</v>
      </c>
      <c r="AD380" s="214"/>
      <c r="AE380" s="251" t="e">
        <f>AE382</f>
        <v>#REF!</v>
      </c>
      <c r="AF380" s="214"/>
      <c r="AG380" s="251">
        <f>AG382</f>
        <v>2182850</v>
      </c>
      <c r="AH380" s="214"/>
      <c r="AI380" s="251">
        <f>AI382</f>
        <v>2208222.48</v>
      </c>
      <c r="AJ380" s="214"/>
      <c r="AK380" s="251">
        <f>AK382</f>
        <v>2193495.0099999998</v>
      </c>
      <c r="AL380" s="214"/>
      <c r="AM380" s="214"/>
      <c r="AN380" s="251">
        <f>AN382</f>
        <v>2310495.0099999998</v>
      </c>
      <c r="AO380" s="252"/>
      <c r="AP380" s="251">
        <f>AP382</f>
        <v>2310495.0099999998</v>
      </c>
      <c r="AQ380" s="214"/>
      <c r="AR380" s="251">
        <f>AR382</f>
        <v>2447528.31</v>
      </c>
      <c r="AS380" s="214"/>
      <c r="AT380" s="251">
        <f>AT382</f>
        <v>2511645.84</v>
      </c>
      <c r="AU380" s="214"/>
      <c r="AV380" s="251">
        <f>AV382</f>
        <v>2503215.6799999997</v>
      </c>
      <c r="AW380" s="214"/>
      <c r="AX380" s="253"/>
      <c r="AY380" s="254">
        <f>AY382+AY391+AY381</f>
        <v>2623.01</v>
      </c>
      <c r="AZ380" s="234"/>
      <c r="BB380" s="252"/>
      <c r="BC380" s="245" t="e">
        <f t="shared" si="12"/>
        <v>#DIV/0!</v>
      </c>
    </row>
    <row r="381" spans="1:55" ht="12" hidden="1" customHeight="1" x14ac:dyDescent="0.25">
      <c r="A381" s="255"/>
      <c r="B381" s="247" t="s">
        <v>535</v>
      </c>
      <c r="C381" s="247"/>
      <c r="D381" s="248" t="s">
        <v>536</v>
      </c>
      <c r="E381" s="249"/>
      <c r="F381" s="250"/>
      <c r="G381" s="251"/>
      <c r="H381" s="251"/>
      <c r="I381" s="251"/>
      <c r="J381" s="249"/>
      <c r="K381" s="250"/>
      <c r="L381" s="251"/>
      <c r="M381" s="251"/>
      <c r="N381" s="252"/>
      <c r="O381" s="251"/>
      <c r="P381" s="251"/>
      <c r="Q381" s="251"/>
      <c r="R381" s="251"/>
      <c r="S381" s="251"/>
      <c r="T381" s="251"/>
      <c r="U381" s="251"/>
      <c r="V381" s="214"/>
      <c r="W381" s="251"/>
      <c r="X381" s="251"/>
      <c r="Y381" s="251"/>
      <c r="Z381" s="214"/>
      <c r="AA381" s="251"/>
      <c r="AB381" s="214"/>
      <c r="AC381" s="251"/>
      <c r="AD381" s="214"/>
      <c r="AE381" s="251"/>
      <c r="AF381" s="214"/>
      <c r="AG381" s="251"/>
      <c r="AH381" s="214"/>
      <c r="AI381" s="251"/>
      <c r="AJ381" s="214"/>
      <c r="AK381" s="251"/>
      <c r="AL381" s="214"/>
      <c r="AM381" s="214"/>
      <c r="AN381" s="251"/>
      <c r="AO381" s="252"/>
      <c r="AP381" s="251"/>
      <c r="AQ381" s="214"/>
      <c r="AR381" s="251"/>
      <c r="AS381" s="214"/>
      <c r="AT381" s="251"/>
      <c r="AU381" s="214"/>
      <c r="AV381" s="251"/>
      <c r="AW381" s="214"/>
      <c r="AX381" s="253"/>
      <c r="AY381" s="254"/>
      <c r="AZ381" s="234"/>
      <c r="BB381" s="252"/>
      <c r="BC381" s="245" t="e">
        <f t="shared" si="12"/>
        <v>#DIV/0!</v>
      </c>
    </row>
    <row r="382" spans="1:55" ht="36" customHeight="1" x14ac:dyDescent="0.25">
      <c r="A382" s="255" t="s">
        <v>839</v>
      </c>
      <c r="B382" s="257" t="s">
        <v>854</v>
      </c>
      <c r="C382" s="257" t="s">
        <v>764</v>
      </c>
      <c r="D382" s="248" t="s">
        <v>97</v>
      </c>
      <c r="E382" s="239">
        <f>F382+G382+H382+I382</f>
        <v>1049642.21</v>
      </c>
      <c r="F382" s="259">
        <v>299642.21000000002</v>
      </c>
      <c r="G382" s="241">
        <v>256000</v>
      </c>
      <c r="H382" s="241">
        <v>226000</v>
      </c>
      <c r="I382" s="241">
        <v>268000</v>
      </c>
      <c r="J382" s="239">
        <f>K382+L382+M382+N382</f>
        <v>799120.66999999993</v>
      </c>
      <c r="K382" s="259"/>
      <c r="L382" s="241">
        <v>424620.67</v>
      </c>
      <c r="M382" s="241">
        <v>160500</v>
      </c>
      <c r="N382" s="260">
        <v>214000</v>
      </c>
      <c r="O382" s="241">
        <v>2074081.42</v>
      </c>
      <c r="P382" s="241">
        <v>1146100</v>
      </c>
      <c r="Q382" s="241">
        <v>1712292.35</v>
      </c>
      <c r="R382" s="241">
        <v>1726182.65</v>
      </c>
      <c r="S382" s="241">
        <v>1726182.65</v>
      </c>
      <c r="T382" s="241">
        <v>1772182.65</v>
      </c>
      <c r="U382" s="241">
        <f>U384+U390+U392</f>
        <v>3887930.22</v>
      </c>
      <c r="V382" s="214"/>
      <c r="W382" s="241" t="e">
        <f>W384+W390+W392+#REF!</f>
        <v>#REF!</v>
      </c>
      <c r="X382" s="241" t="e">
        <f>X384+X390+X392+#REF!</f>
        <v>#REF!</v>
      </c>
      <c r="Y382" s="241" t="e">
        <f>W382+X382</f>
        <v>#REF!</v>
      </c>
      <c r="Z382" s="214"/>
      <c r="AA382" s="241" t="e">
        <f>AA384+AA390+AA392+#REF!</f>
        <v>#REF!</v>
      </c>
      <c r="AB382" s="214"/>
      <c r="AC382" s="241" t="e">
        <f>AC384+AC390+AC392+#REF!</f>
        <v>#REF!</v>
      </c>
      <c r="AD382" s="214"/>
      <c r="AE382" s="241" t="e">
        <f>AE384+AE390+AE392+#REF!+#REF!</f>
        <v>#REF!</v>
      </c>
      <c r="AF382" s="214"/>
      <c r="AG382" s="241">
        <f>AG384+AG390+AG392</f>
        <v>2182850</v>
      </c>
      <c r="AH382" s="214"/>
      <c r="AI382" s="241">
        <f>AI384+AI390+AI392+AI388+AI391</f>
        <v>2208222.48</v>
      </c>
      <c r="AJ382" s="214"/>
      <c r="AK382" s="241">
        <f>AK384+AK390+AK392+AK388+AK391</f>
        <v>2193495.0099999998</v>
      </c>
      <c r="AL382" s="214"/>
      <c r="AM382" s="214"/>
      <c r="AN382" s="241">
        <f>AN384+AN390+AN392+AN388+AN391</f>
        <v>2310495.0099999998</v>
      </c>
      <c r="AO382" s="260"/>
      <c r="AP382" s="241">
        <f>AP384+AP390+AP392+AP388+AP391</f>
        <v>2310495.0099999998</v>
      </c>
      <c r="AQ382" s="214"/>
      <c r="AR382" s="241">
        <f>AR384+AR390+AR392+AR388+AR391</f>
        <v>2447528.31</v>
      </c>
      <c r="AS382" s="214"/>
      <c r="AT382" s="241">
        <f>AT384+AT390+AT392+AT388+AT391</f>
        <v>2511645.84</v>
      </c>
      <c r="AU382" s="214"/>
      <c r="AV382" s="241">
        <f>AV384+AV390+AV392+AV388+AV391</f>
        <v>2503215.6799999997</v>
      </c>
      <c r="AW382" s="214"/>
      <c r="AX382" s="261">
        <f>AX383</f>
        <v>3500</v>
      </c>
      <c r="AY382" s="262">
        <f>AY384+AY390+AY388</f>
        <v>2028</v>
      </c>
      <c r="AZ382" s="234"/>
      <c r="BB382" s="260">
        <f>BB383</f>
        <v>2935</v>
      </c>
      <c r="BC382" s="245">
        <f t="shared" si="12"/>
        <v>83.857142857142847</v>
      </c>
    </row>
    <row r="383" spans="1:55" ht="36" customHeight="1" x14ac:dyDescent="0.25">
      <c r="A383" s="255" t="s">
        <v>839</v>
      </c>
      <c r="B383" s="247" t="s">
        <v>855</v>
      </c>
      <c r="C383" s="257" t="s">
        <v>764</v>
      </c>
      <c r="D383" s="248" t="s">
        <v>108</v>
      </c>
      <c r="E383" s="239"/>
      <c r="F383" s="259"/>
      <c r="G383" s="241"/>
      <c r="H383" s="241"/>
      <c r="I383" s="241"/>
      <c r="J383" s="239"/>
      <c r="K383" s="259"/>
      <c r="L383" s="241"/>
      <c r="M383" s="241"/>
      <c r="N383" s="260"/>
      <c r="O383" s="241"/>
      <c r="P383" s="241"/>
      <c r="Q383" s="241"/>
      <c r="R383" s="241"/>
      <c r="S383" s="241"/>
      <c r="T383" s="241"/>
      <c r="U383" s="241"/>
      <c r="V383" s="214"/>
      <c r="W383" s="241"/>
      <c r="X383" s="241"/>
      <c r="Y383" s="241"/>
      <c r="Z383" s="214"/>
      <c r="AA383" s="241"/>
      <c r="AB383" s="214"/>
      <c r="AC383" s="241"/>
      <c r="AD383" s="214"/>
      <c r="AE383" s="241"/>
      <c r="AF383" s="214"/>
      <c r="AG383" s="241"/>
      <c r="AH383" s="214"/>
      <c r="AI383" s="241"/>
      <c r="AJ383" s="214"/>
      <c r="AK383" s="241"/>
      <c r="AL383" s="214"/>
      <c r="AM383" s="214"/>
      <c r="AN383" s="241"/>
      <c r="AO383" s="260"/>
      <c r="AP383" s="241"/>
      <c r="AQ383" s="214"/>
      <c r="AR383" s="241"/>
      <c r="AS383" s="214"/>
      <c r="AT383" s="241"/>
      <c r="AU383" s="214"/>
      <c r="AV383" s="241"/>
      <c r="AW383" s="214"/>
      <c r="AX383" s="261">
        <f>AX384</f>
        <v>3500</v>
      </c>
      <c r="AY383" s="262"/>
      <c r="AZ383" s="234"/>
      <c r="BB383" s="260">
        <f>BB384</f>
        <v>2935</v>
      </c>
      <c r="BC383" s="245">
        <f t="shared" si="12"/>
        <v>83.857142857142847</v>
      </c>
    </row>
    <row r="384" spans="1:55" ht="46.9" customHeight="1" x14ac:dyDescent="0.25">
      <c r="A384" s="255" t="s">
        <v>839</v>
      </c>
      <c r="B384" s="247" t="s">
        <v>855</v>
      </c>
      <c r="C384" s="247" t="s">
        <v>801</v>
      </c>
      <c r="D384" s="258" t="s">
        <v>751</v>
      </c>
      <c r="E384" s="239"/>
      <c r="F384" s="259"/>
      <c r="G384" s="241"/>
      <c r="H384" s="241"/>
      <c r="I384" s="241"/>
      <c r="J384" s="239"/>
      <c r="K384" s="259"/>
      <c r="L384" s="241"/>
      <c r="M384" s="241"/>
      <c r="N384" s="260"/>
      <c r="O384" s="241"/>
      <c r="P384" s="241"/>
      <c r="Q384" s="241"/>
      <c r="R384" s="241"/>
      <c r="S384" s="241"/>
      <c r="T384" s="241"/>
      <c r="U384" s="241">
        <v>2365930.2200000002</v>
      </c>
      <c r="V384" s="214">
        <v>17700</v>
      </c>
      <c r="W384" s="241">
        <f>U384+V384</f>
        <v>2383630.2200000002</v>
      </c>
      <c r="X384" s="241">
        <v>522138.21</v>
      </c>
      <c r="Y384" s="241">
        <f>W384+X384</f>
        <v>2905768.43</v>
      </c>
      <c r="Z384" s="264">
        <v>-160245.65</v>
      </c>
      <c r="AA384" s="241">
        <f>Y384+Z384</f>
        <v>2745522.7800000003</v>
      </c>
      <c r="AB384" s="214"/>
      <c r="AC384" s="241">
        <f>AA384+AB384</f>
        <v>2745522.7800000003</v>
      </c>
      <c r="AD384" s="214">
        <v>58930.33</v>
      </c>
      <c r="AE384" s="241">
        <v>2817393.11</v>
      </c>
      <c r="AF384" s="214"/>
      <c r="AG384" s="241">
        <v>2014550</v>
      </c>
      <c r="AH384" s="214"/>
      <c r="AI384" s="241">
        <v>2014550</v>
      </c>
      <c r="AJ384" s="214"/>
      <c r="AK384" s="241">
        <v>2014550</v>
      </c>
      <c r="AL384" s="214">
        <v>241000</v>
      </c>
      <c r="AM384" s="272">
        <v>-124000</v>
      </c>
      <c r="AN384" s="241">
        <f>AK384+AL384+AM384</f>
        <v>2131550</v>
      </c>
      <c r="AO384" s="260"/>
      <c r="AP384" s="241">
        <v>2131550</v>
      </c>
      <c r="AQ384" s="264">
        <v>206100</v>
      </c>
      <c r="AR384" s="241">
        <f>AP384+AQ384</f>
        <v>2337650</v>
      </c>
      <c r="AS384" s="214">
        <v>68620</v>
      </c>
      <c r="AT384" s="241">
        <v>2401767.5299999998</v>
      </c>
      <c r="AU384" s="264">
        <v>-8430.16</v>
      </c>
      <c r="AV384" s="241">
        <f>AT384+AU384</f>
        <v>2393337.3699999996</v>
      </c>
      <c r="AW384" s="264">
        <v>18907.009999999998</v>
      </c>
      <c r="AX384" s="354">
        <v>3500</v>
      </c>
      <c r="AY384" s="262">
        <v>1948</v>
      </c>
      <c r="AZ384" s="234"/>
      <c r="BB384" s="260">
        <v>2935</v>
      </c>
      <c r="BC384" s="245">
        <f t="shared" si="12"/>
        <v>83.857142857142847</v>
      </c>
    </row>
    <row r="385" spans="1:55" ht="23.25" hidden="1" customHeight="1" x14ac:dyDescent="0.25">
      <c r="A385" s="280" t="s">
        <v>839</v>
      </c>
      <c r="B385" s="257" t="s">
        <v>221</v>
      </c>
      <c r="C385" s="257" t="s">
        <v>764</v>
      </c>
      <c r="D385" s="248" t="s">
        <v>222</v>
      </c>
      <c r="E385" s="239"/>
      <c r="F385" s="259"/>
      <c r="G385" s="241"/>
      <c r="H385" s="241"/>
      <c r="I385" s="241"/>
      <c r="J385" s="239"/>
      <c r="K385" s="259"/>
      <c r="L385" s="241"/>
      <c r="M385" s="241"/>
      <c r="N385" s="260"/>
      <c r="O385" s="241"/>
      <c r="P385" s="241"/>
      <c r="Q385" s="241"/>
      <c r="R385" s="241"/>
      <c r="S385" s="241"/>
      <c r="T385" s="241"/>
      <c r="U385" s="241"/>
      <c r="V385" s="214"/>
      <c r="W385" s="241"/>
      <c r="X385" s="241"/>
      <c r="Y385" s="241"/>
      <c r="Z385" s="270"/>
      <c r="AA385" s="241"/>
      <c r="AB385" s="214"/>
      <c r="AC385" s="241"/>
      <c r="AD385" s="214"/>
      <c r="AE385" s="241"/>
      <c r="AF385" s="214"/>
      <c r="AG385" s="241"/>
      <c r="AH385" s="214"/>
      <c r="AI385" s="241"/>
      <c r="AJ385" s="214"/>
      <c r="AK385" s="241"/>
      <c r="AL385" s="214"/>
      <c r="AM385" s="270"/>
      <c r="AN385" s="241"/>
      <c r="AO385" s="260"/>
      <c r="AP385" s="241"/>
      <c r="AQ385" s="270"/>
      <c r="AR385" s="241"/>
      <c r="AS385" s="214"/>
      <c r="AT385" s="241"/>
      <c r="AU385" s="270"/>
      <c r="AV385" s="241"/>
      <c r="AW385" s="270"/>
      <c r="AX385" s="354">
        <f>AX386</f>
        <v>0</v>
      </c>
      <c r="AY385" s="262"/>
      <c r="AZ385" s="234"/>
      <c r="BB385" s="260">
        <f>BB386</f>
        <v>0</v>
      </c>
      <c r="BC385" s="245" t="e">
        <f t="shared" si="12"/>
        <v>#DIV/0!</v>
      </c>
    </row>
    <row r="386" spans="1:55" ht="1.5" customHeight="1" x14ac:dyDescent="0.25">
      <c r="A386" s="280" t="s">
        <v>839</v>
      </c>
      <c r="B386" s="257" t="s">
        <v>220</v>
      </c>
      <c r="C386" s="257" t="s">
        <v>764</v>
      </c>
      <c r="D386" s="258" t="s">
        <v>56</v>
      </c>
      <c r="E386" s="239"/>
      <c r="F386" s="259"/>
      <c r="G386" s="241"/>
      <c r="H386" s="241"/>
      <c r="I386" s="241"/>
      <c r="J386" s="239"/>
      <c r="K386" s="259"/>
      <c r="L386" s="241"/>
      <c r="M386" s="241"/>
      <c r="N386" s="260"/>
      <c r="O386" s="241"/>
      <c r="P386" s="241"/>
      <c r="Q386" s="241"/>
      <c r="R386" s="241"/>
      <c r="S386" s="241"/>
      <c r="T386" s="241"/>
      <c r="U386" s="241"/>
      <c r="V386" s="214"/>
      <c r="W386" s="241"/>
      <c r="X386" s="241"/>
      <c r="Y386" s="241"/>
      <c r="Z386" s="270"/>
      <c r="AA386" s="241"/>
      <c r="AB386" s="214"/>
      <c r="AC386" s="241"/>
      <c r="AD386" s="214"/>
      <c r="AE386" s="241"/>
      <c r="AF386" s="214"/>
      <c r="AG386" s="241"/>
      <c r="AH386" s="214"/>
      <c r="AI386" s="241"/>
      <c r="AJ386" s="214"/>
      <c r="AK386" s="241"/>
      <c r="AL386" s="214"/>
      <c r="AM386" s="270"/>
      <c r="AN386" s="241"/>
      <c r="AO386" s="260"/>
      <c r="AP386" s="241"/>
      <c r="AQ386" s="270"/>
      <c r="AR386" s="241"/>
      <c r="AS386" s="214"/>
      <c r="AT386" s="241"/>
      <c r="AU386" s="270"/>
      <c r="AV386" s="241"/>
      <c r="AW386" s="270"/>
      <c r="AX386" s="354">
        <f>AX387</f>
        <v>0</v>
      </c>
      <c r="AY386" s="262"/>
      <c r="AZ386" s="234"/>
      <c r="BB386" s="260">
        <f>BB387</f>
        <v>0</v>
      </c>
      <c r="BC386" s="245" t="e">
        <f t="shared" si="12"/>
        <v>#DIV/0!</v>
      </c>
    </row>
    <row r="387" spans="1:55" ht="33.75" hidden="1" customHeight="1" x14ac:dyDescent="0.25">
      <c r="A387" s="280" t="s">
        <v>839</v>
      </c>
      <c r="B387" s="257" t="s">
        <v>220</v>
      </c>
      <c r="C387" s="257" t="s">
        <v>771</v>
      </c>
      <c r="D387" s="258" t="s">
        <v>747</v>
      </c>
      <c r="E387" s="239"/>
      <c r="F387" s="259"/>
      <c r="G387" s="241"/>
      <c r="H387" s="241"/>
      <c r="I387" s="241"/>
      <c r="J387" s="239"/>
      <c r="K387" s="259"/>
      <c r="L387" s="241"/>
      <c r="M387" s="241"/>
      <c r="N387" s="260"/>
      <c r="O387" s="241"/>
      <c r="P387" s="241"/>
      <c r="Q387" s="241"/>
      <c r="R387" s="241"/>
      <c r="S387" s="241"/>
      <c r="T387" s="241"/>
      <c r="U387" s="241"/>
      <c r="V387" s="214"/>
      <c r="W387" s="241"/>
      <c r="X387" s="241"/>
      <c r="Y387" s="241"/>
      <c r="Z387" s="270"/>
      <c r="AA387" s="241"/>
      <c r="AB387" s="214"/>
      <c r="AC387" s="241"/>
      <c r="AD387" s="214"/>
      <c r="AE387" s="241"/>
      <c r="AF387" s="214"/>
      <c r="AG387" s="241"/>
      <c r="AH387" s="214"/>
      <c r="AI387" s="241"/>
      <c r="AJ387" s="214"/>
      <c r="AK387" s="241"/>
      <c r="AL387" s="214"/>
      <c r="AM387" s="270"/>
      <c r="AN387" s="241"/>
      <c r="AO387" s="260"/>
      <c r="AP387" s="241"/>
      <c r="AQ387" s="270"/>
      <c r="AR387" s="241"/>
      <c r="AS387" s="214"/>
      <c r="AT387" s="241"/>
      <c r="AU387" s="270"/>
      <c r="AV387" s="241"/>
      <c r="AW387" s="270"/>
      <c r="AX387" s="354">
        <v>0</v>
      </c>
      <c r="AY387" s="262"/>
      <c r="AZ387" s="234"/>
      <c r="BB387" s="260">
        <v>0</v>
      </c>
      <c r="BC387" s="245" t="e">
        <f t="shared" si="12"/>
        <v>#DIV/0!</v>
      </c>
    </row>
    <row r="388" spans="1:55" ht="33.6" customHeight="1" x14ac:dyDescent="0.25">
      <c r="A388" s="255" t="s">
        <v>839</v>
      </c>
      <c r="B388" s="247" t="s">
        <v>856</v>
      </c>
      <c r="C388" s="247" t="s">
        <v>764</v>
      </c>
      <c r="D388" s="248" t="s">
        <v>106</v>
      </c>
      <c r="E388" s="239"/>
      <c r="F388" s="259"/>
      <c r="G388" s="241"/>
      <c r="H388" s="241"/>
      <c r="I388" s="241"/>
      <c r="J388" s="239"/>
      <c r="K388" s="259"/>
      <c r="L388" s="241"/>
      <c r="M388" s="241"/>
      <c r="N388" s="260"/>
      <c r="O388" s="241"/>
      <c r="P388" s="241"/>
      <c r="Q388" s="241"/>
      <c r="R388" s="241"/>
      <c r="S388" s="241"/>
      <c r="T388" s="241"/>
      <c r="U388" s="241"/>
      <c r="V388" s="214"/>
      <c r="W388" s="241"/>
      <c r="X388" s="241"/>
      <c r="Y388" s="241"/>
      <c r="Z388" s="270"/>
      <c r="AA388" s="241"/>
      <c r="AB388" s="214"/>
      <c r="AC388" s="241"/>
      <c r="AD388" s="214"/>
      <c r="AE388" s="241"/>
      <c r="AF388" s="214"/>
      <c r="AG388" s="241"/>
      <c r="AH388" s="214"/>
      <c r="AI388" s="241"/>
      <c r="AJ388" s="214"/>
      <c r="AK388" s="241"/>
      <c r="AL388" s="214"/>
      <c r="AM388" s="214"/>
      <c r="AN388" s="241"/>
      <c r="AO388" s="260"/>
      <c r="AP388" s="241"/>
      <c r="AQ388" s="214"/>
      <c r="AR388" s="241"/>
      <c r="AS388" s="214"/>
      <c r="AT388" s="241"/>
      <c r="AU388" s="214"/>
      <c r="AV388" s="241"/>
      <c r="AW388" s="214"/>
      <c r="AX388" s="354">
        <f>AX389</f>
        <v>80</v>
      </c>
      <c r="AY388" s="262">
        <f>AV388+AW388+AX388</f>
        <v>80</v>
      </c>
      <c r="AZ388" s="234"/>
      <c r="BB388" s="260">
        <f>BB389</f>
        <v>76.3626</v>
      </c>
      <c r="BC388" s="245">
        <f t="shared" si="12"/>
        <v>95.453249999999997</v>
      </c>
    </row>
    <row r="389" spans="1:55" ht="31.15" customHeight="1" x14ac:dyDescent="0.25">
      <c r="A389" s="255" t="s">
        <v>839</v>
      </c>
      <c r="B389" s="247" t="s">
        <v>857</v>
      </c>
      <c r="C389" s="247" t="s">
        <v>764</v>
      </c>
      <c r="D389" s="248" t="s">
        <v>108</v>
      </c>
      <c r="E389" s="239"/>
      <c r="F389" s="259"/>
      <c r="G389" s="241"/>
      <c r="H389" s="241"/>
      <c r="I389" s="241"/>
      <c r="J389" s="239"/>
      <c r="K389" s="259"/>
      <c r="L389" s="241"/>
      <c r="M389" s="241"/>
      <c r="N389" s="260"/>
      <c r="O389" s="241"/>
      <c r="P389" s="241"/>
      <c r="Q389" s="241"/>
      <c r="R389" s="241"/>
      <c r="S389" s="241"/>
      <c r="T389" s="241"/>
      <c r="U389" s="241"/>
      <c r="V389" s="214"/>
      <c r="W389" s="241"/>
      <c r="X389" s="241"/>
      <c r="Y389" s="241"/>
      <c r="Z389" s="270"/>
      <c r="AA389" s="241"/>
      <c r="AB389" s="214"/>
      <c r="AC389" s="241"/>
      <c r="AD389" s="214"/>
      <c r="AE389" s="241"/>
      <c r="AF389" s="214"/>
      <c r="AG389" s="241"/>
      <c r="AH389" s="214"/>
      <c r="AI389" s="241"/>
      <c r="AJ389" s="214"/>
      <c r="AK389" s="241"/>
      <c r="AL389" s="214"/>
      <c r="AM389" s="214"/>
      <c r="AN389" s="241"/>
      <c r="AO389" s="260"/>
      <c r="AP389" s="241"/>
      <c r="AQ389" s="214"/>
      <c r="AR389" s="241"/>
      <c r="AS389" s="214"/>
      <c r="AT389" s="241"/>
      <c r="AU389" s="214"/>
      <c r="AV389" s="241"/>
      <c r="AW389" s="214"/>
      <c r="AX389" s="354">
        <f>AX390</f>
        <v>80</v>
      </c>
      <c r="AY389" s="262"/>
      <c r="AZ389" s="234"/>
      <c r="BB389" s="260">
        <f>BB390</f>
        <v>76.3626</v>
      </c>
      <c r="BC389" s="245">
        <f t="shared" si="12"/>
        <v>95.453249999999997</v>
      </c>
    </row>
    <row r="390" spans="1:55" ht="33" customHeight="1" x14ac:dyDescent="0.25">
      <c r="A390" s="255" t="s">
        <v>839</v>
      </c>
      <c r="B390" s="247" t="s">
        <v>857</v>
      </c>
      <c r="C390" s="247" t="s">
        <v>801</v>
      </c>
      <c r="D390" s="258" t="s">
        <v>750</v>
      </c>
      <c r="E390" s="239">
        <f>F390+G390+H390+I390</f>
        <v>1049642.21</v>
      </c>
      <c r="F390" s="259">
        <v>299642.21000000002</v>
      </c>
      <c r="G390" s="241">
        <v>256000</v>
      </c>
      <c r="H390" s="241">
        <v>226000</v>
      </c>
      <c r="I390" s="241">
        <v>268000</v>
      </c>
      <c r="J390" s="239">
        <f>K390+L390+M390+N390</f>
        <v>799120.66999999993</v>
      </c>
      <c r="K390" s="259"/>
      <c r="L390" s="241">
        <v>424620.67</v>
      </c>
      <c r="M390" s="241">
        <v>160500</v>
      </c>
      <c r="N390" s="260">
        <v>214000</v>
      </c>
      <c r="O390" s="241">
        <v>2074081.42</v>
      </c>
      <c r="P390" s="241">
        <v>1146100</v>
      </c>
      <c r="Q390" s="241">
        <v>180660</v>
      </c>
      <c r="R390" s="241">
        <v>162519.71</v>
      </c>
      <c r="S390" s="241">
        <v>162519.71</v>
      </c>
      <c r="T390" s="241">
        <v>182589.71</v>
      </c>
      <c r="U390" s="241">
        <v>80000</v>
      </c>
      <c r="V390" s="264">
        <v>3032.87</v>
      </c>
      <c r="W390" s="241">
        <f>U390+V390</f>
        <v>83032.87</v>
      </c>
      <c r="X390" s="241">
        <v>0</v>
      </c>
      <c r="Y390" s="241">
        <f>W390+X390</f>
        <v>83032.87</v>
      </c>
      <c r="Z390" s="214"/>
      <c r="AA390" s="241">
        <f>Y390+Z390</f>
        <v>83032.87</v>
      </c>
      <c r="AB390" s="214"/>
      <c r="AC390" s="241">
        <f>AA390+AB390</f>
        <v>83032.87</v>
      </c>
      <c r="AD390" s="214"/>
      <c r="AE390" s="241">
        <v>91050.87</v>
      </c>
      <c r="AF390" s="214">
        <v>986</v>
      </c>
      <c r="AG390" s="241">
        <v>104000</v>
      </c>
      <c r="AH390" s="214">
        <v>10645.01</v>
      </c>
      <c r="AI390" s="241">
        <f>AG390+AH390</f>
        <v>114645.01</v>
      </c>
      <c r="AJ390" s="214"/>
      <c r="AK390" s="241">
        <f>AI390+AJ390</f>
        <v>114645.01</v>
      </c>
      <c r="AL390" s="214"/>
      <c r="AM390" s="214"/>
      <c r="AN390" s="241">
        <f>AK390+AL390+AM390</f>
        <v>114645.01</v>
      </c>
      <c r="AO390" s="260"/>
      <c r="AP390" s="241">
        <f>AM390+AN390+AO390</f>
        <v>114645.01</v>
      </c>
      <c r="AQ390" s="214">
        <v>-4766.7</v>
      </c>
      <c r="AR390" s="241">
        <f>AP390+AQ390</f>
        <v>109878.31</v>
      </c>
      <c r="AS390" s="214"/>
      <c r="AT390" s="241">
        <f>AR390+AS390</f>
        <v>109878.31</v>
      </c>
      <c r="AU390" s="214"/>
      <c r="AV390" s="241">
        <f>AT390+AU390</f>
        <v>109878.31</v>
      </c>
      <c r="AW390" s="214"/>
      <c r="AX390" s="354">
        <f>50+30</f>
        <v>80</v>
      </c>
      <c r="AY390" s="262">
        <v>0</v>
      </c>
      <c r="AZ390" s="234"/>
      <c r="BB390" s="260">
        <v>76.3626</v>
      </c>
      <c r="BC390" s="245">
        <f t="shared" si="12"/>
        <v>95.453249999999997</v>
      </c>
    </row>
    <row r="391" spans="1:55" ht="16.899999999999999" customHeight="1" x14ac:dyDescent="0.25">
      <c r="A391" s="255" t="s">
        <v>839</v>
      </c>
      <c r="B391" s="247" t="s">
        <v>858</v>
      </c>
      <c r="C391" s="247" t="s">
        <v>764</v>
      </c>
      <c r="D391" s="248" t="s">
        <v>717</v>
      </c>
      <c r="E391" s="239"/>
      <c r="F391" s="259"/>
      <c r="G391" s="241"/>
      <c r="H391" s="241"/>
      <c r="I391" s="241"/>
      <c r="J391" s="239"/>
      <c r="K391" s="259"/>
      <c r="L391" s="241"/>
      <c r="M391" s="241"/>
      <c r="N391" s="260"/>
      <c r="O391" s="241"/>
      <c r="P391" s="241"/>
      <c r="Q391" s="241"/>
      <c r="R391" s="241"/>
      <c r="S391" s="241"/>
      <c r="T391" s="241"/>
      <c r="U391" s="241"/>
      <c r="V391" s="270"/>
      <c r="W391" s="241"/>
      <c r="X391" s="241"/>
      <c r="Y391" s="241"/>
      <c r="Z391" s="214"/>
      <c r="AA391" s="241"/>
      <c r="AB391" s="214"/>
      <c r="AC391" s="241"/>
      <c r="AD391" s="214"/>
      <c r="AE391" s="241"/>
      <c r="AF391" s="214"/>
      <c r="AG391" s="241"/>
      <c r="AH391" s="214">
        <v>14727.47</v>
      </c>
      <c r="AI391" s="241">
        <f>AH391</f>
        <v>14727.47</v>
      </c>
      <c r="AJ391" s="214">
        <v>-14727.47</v>
      </c>
      <c r="AK391" s="241">
        <f>AI391+AJ391</f>
        <v>0</v>
      </c>
      <c r="AL391" s="214"/>
      <c r="AM391" s="214"/>
      <c r="AN391" s="241">
        <f>AL391+AM391</f>
        <v>0</v>
      </c>
      <c r="AO391" s="260"/>
      <c r="AP391" s="241">
        <f>AN391+AO391</f>
        <v>0</v>
      </c>
      <c r="AQ391" s="214"/>
      <c r="AR391" s="241">
        <f>AP391+AQ391</f>
        <v>0</v>
      </c>
      <c r="AS391" s="214"/>
      <c r="AT391" s="241">
        <f>AR391+AS391</f>
        <v>0</v>
      </c>
      <c r="AU391" s="214"/>
      <c r="AV391" s="241">
        <f>AT391+AU391</f>
        <v>0</v>
      </c>
      <c r="AW391" s="214"/>
      <c r="AX391" s="354">
        <f>AX392+AX395</f>
        <v>1494.915</v>
      </c>
      <c r="AY391" s="262">
        <f>AY394+AY392</f>
        <v>595.01</v>
      </c>
      <c r="AZ391" s="234"/>
      <c r="BB391" s="260">
        <f>BB392+BB395</f>
        <v>1129.6500000000001</v>
      </c>
      <c r="BC391" s="245">
        <f t="shared" si="12"/>
        <v>75.566169313974385</v>
      </c>
    </row>
    <row r="392" spans="1:55" ht="37.15" customHeight="1" x14ac:dyDescent="0.25">
      <c r="A392" s="255" t="s">
        <v>839</v>
      </c>
      <c r="B392" s="247" t="s">
        <v>859</v>
      </c>
      <c r="C392" s="247" t="s">
        <v>764</v>
      </c>
      <c r="D392" s="248" t="s">
        <v>97</v>
      </c>
      <c r="E392" s="239"/>
      <c r="F392" s="259"/>
      <c r="G392" s="241"/>
      <c r="H392" s="241"/>
      <c r="I392" s="241"/>
      <c r="J392" s="239"/>
      <c r="K392" s="259"/>
      <c r="L392" s="241"/>
      <c r="M392" s="241"/>
      <c r="N392" s="260"/>
      <c r="O392" s="241"/>
      <c r="P392" s="241"/>
      <c r="Q392" s="241"/>
      <c r="R392" s="241"/>
      <c r="S392" s="241">
        <v>783491</v>
      </c>
      <c r="T392" s="241">
        <v>783491</v>
      </c>
      <c r="U392" s="241">
        <v>1442000</v>
      </c>
      <c r="V392" s="214"/>
      <c r="W392" s="241">
        <v>1442000</v>
      </c>
      <c r="X392" s="241">
        <v>-1142000</v>
      </c>
      <c r="Y392" s="241">
        <f>W392+X392</f>
        <v>300000</v>
      </c>
      <c r="Z392" s="214"/>
      <c r="AA392" s="241">
        <f>Y392+Z392</f>
        <v>300000</v>
      </c>
      <c r="AB392" s="214"/>
      <c r="AC392" s="241">
        <f>AA392+AB392</f>
        <v>300000</v>
      </c>
      <c r="AD392" s="214"/>
      <c r="AE392" s="241">
        <f>AC392+AD392</f>
        <v>300000</v>
      </c>
      <c r="AF392" s="214"/>
      <c r="AG392" s="241">
        <v>64300</v>
      </c>
      <c r="AH392" s="214"/>
      <c r="AI392" s="241">
        <v>64300</v>
      </c>
      <c r="AJ392" s="214"/>
      <c r="AK392" s="241">
        <v>64300</v>
      </c>
      <c r="AL392" s="214"/>
      <c r="AM392" s="214"/>
      <c r="AN392" s="241">
        <v>64300</v>
      </c>
      <c r="AO392" s="260"/>
      <c r="AP392" s="241">
        <v>64300</v>
      </c>
      <c r="AQ392" s="214">
        <v>-64300</v>
      </c>
      <c r="AR392" s="241">
        <f>AP392+AQ392</f>
        <v>0</v>
      </c>
      <c r="AS392" s="214"/>
      <c r="AT392" s="241">
        <f>AR392+AS392</f>
        <v>0</v>
      </c>
      <c r="AU392" s="214"/>
      <c r="AV392" s="241">
        <f>AT392+AU392</f>
        <v>0</v>
      </c>
      <c r="AW392" s="214"/>
      <c r="AX392" s="354">
        <f>AX393</f>
        <v>1480</v>
      </c>
      <c r="AY392" s="262">
        <v>45</v>
      </c>
      <c r="AZ392" s="234"/>
      <c r="BB392" s="260">
        <f>BB393</f>
        <v>1116</v>
      </c>
      <c r="BC392" s="245">
        <f t="shared" si="12"/>
        <v>75.405405405405403</v>
      </c>
    </row>
    <row r="393" spans="1:55" ht="33.6" customHeight="1" x14ac:dyDescent="0.25">
      <c r="A393" s="255" t="s">
        <v>839</v>
      </c>
      <c r="B393" s="247" t="s">
        <v>860</v>
      </c>
      <c r="C393" s="247" t="s">
        <v>764</v>
      </c>
      <c r="D393" s="248" t="s">
        <v>108</v>
      </c>
      <c r="E393" s="239"/>
      <c r="F393" s="259"/>
      <c r="G393" s="241"/>
      <c r="H393" s="241"/>
      <c r="I393" s="241"/>
      <c r="J393" s="239"/>
      <c r="K393" s="259"/>
      <c r="L393" s="241"/>
      <c r="M393" s="241"/>
      <c r="N393" s="260"/>
      <c r="O393" s="241"/>
      <c r="P393" s="241"/>
      <c r="Q393" s="241"/>
      <c r="R393" s="241"/>
      <c r="S393" s="241"/>
      <c r="T393" s="241"/>
      <c r="U393" s="241"/>
      <c r="V393" s="214"/>
      <c r="W393" s="241"/>
      <c r="X393" s="241"/>
      <c r="Y393" s="241"/>
      <c r="Z393" s="214"/>
      <c r="AA393" s="241"/>
      <c r="AB393" s="214"/>
      <c r="AC393" s="241"/>
      <c r="AD393" s="214"/>
      <c r="AE393" s="241"/>
      <c r="AF393" s="214"/>
      <c r="AG393" s="241"/>
      <c r="AH393" s="214"/>
      <c r="AI393" s="241"/>
      <c r="AJ393" s="214"/>
      <c r="AK393" s="241"/>
      <c r="AL393" s="214"/>
      <c r="AM393" s="214"/>
      <c r="AN393" s="241"/>
      <c r="AO393" s="260"/>
      <c r="AP393" s="241"/>
      <c r="AQ393" s="214"/>
      <c r="AR393" s="241"/>
      <c r="AS393" s="214"/>
      <c r="AT393" s="241"/>
      <c r="AU393" s="214"/>
      <c r="AV393" s="241"/>
      <c r="AW393" s="214"/>
      <c r="AX393" s="354">
        <f>AX394</f>
        <v>1480</v>
      </c>
      <c r="AY393" s="262"/>
      <c r="AZ393" s="234"/>
      <c r="BB393" s="260">
        <f>BB394</f>
        <v>1116</v>
      </c>
      <c r="BC393" s="245">
        <f t="shared" si="12"/>
        <v>75.405405405405403</v>
      </c>
    </row>
    <row r="394" spans="1:55" ht="50.45" customHeight="1" x14ac:dyDescent="0.25">
      <c r="A394" s="255" t="s">
        <v>839</v>
      </c>
      <c r="B394" s="247" t="s">
        <v>860</v>
      </c>
      <c r="C394" s="247" t="s">
        <v>801</v>
      </c>
      <c r="D394" s="258" t="s">
        <v>751</v>
      </c>
      <c r="E394" s="249"/>
      <c r="F394" s="250"/>
      <c r="G394" s="251"/>
      <c r="H394" s="251"/>
      <c r="I394" s="251"/>
      <c r="J394" s="249"/>
      <c r="K394" s="250"/>
      <c r="L394" s="251"/>
      <c r="M394" s="251"/>
      <c r="N394" s="252"/>
      <c r="O394" s="251"/>
      <c r="P394" s="251"/>
      <c r="Q394" s="251"/>
      <c r="R394" s="251"/>
      <c r="S394" s="251"/>
      <c r="T394" s="251"/>
      <c r="U394" s="251"/>
      <c r="V394" s="214"/>
      <c r="W394" s="251"/>
      <c r="X394" s="251"/>
      <c r="Y394" s="251"/>
      <c r="Z394" s="214"/>
      <c r="AA394" s="251"/>
      <c r="AB394" s="214"/>
      <c r="AC394" s="251"/>
      <c r="AD394" s="214"/>
      <c r="AE394" s="251"/>
      <c r="AF394" s="214"/>
      <c r="AG394" s="251"/>
      <c r="AH394" s="214"/>
      <c r="AI394" s="251"/>
      <c r="AJ394" s="214"/>
      <c r="AK394" s="251"/>
      <c r="AL394" s="214"/>
      <c r="AM394" s="214"/>
      <c r="AN394" s="251"/>
      <c r="AO394" s="252"/>
      <c r="AP394" s="251"/>
      <c r="AQ394" s="214"/>
      <c r="AR394" s="251"/>
      <c r="AS394" s="214"/>
      <c r="AT394" s="251"/>
      <c r="AU394" s="214"/>
      <c r="AV394" s="251"/>
      <c r="AW394" s="214"/>
      <c r="AX394" s="356">
        <v>1480</v>
      </c>
      <c r="AY394" s="254">
        <v>550.01</v>
      </c>
      <c r="AZ394" s="234"/>
      <c r="BB394" s="252">
        <v>1116</v>
      </c>
      <c r="BC394" s="245">
        <f t="shared" si="12"/>
        <v>75.405405405405403</v>
      </c>
    </row>
    <row r="395" spans="1:55" ht="32.25" customHeight="1" x14ac:dyDescent="0.25">
      <c r="A395" s="280" t="s">
        <v>839</v>
      </c>
      <c r="B395" s="247" t="s">
        <v>177</v>
      </c>
      <c r="C395" s="247" t="s">
        <v>764</v>
      </c>
      <c r="D395" s="248" t="s">
        <v>178</v>
      </c>
      <c r="E395" s="249"/>
      <c r="F395" s="250"/>
      <c r="G395" s="251"/>
      <c r="H395" s="251"/>
      <c r="I395" s="251"/>
      <c r="J395" s="249"/>
      <c r="K395" s="250"/>
      <c r="L395" s="251"/>
      <c r="M395" s="251"/>
      <c r="N395" s="252"/>
      <c r="O395" s="251"/>
      <c r="P395" s="251"/>
      <c r="Q395" s="251"/>
      <c r="R395" s="251"/>
      <c r="S395" s="251"/>
      <c r="T395" s="251"/>
      <c r="U395" s="251"/>
      <c r="V395" s="214"/>
      <c r="W395" s="251"/>
      <c r="X395" s="251"/>
      <c r="Y395" s="251"/>
      <c r="Z395" s="214"/>
      <c r="AA395" s="251"/>
      <c r="AB395" s="214"/>
      <c r="AC395" s="251"/>
      <c r="AD395" s="214"/>
      <c r="AE395" s="251"/>
      <c r="AF395" s="214"/>
      <c r="AG395" s="251"/>
      <c r="AH395" s="214"/>
      <c r="AI395" s="251"/>
      <c r="AJ395" s="214"/>
      <c r="AK395" s="251"/>
      <c r="AL395" s="214"/>
      <c r="AM395" s="214"/>
      <c r="AN395" s="251"/>
      <c r="AO395" s="252"/>
      <c r="AP395" s="251"/>
      <c r="AQ395" s="214"/>
      <c r="AR395" s="251"/>
      <c r="AS395" s="214"/>
      <c r="AT395" s="251"/>
      <c r="AU395" s="214"/>
      <c r="AV395" s="251"/>
      <c r="AW395" s="214"/>
      <c r="AX395" s="253">
        <f>AX396</f>
        <v>14.914999999999999</v>
      </c>
      <c r="AY395" s="254"/>
      <c r="AZ395" s="234"/>
      <c r="BB395" s="252">
        <f>BB396</f>
        <v>13.65</v>
      </c>
      <c r="BC395" s="245">
        <f t="shared" si="12"/>
        <v>91.518605430774386</v>
      </c>
    </row>
    <row r="396" spans="1:55" ht="32.25" customHeight="1" x14ac:dyDescent="0.25">
      <c r="A396" s="280" t="s">
        <v>839</v>
      </c>
      <c r="B396" s="247" t="s">
        <v>179</v>
      </c>
      <c r="C396" s="247" t="s">
        <v>764</v>
      </c>
      <c r="D396" s="248" t="s">
        <v>180</v>
      </c>
      <c r="E396" s="249"/>
      <c r="F396" s="250"/>
      <c r="G396" s="251"/>
      <c r="H396" s="251"/>
      <c r="I396" s="251"/>
      <c r="J396" s="249"/>
      <c r="K396" s="250"/>
      <c r="L396" s="251"/>
      <c r="M396" s="251"/>
      <c r="N396" s="252"/>
      <c r="O396" s="251"/>
      <c r="P396" s="251"/>
      <c r="Q396" s="251"/>
      <c r="R396" s="251"/>
      <c r="S396" s="251"/>
      <c r="T396" s="251"/>
      <c r="U396" s="251"/>
      <c r="V396" s="214"/>
      <c r="W396" s="251"/>
      <c r="X396" s="251"/>
      <c r="Y396" s="251"/>
      <c r="Z396" s="214"/>
      <c r="AA396" s="251"/>
      <c r="AB396" s="214"/>
      <c r="AC396" s="251"/>
      <c r="AD396" s="214"/>
      <c r="AE396" s="251"/>
      <c r="AF396" s="214"/>
      <c r="AG396" s="251"/>
      <c r="AH396" s="214"/>
      <c r="AI396" s="251"/>
      <c r="AJ396" s="214"/>
      <c r="AK396" s="251"/>
      <c r="AL396" s="214"/>
      <c r="AM396" s="214"/>
      <c r="AN396" s="251"/>
      <c r="AO396" s="252"/>
      <c r="AP396" s="251"/>
      <c r="AQ396" s="214"/>
      <c r="AR396" s="251"/>
      <c r="AS396" s="214"/>
      <c r="AT396" s="251"/>
      <c r="AU396" s="214"/>
      <c r="AV396" s="251"/>
      <c r="AW396" s="214"/>
      <c r="AX396" s="253">
        <f>AX397+AX398+AX399</f>
        <v>14.914999999999999</v>
      </c>
      <c r="AY396" s="254"/>
      <c r="AZ396" s="234"/>
      <c r="BB396" s="252">
        <f>BB397+BB398+BB399</f>
        <v>13.65</v>
      </c>
      <c r="BC396" s="245">
        <f t="shared" si="12"/>
        <v>91.518605430774386</v>
      </c>
    </row>
    <row r="397" spans="1:55" ht="66.75" hidden="1" customHeight="1" x14ac:dyDescent="0.25">
      <c r="A397" s="255" t="s">
        <v>839</v>
      </c>
      <c r="B397" s="247" t="s">
        <v>179</v>
      </c>
      <c r="C397" s="247" t="s">
        <v>801</v>
      </c>
      <c r="D397" s="258" t="s">
        <v>165</v>
      </c>
      <c r="E397" s="239"/>
      <c r="F397" s="259"/>
      <c r="G397" s="241"/>
      <c r="H397" s="241"/>
      <c r="I397" s="241"/>
      <c r="J397" s="239"/>
      <c r="K397" s="259"/>
      <c r="L397" s="241"/>
      <c r="M397" s="241"/>
      <c r="N397" s="260"/>
      <c r="O397" s="241"/>
      <c r="P397" s="241"/>
      <c r="Q397" s="241"/>
      <c r="R397" s="241"/>
      <c r="S397" s="241"/>
      <c r="T397" s="241"/>
      <c r="U397" s="241"/>
      <c r="V397" s="214"/>
      <c r="W397" s="241"/>
      <c r="X397" s="241"/>
      <c r="Y397" s="241"/>
      <c r="Z397" s="214"/>
      <c r="AA397" s="241"/>
      <c r="AB397" s="214"/>
      <c r="AC397" s="241"/>
      <c r="AD397" s="214"/>
      <c r="AE397" s="241"/>
      <c r="AF397" s="214"/>
      <c r="AG397" s="241"/>
      <c r="AH397" s="214"/>
      <c r="AI397" s="241"/>
      <c r="AJ397" s="214"/>
      <c r="AK397" s="241"/>
      <c r="AL397" s="214"/>
      <c r="AM397" s="214"/>
      <c r="AN397" s="241"/>
      <c r="AO397" s="260"/>
      <c r="AP397" s="241"/>
      <c r="AQ397" s="214"/>
      <c r="AR397" s="241"/>
      <c r="AS397" s="214"/>
      <c r="AT397" s="241"/>
      <c r="AU397" s="214"/>
      <c r="AV397" s="241"/>
      <c r="AW397" s="214"/>
      <c r="AX397" s="261">
        <v>0</v>
      </c>
      <c r="AY397" s="262">
        <f>AY398</f>
        <v>0</v>
      </c>
      <c r="AZ397" s="234"/>
      <c r="BB397" s="260">
        <v>0</v>
      </c>
      <c r="BC397" s="245" t="e">
        <f t="shared" si="12"/>
        <v>#DIV/0!</v>
      </c>
    </row>
    <row r="398" spans="1:55" ht="81.75" customHeight="1" x14ac:dyDescent="0.25">
      <c r="A398" s="255" t="s">
        <v>839</v>
      </c>
      <c r="B398" s="247" t="s">
        <v>179</v>
      </c>
      <c r="C398" s="247" t="s">
        <v>801</v>
      </c>
      <c r="D398" s="258" t="s">
        <v>166</v>
      </c>
      <c r="E398" s="239"/>
      <c r="F398" s="259"/>
      <c r="G398" s="241"/>
      <c r="H398" s="241"/>
      <c r="I398" s="241"/>
      <c r="J398" s="239"/>
      <c r="K398" s="259"/>
      <c r="L398" s="241"/>
      <c r="M398" s="241"/>
      <c r="N398" s="260"/>
      <c r="O398" s="241"/>
      <c r="P398" s="241"/>
      <c r="Q398" s="241"/>
      <c r="R398" s="241"/>
      <c r="S398" s="241"/>
      <c r="T398" s="241"/>
      <c r="U398" s="241"/>
      <c r="V398" s="214"/>
      <c r="W398" s="241"/>
      <c r="X398" s="241"/>
      <c r="Y398" s="241"/>
      <c r="Z398" s="214"/>
      <c r="AA398" s="241"/>
      <c r="AB398" s="214"/>
      <c r="AC398" s="241"/>
      <c r="AD398" s="214"/>
      <c r="AE398" s="241"/>
      <c r="AF398" s="214"/>
      <c r="AG398" s="241"/>
      <c r="AH398" s="214"/>
      <c r="AI398" s="241"/>
      <c r="AJ398" s="214"/>
      <c r="AK398" s="241"/>
      <c r="AL398" s="214"/>
      <c r="AM398" s="214"/>
      <c r="AN398" s="241"/>
      <c r="AO398" s="260"/>
      <c r="AP398" s="241"/>
      <c r="AQ398" s="214"/>
      <c r="AR398" s="241"/>
      <c r="AS398" s="214"/>
      <c r="AT398" s="241"/>
      <c r="AU398" s="214"/>
      <c r="AV398" s="241"/>
      <c r="AW398" s="214"/>
      <c r="AX398" s="354">
        <v>13.914999999999999</v>
      </c>
      <c r="AY398" s="262">
        <v>0</v>
      </c>
      <c r="AZ398" s="234"/>
      <c r="BB398" s="260">
        <v>12.65</v>
      </c>
      <c r="BC398" s="245">
        <f t="shared" si="12"/>
        <v>90.909090909090921</v>
      </c>
    </row>
    <row r="399" spans="1:55" ht="53.25" customHeight="1" x14ac:dyDescent="0.25">
      <c r="A399" s="255" t="s">
        <v>839</v>
      </c>
      <c r="B399" s="257" t="s">
        <v>365</v>
      </c>
      <c r="C399" s="257" t="s">
        <v>801</v>
      </c>
      <c r="D399" s="248" t="s">
        <v>366</v>
      </c>
      <c r="E399" s="239"/>
      <c r="F399" s="259"/>
      <c r="G399" s="241"/>
      <c r="H399" s="241"/>
      <c r="I399" s="241"/>
      <c r="J399" s="239"/>
      <c r="K399" s="259"/>
      <c r="L399" s="241"/>
      <c r="M399" s="241"/>
      <c r="N399" s="260"/>
      <c r="O399" s="241"/>
      <c r="P399" s="241"/>
      <c r="Q399" s="241"/>
      <c r="R399" s="241"/>
      <c r="S399" s="241"/>
      <c r="T399" s="241"/>
      <c r="U399" s="241"/>
      <c r="V399" s="270"/>
      <c r="W399" s="241"/>
      <c r="X399" s="241"/>
      <c r="Y399" s="241"/>
      <c r="Z399" s="270"/>
      <c r="AA399" s="241"/>
      <c r="AB399" s="214"/>
      <c r="AC399" s="241"/>
      <c r="AD399" s="214"/>
      <c r="AE399" s="241"/>
      <c r="AF399" s="214"/>
      <c r="AG399" s="241"/>
      <c r="AH399" s="214"/>
      <c r="AI399" s="241"/>
      <c r="AJ399" s="214"/>
      <c r="AK399" s="241"/>
      <c r="AL399" s="214"/>
      <c r="AM399" s="214"/>
      <c r="AN399" s="241"/>
      <c r="AO399" s="260"/>
      <c r="AP399" s="241"/>
      <c r="AQ399" s="214"/>
      <c r="AR399" s="241"/>
      <c r="AS399" s="214"/>
      <c r="AT399" s="241"/>
      <c r="AU399" s="214"/>
      <c r="AV399" s="241"/>
      <c r="AW399" s="214"/>
      <c r="AX399" s="354">
        <f>AX400</f>
        <v>1</v>
      </c>
      <c r="AY399" s="262">
        <v>0</v>
      </c>
      <c r="AZ399" s="234"/>
      <c r="BB399" s="260">
        <f>BB400</f>
        <v>1</v>
      </c>
      <c r="BC399" s="245">
        <f t="shared" si="12"/>
        <v>100</v>
      </c>
    </row>
    <row r="400" spans="1:55" ht="62.25" customHeight="1" x14ac:dyDescent="0.25">
      <c r="A400" s="255" t="s">
        <v>839</v>
      </c>
      <c r="B400" s="257" t="s">
        <v>365</v>
      </c>
      <c r="C400" s="257" t="s">
        <v>801</v>
      </c>
      <c r="D400" s="258" t="s">
        <v>367</v>
      </c>
      <c r="E400" s="239"/>
      <c r="F400" s="259"/>
      <c r="G400" s="241"/>
      <c r="H400" s="241"/>
      <c r="I400" s="241"/>
      <c r="J400" s="239"/>
      <c r="K400" s="259"/>
      <c r="L400" s="241"/>
      <c r="M400" s="241"/>
      <c r="N400" s="260"/>
      <c r="O400" s="241"/>
      <c r="P400" s="241"/>
      <c r="Q400" s="241"/>
      <c r="R400" s="241"/>
      <c r="S400" s="241"/>
      <c r="T400" s="241"/>
      <c r="U400" s="241"/>
      <c r="V400" s="270"/>
      <c r="W400" s="241"/>
      <c r="X400" s="241"/>
      <c r="Y400" s="241"/>
      <c r="Z400" s="270"/>
      <c r="AA400" s="241"/>
      <c r="AB400" s="214"/>
      <c r="AC400" s="241"/>
      <c r="AD400" s="214"/>
      <c r="AE400" s="241"/>
      <c r="AF400" s="214"/>
      <c r="AG400" s="241"/>
      <c r="AH400" s="214"/>
      <c r="AI400" s="241"/>
      <c r="AJ400" s="214"/>
      <c r="AK400" s="241"/>
      <c r="AL400" s="214"/>
      <c r="AM400" s="214"/>
      <c r="AN400" s="241"/>
      <c r="AO400" s="260"/>
      <c r="AP400" s="241"/>
      <c r="AQ400" s="214"/>
      <c r="AR400" s="241"/>
      <c r="AS400" s="214"/>
      <c r="AT400" s="241"/>
      <c r="AU400" s="214"/>
      <c r="AV400" s="241"/>
      <c r="AW400" s="214"/>
      <c r="AX400" s="354">
        <v>1</v>
      </c>
      <c r="AY400" s="262">
        <v>0</v>
      </c>
      <c r="AZ400" s="234"/>
      <c r="BB400" s="260">
        <v>1</v>
      </c>
      <c r="BC400" s="245">
        <f t="shared" si="12"/>
        <v>100</v>
      </c>
    </row>
    <row r="401" spans="1:55" ht="24" hidden="1" customHeight="1" x14ac:dyDescent="0.25">
      <c r="A401" s="255"/>
      <c r="B401" s="237" t="s">
        <v>537</v>
      </c>
      <c r="C401" s="237"/>
      <c r="D401" s="238" t="s">
        <v>538</v>
      </c>
      <c r="E401" s="239" t="e">
        <f>F401+G401+H401+I401</f>
        <v>#REF!</v>
      </c>
      <c r="F401" s="239" t="e">
        <f>F402+F415</f>
        <v>#REF!</v>
      </c>
      <c r="G401" s="239" t="e">
        <f>G402+G415</f>
        <v>#REF!</v>
      </c>
      <c r="H401" s="239" t="e">
        <f>H402+H415</f>
        <v>#REF!</v>
      </c>
      <c r="I401" s="239" t="e">
        <f>I402+I415</f>
        <v>#REF!</v>
      </c>
      <c r="J401" s="239" t="e">
        <f>K401+L401+M401+N401</f>
        <v>#REF!</v>
      </c>
      <c r="K401" s="239" t="e">
        <f>K402+K415</f>
        <v>#REF!</v>
      </c>
      <c r="L401" s="239" t="e">
        <f>L402+L415</f>
        <v>#REF!</v>
      </c>
      <c r="M401" s="239" t="e">
        <f>M402+M415</f>
        <v>#REF!</v>
      </c>
      <c r="N401" s="240" t="e">
        <f>N402+N415</f>
        <v>#REF!</v>
      </c>
      <c r="O401" s="239">
        <v>5076524.5999999996</v>
      </c>
      <c r="P401" s="241"/>
      <c r="Q401" s="239" t="e">
        <f>Q402+Q415+#REF!</f>
        <v>#REF!</v>
      </c>
      <c r="R401" s="239" t="e">
        <f>R402+R415+#REF!</f>
        <v>#REF!</v>
      </c>
      <c r="S401" s="239" t="e">
        <f>S402+S415+#REF!</f>
        <v>#REF!</v>
      </c>
      <c r="T401" s="239" t="e">
        <f>T402+T415+#REF!</f>
        <v>#REF!</v>
      </c>
      <c r="U401" s="239" t="e">
        <f>U402+U415+U406+#REF!+U419</f>
        <v>#REF!</v>
      </c>
      <c r="V401" s="214"/>
      <c r="W401" s="239" t="e">
        <f>W402+W415+W406+#REF!+W419</f>
        <v>#REF!</v>
      </c>
      <c r="X401" s="239" t="e">
        <f>X402+X415+X406+#REF!+X419</f>
        <v>#REF!</v>
      </c>
      <c r="Y401" s="239" t="e">
        <f t="shared" ref="Y401:Y408" si="13">W401+X401</f>
        <v>#REF!</v>
      </c>
      <c r="Z401" s="214"/>
      <c r="AA401" s="239" t="e">
        <f>AA402+AA406+#REF!+AA415+AA419</f>
        <v>#REF!</v>
      </c>
      <c r="AB401" s="214"/>
      <c r="AC401" s="239" t="e">
        <f>AC402+AC406+#REF!+AC415+AC419+AC422</f>
        <v>#REF!</v>
      </c>
      <c r="AD401" s="214"/>
      <c r="AE401" s="239" t="e">
        <f>AE402+AE406+#REF!+AE415+AE419</f>
        <v>#REF!</v>
      </c>
      <c r="AF401" s="214"/>
      <c r="AG401" s="239">
        <f>AG402+AG406+AG415+AG419</f>
        <v>2388000</v>
      </c>
      <c r="AH401" s="214"/>
      <c r="AI401" s="239">
        <f>AI402+AI406+AI415+AI419+AI411</f>
        <v>1830366.33</v>
      </c>
      <c r="AJ401" s="214"/>
      <c r="AK401" s="239">
        <f>AK402+AK406+AK415+AK419+AK411</f>
        <v>1834466.33</v>
      </c>
      <c r="AL401" s="214"/>
      <c r="AM401" s="214"/>
      <c r="AN401" s="239">
        <f>AN402+AN406+AN415+AN419+AN411</f>
        <v>2037766.33</v>
      </c>
      <c r="AO401" s="240"/>
      <c r="AP401" s="239">
        <f>AP402+AP406+AP415+AP419+AP411</f>
        <v>2065766.33</v>
      </c>
      <c r="AQ401" s="214"/>
      <c r="AR401" s="239">
        <f>AR402+AR406+AR415+AR419+AR411</f>
        <v>2179487.33</v>
      </c>
      <c r="AS401" s="214"/>
      <c r="AT401" s="239">
        <f>AT402+AT406+AT415+AT419+AT411</f>
        <v>2198287.33</v>
      </c>
      <c r="AU401" s="214"/>
      <c r="AV401" s="239">
        <f>AV402+AV406+AV415+AV419+AV411</f>
        <v>2201023.63</v>
      </c>
      <c r="AW401" s="214"/>
      <c r="AX401" s="242">
        <f>AX402+AX411+AX419+AX406</f>
        <v>30</v>
      </c>
      <c r="AY401" s="243">
        <f>AY402+AY411+AY419+AY406</f>
        <v>0</v>
      </c>
      <c r="AZ401" s="234"/>
      <c r="BB401" s="240">
        <f>BB402+BB411+BB419+BB406</f>
        <v>320</v>
      </c>
      <c r="BC401" s="245">
        <f t="shared" si="12"/>
        <v>1066.6666666666665</v>
      </c>
    </row>
    <row r="402" spans="1:55" ht="0.75" hidden="1" customHeight="1" x14ac:dyDescent="0.25">
      <c r="A402" s="255"/>
      <c r="B402" s="237" t="s">
        <v>539</v>
      </c>
      <c r="C402" s="237"/>
      <c r="D402" s="238" t="s">
        <v>540</v>
      </c>
      <c r="E402" s="239" t="e">
        <f>F402+G402+H402+I402</f>
        <v>#REF!</v>
      </c>
      <c r="F402" s="239" t="e">
        <f>F403+#REF!+#REF!</f>
        <v>#REF!</v>
      </c>
      <c r="G402" s="239" t="e">
        <f>G403+#REF!+#REF!</f>
        <v>#REF!</v>
      </c>
      <c r="H402" s="239" t="e">
        <f>H403+#REF!+#REF!</f>
        <v>#REF!</v>
      </c>
      <c r="I402" s="239" t="e">
        <f>I403+#REF!+#REF!</f>
        <v>#REF!</v>
      </c>
      <c r="J402" s="239" t="e">
        <f>K402+L402+M402+N402</f>
        <v>#REF!</v>
      </c>
      <c r="K402" s="239" t="e">
        <f>K403+#REF!+#REF!</f>
        <v>#REF!</v>
      </c>
      <c r="L402" s="239" t="e">
        <f>L403+#REF!+#REF!</f>
        <v>#REF!</v>
      </c>
      <c r="M402" s="239" t="e">
        <f>M403+#REF!+#REF!</f>
        <v>#REF!</v>
      </c>
      <c r="N402" s="240" t="e">
        <f>N403+#REF!+#REF!</f>
        <v>#REF!</v>
      </c>
      <c r="O402" s="239">
        <v>4386400</v>
      </c>
      <c r="P402" s="239">
        <v>44500</v>
      </c>
      <c r="Q402" s="239" t="e">
        <f>Q403+#REF!+#REF!</f>
        <v>#REF!</v>
      </c>
      <c r="R402" s="239" t="e">
        <f>R403+#REF!+#REF!</f>
        <v>#REF!</v>
      </c>
      <c r="S402" s="239" t="e">
        <f>S403+#REF!+#REF!</f>
        <v>#REF!</v>
      </c>
      <c r="T402" s="239" t="e">
        <f>T403+#REF!+#REF!</f>
        <v>#REF!</v>
      </c>
      <c r="U402" s="239" t="e">
        <f>U403</f>
        <v>#REF!</v>
      </c>
      <c r="V402" s="214"/>
      <c r="W402" s="239" t="e">
        <f>W403</f>
        <v>#REF!</v>
      </c>
      <c r="X402" s="239" t="e">
        <f>X403</f>
        <v>#REF!</v>
      </c>
      <c r="Y402" s="239" t="e">
        <f t="shared" si="13"/>
        <v>#REF!</v>
      </c>
      <c r="Z402" s="214"/>
      <c r="AA402" s="239">
        <f>AA403</f>
        <v>177125.76000000001</v>
      </c>
      <c r="AB402" s="214"/>
      <c r="AC402" s="239">
        <f>AC403</f>
        <v>177125.76000000001</v>
      </c>
      <c r="AD402" s="214"/>
      <c r="AE402" s="239">
        <f>AE403</f>
        <v>177125.76000000001</v>
      </c>
      <c r="AF402" s="214"/>
      <c r="AG402" s="239">
        <f>AG403</f>
        <v>258300</v>
      </c>
      <c r="AH402" s="214"/>
      <c r="AI402" s="239">
        <f>AI403</f>
        <v>258300</v>
      </c>
      <c r="AJ402" s="214"/>
      <c r="AK402" s="239">
        <f>AK403</f>
        <v>258300</v>
      </c>
      <c r="AL402" s="214"/>
      <c r="AM402" s="214"/>
      <c r="AN402" s="239">
        <f>AN403</f>
        <v>326300</v>
      </c>
      <c r="AO402" s="240"/>
      <c r="AP402" s="239">
        <f>AP403</f>
        <v>326300</v>
      </c>
      <c r="AQ402" s="214"/>
      <c r="AR402" s="239">
        <f>AR403</f>
        <v>336200</v>
      </c>
      <c r="AS402" s="214"/>
      <c r="AT402" s="239">
        <f>AT403</f>
        <v>336200</v>
      </c>
      <c r="AU402" s="214"/>
      <c r="AV402" s="239">
        <f>AV403</f>
        <v>336200</v>
      </c>
      <c r="AW402" s="214"/>
      <c r="AX402" s="242">
        <f t="shared" ref="AX402:AY404" si="14">AX403</f>
        <v>0</v>
      </c>
      <c r="AY402" s="243">
        <f t="shared" si="14"/>
        <v>0</v>
      </c>
      <c r="AZ402" s="234"/>
      <c r="BB402" s="240">
        <f>BB403</f>
        <v>0</v>
      </c>
      <c r="BC402" s="245" t="e">
        <f t="shared" si="12"/>
        <v>#DIV/0!</v>
      </c>
    </row>
    <row r="403" spans="1:55" ht="34.5" hidden="1" customHeight="1" x14ac:dyDescent="0.25">
      <c r="A403" s="255"/>
      <c r="B403" s="247" t="s">
        <v>541</v>
      </c>
      <c r="C403" s="247"/>
      <c r="D403" s="256" t="s">
        <v>542</v>
      </c>
      <c r="E403" s="249">
        <f>F403+G403+H403+I403</f>
        <v>4180000</v>
      </c>
      <c r="F403" s="251">
        <f>F404</f>
        <v>929000</v>
      </c>
      <c r="G403" s="251">
        <f>G404</f>
        <v>1022000</v>
      </c>
      <c r="H403" s="251">
        <f>H404</f>
        <v>960000</v>
      </c>
      <c r="I403" s="251">
        <f>I404</f>
        <v>1269000</v>
      </c>
      <c r="J403" s="249">
        <f>K403+L403+M403+N403</f>
        <v>0</v>
      </c>
      <c r="K403" s="251">
        <f>K404</f>
        <v>0</v>
      </c>
      <c r="L403" s="251">
        <f>L404</f>
        <v>-50000</v>
      </c>
      <c r="M403" s="251">
        <f>M404</f>
        <v>0</v>
      </c>
      <c r="N403" s="252">
        <f>N404</f>
        <v>50000</v>
      </c>
      <c r="O403" s="251">
        <v>4203900</v>
      </c>
      <c r="P403" s="251">
        <v>44500</v>
      </c>
      <c r="Q403" s="251" t="e">
        <f>Q404+#REF!</f>
        <v>#REF!</v>
      </c>
      <c r="R403" s="251" t="e">
        <f>R404+#REF!</f>
        <v>#REF!</v>
      </c>
      <c r="S403" s="251" t="e">
        <f>S404+#REF!</f>
        <v>#REF!</v>
      </c>
      <c r="T403" s="251" t="e">
        <f>T404+#REF!</f>
        <v>#REF!</v>
      </c>
      <c r="U403" s="251" t="e">
        <f>U404</f>
        <v>#REF!</v>
      </c>
      <c r="V403" s="214"/>
      <c r="W403" s="251" t="e">
        <f>W404</f>
        <v>#REF!</v>
      </c>
      <c r="X403" s="251" t="e">
        <f>X404</f>
        <v>#REF!</v>
      </c>
      <c r="Y403" s="251" t="e">
        <f t="shared" si="13"/>
        <v>#REF!</v>
      </c>
      <c r="Z403" s="214"/>
      <c r="AA403" s="251">
        <f>AA404</f>
        <v>177125.76000000001</v>
      </c>
      <c r="AB403" s="214"/>
      <c r="AC403" s="251">
        <f>AC404</f>
        <v>177125.76000000001</v>
      </c>
      <c r="AD403" s="214"/>
      <c r="AE403" s="251">
        <f>AE404</f>
        <v>177125.76000000001</v>
      </c>
      <c r="AF403" s="214"/>
      <c r="AG403" s="251">
        <f>AG404</f>
        <v>258300</v>
      </c>
      <c r="AH403" s="214"/>
      <c r="AI403" s="251">
        <f>AI404</f>
        <v>258300</v>
      </c>
      <c r="AJ403" s="214"/>
      <c r="AK403" s="251">
        <f>AK404</f>
        <v>258300</v>
      </c>
      <c r="AL403" s="214"/>
      <c r="AM403" s="214"/>
      <c r="AN403" s="251">
        <f>AN404</f>
        <v>326300</v>
      </c>
      <c r="AO403" s="252"/>
      <c r="AP403" s="251">
        <f>AP404</f>
        <v>326300</v>
      </c>
      <c r="AQ403" s="214"/>
      <c r="AR403" s="251">
        <f>AR404</f>
        <v>336200</v>
      </c>
      <c r="AS403" s="214"/>
      <c r="AT403" s="251">
        <f>AT404</f>
        <v>336200</v>
      </c>
      <c r="AU403" s="214"/>
      <c r="AV403" s="251">
        <f>AV404</f>
        <v>336200</v>
      </c>
      <c r="AW403" s="214"/>
      <c r="AX403" s="253">
        <f t="shared" si="14"/>
        <v>0</v>
      </c>
      <c r="AY403" s="254">
        <f t="shared" si="14"/>
        <v>0</v>
      </c>
      <c r="AZ403" s="234"/>
      <c r="BB403" s="252">
        <f>BB404</f>
        <v>0</v>
      </c>
      <c r="BC403" s="245" t="e">
        <f t="shared" si="12"/>
        <v>#DIV/0!</v>
      </c>
    </row>
    <row r="404" spans="1:55" ht="52.5" hidden="1" customHeight="1" x14ac:dyDescent="0.25">
      <c r="A404" s="255"/>
      <c r="B404" s="257" t="s">
        <v>543</v>
      </c>
      <c r="C404" s="257"/>
      <c r="D404" s="258" t="s">
        <v>544</v>
      </c>
      <c r="E404" s="239">
        <f>F404+G404+H404+I404</f>
        <v>4180000</v>
      </c>
      <c r="F404" s="259">
        <v>929000</v>
      </c>
      <c r="G404" s="241">
        <v>1022000</v>
      </c>
      <c r="H404" s="241">
        <v>960000</v>
      </c>
      <c r="I404" s="241">
        <v>1269000</v>
      </c>
      <c r="J404" s="239">
        <f>K404+L404+M404+N404</f>
        <v>0</v>
      </c>
      <c r="K404" s="259"/>
      <c r="L404" s="241">
        <v>-50000</v>
      </c>
      <c r="M404" s="241"/>
      <c r="N404" s="260">
        <v>50000</v>
      </c>
      <c r="O404" s="241">
        <v>4203900</v>
      </c>
      <c r="P404" s="241">
        <v>44500</v>
      </c>
      <c r="Q404" s="241">
        <v>2431486.15</v>
      </c>
      <c r="R404" s="241">
        <v>2431486.15</v>
      </c>
      <c r="S404" s="241">
        <v>2435486.15</v>
      </c>
      <c r="T404" s="241">
        <v>2709199.15</v>
      </c>
      <c r="U404" s="241" t="e">
        <f>U405+#REF!</f>
        <v>#REF!</v>
      </c>
      <c r="V404" s="214"/>
      <c r="W404" s="241" t="e">
        <f>W405+#REF!</f>
        <v>#REF!</v>
      </c>
      <c r="X404" s="241" t="e">
        <f>X405+#REF!</f>
        <v>#REF!</v>
      </c>
      <c r="Y404" s="241" t="e">
        <f t="shared" si="13"/>
        <v>#REF!</v>
      </c>
      <c r="Z404" s="214"/>
      <c r="AA404" s="241">
        <f>AA405</f>
        <v>177125.76000000001</v>
      </c>
      <c r="AB404" s="214"/>
      <c r="AC404" s="241">
        <f>AC405</f>
        <v>177125.76000000001</v>
      </c>
      <c r="AD404" s="214"/>
      <c r="AE404" s="241">
        <f>AE405</f>
        <v>177125.76000000001</v>
      </c>
      <c r="AF404" s="214"/>
      <c r="AG404" s="241">
        <f>AG405</f>
        <v>258300</v>
      </c>
      <c r="AH404" s="214"/>
      <c r="AI404" s="241">
        <f>AI405</f>
        <v>258300</v>
      </c>
      <c r="AJ404" s="214"/>
      <c r="AK404" s="241">
        <f>AK405</f>
        <v>258300</v>
      </c>
      <c r="AL404" s="214"/>
      <c r="AM404" s="214"/>
      <c r="AN404" s="241">
        <f>AN405</f>
        <v>326300</v>
      </c>
      <c r="AO404" s="260"/>
      <c r="AP404" s="241">
        <f>AP405</f>
        <v>326300</v>
      </c>
      <c r="AQ404" s="214"/>
      <c r="AR404" s="241">
        <f>AR405</f>
        <v>336200</v>
      </c>
      <c r="AS404" s="214"/>
      <c r="AT404" s="241">
        <f>AT405</f>
        <v>336200</v>
      </c>
      <c r="AU404" s="214"/>
      <c r="AV404" s="241">
        <f>AV405</f>
        <v>336200</v>
      </c>
      <c r="AW404" s="214"/>
      <c r="AX404" s="261">
        <f t="shared" si="14"/>
        <v>0</v>
      </c>
      <c r="AY404" s="262">
        <f t="shared" si="14"/>
        <v>0</v>
      </c>
      <c r="AZ404" s="234"/>
      <c r="BB404" s="260">
        <f>BB405</f>
        <v>0</v>
      </c>
      <c r="BC404" s="245" t="e">
        <f t="shared" si="12"/>
        <v>#DIV/0!</v>
      </c>
    </row>
    <row r="405" spans="1:55" ht="45.75" hidden="1" customHeight="1" x14ac:dyDescent="0.25">
      <c r="A405" s="255"/>
      <c r="B405" s="257" t="s">
        <v>545</v>
      </c>
      <c r="C405" s="257"/>
      <c r="D405" s="258" t="s">
        <v>433</v>
      </c>
      <c r="E405" s="239"/>
      <c r="F405" s="259"/>
      <c r="G405" s="241"/>
      <c r="H405" s="241"/>
      <c r="I405" s="241"/>
      <c r="J405" s="239"/>
      <c r="K405" s="259"/>
      <c r="L405" s="241"/>
      <c r="M405" s="241"/>
      <c r="N405" s="260"/>
      <c r="O405" s="241"/>
      <c r="P405" s="241"/>
      <c r="Q405" s="241"/>
      <c r="R405" s="241"/>
      <c r="S405" s="241"/>
      <c r="T405" s="241"/>
      <c r="U405" s="241">
        <v>139272.91</v>
      </c>
      <c r="V405" s="214"/>
      <c r="W405" s="241">
        <v>139272.91</v>
      </c>
      <c r="X405" s="241">
        <v>21147</v>
      </c>
      <c r="Y405" s="241">
        <f t="shared" si="13"/>
        <v>160419.91</v>
      </c>
      <c r="Z405" s="264">
        <v>16705.849999999999</v>
      </c>
      <c r="AA405" s="241">
        <f>Y405+Z405</f>
        <v>177125.76000000001</v>
      </c>
      <c r="AB405" s="214"/>
      <c r="AC405" s="241">
        <f>AA405+AB405</f>
        <v>177125.76000000001</v>
      </c>
      <c r="AD405" s="214"/>
      <c r="AE405" s="241">
        <f>AC405+AD405</f>
        <v>177125.76000000001</v>
      </c>
      <c r="AF405" s="214"/>
      <c r="AG405" s="241">
        <v>258300</v>
      </c>
      <c r="AH405" s="214"/>
      <c r="AI405" s="241">
        <v>258300</v>
      </c>
      <c r="AJ405" s="214"/>
      <c r="AK405" s="241">
        <v>258300</v>
      </c>
      <c r="AL405" s="214">
        <v>68000</v>
      </c>
      <c r="AM405" s="214"/>
      <c r="AN405" s="241">
        <f>AK405+AL405+AM405</f>
        <v>326300</v>
      </c>
      <c r="AO405" s="260"/>
      <c r="AP405" s="241">
        <f>AM405+AN405+AO405</f>
        <v>326300</v>
      </c>
      <c r="AQ405" s="214">
        <v>9900</v>
      </c>
      <c r="AR405" s="241">
        <f>AP405+AQ405</f>
        <v>336200</v>
      </c>
      <c r="AS405" s="214"/>
      <c r="AT405" s="241">
        <f>AR405+AS405</f>
        <v>336200</v>
      </c>
      <c r="AU405" s="214"/>
      <c r="AV405" s="241">
        <f>AT405+AU405</f>
        <v>336200</v>
      </c>
      <c r="AW405" s="214">
        <v>-135856.32000000001</v>
      </c>
      <c r="AX405" s="261">
        <v>0</v>
      </c>
      <c r="AY405" s="262">
        <v>0</v>
      </c>
      <c r="AZ405" s="234"/>
      <c r="BB405" s="260">
        <v>0</v>
      </c>
      <c r="BC405" s="245" t="e">
        <f t="shared" si="12"/>
        <v>#DIV/0!</v>
      </c>
    </row>
    <row r="406" spans="1:55" ht="42" hidden="1" customHeight="1" x14ac:dyDescent="0.25">
      <c r="A406" s="255"/>
      <c r="B406" s="237" t="s">
        <v>546</v>
      </c>
      <c r="C406" s="237"/>
      <c r="D406" s="238" t="s">
        <v>547</v>
      </c>
      <c r="E406" s="239" t="e">
        <f>F406+G406+H406+I406</f>
        <v>#REF!</v>
      </c>
      <c r="F406" s="239" t="e">
        <f>F407+#REF!+F415</f>
        <v>#REF!</v>
      </c>
      <c r="G406" s="239" t="e">
        <f>G407+#REF!+G415</f>
        <v>#REF!</v>
      </c>
      <c r="H406" s="239" t="e">
        <f>H407+#REF!+H415</f>
        <v>#REF!</v>
      </c>
      <c r="I406" s="239" t="e">
        <f>I407+#REF!+I415</f>
        <v>#REF!</v>
      </c>
      <c r="J406" s="239" t="e">
        <f>K406+L406+M406+N406</f>
        <v>#REF!</v>
      </c>
      <c r="K406" s="239" t="e">
        <f>K407+#REF!+K415</f>
        <v>#REF!</v>
      </c>
      <c r="L406" s="239" t="e">
        <f>L407+#REF!+L415</f>
        <v>#REF!</v>
      </c>
      <c r="M406" s="239" t="e">
        <f>M407+#REF!+M415</f>
        <v>#REF!</v>
      </c>
      <c r="N406" s="240" t="e">
        <f>N407+#REF!+N415</f>
        <v>#REF!</v>
      </c>
      <c r="O406" s="239">
        <v>4386400</v>
      </c>
      <c r="P406" s="239">
        <v>44500</v>
      </c>
      <c r="Q406" s="239" t="e">
        <f>Q407+Q415+Q417</f>
        <v>#REF!</v>
      </c>
      <c r="R406" s="239" t="e">
        <f>R407+R415+R417</f>
        <v>#REF!</v>
      </c>
      <c r="S406" s="239" t="e">
        <f>S407+S415+S417</f>
        <v>#REF!</v>
      </c>
      <c r="T406" s="239" t="e">
        <f>T407+T415+T417</f>
        <v>#REF!</v>
      </c>
      <c r="U406" s="239">
        <f>U407</f>
        <v>1511054.63</v>
      </c>
      <c r="V406" s="214"/>
      <c r="W406" s="239">
        <f>W407</f>
        <v>1511054.63</v>
      </c>
      <c r="X406" s="239" t="e">
        <f>X407</f>
        <v>#REF!</v>
      </c>
      <c r="Y406" s="239" t="e">
        <f t="shared" si="13"/>
        <v>#REF!</v>
      </c>
      <c r="Z406" s="214"/>
      <c r="AA406" s="239" t="e">
        <f>AA407</f>
        <v>#REF!</v>
      </c>
      <c r="AB406" s="214"/>
      <c r="AC406" s="239" t="e">
        <f>AC407</f>
        <v>#REF!</v>
      </c>
      <c r="AD406" s="214"/>
      <c r="AE406" s="239" t="e">
        <f>AE407</f>
        <v>#REF!</v>
      </c>
      <c r="AF406" s="214"/>
      <c r="AG406" s="239">
        <f>AG407</f>
        <v>60000</v>
      </c>
      <c r="AH406" s="214"/>
      <c r="AI406" s="239">
        <f>AI407</f>
        <v>199835.04</v>
      </c>
      <c r="AJ406" s="214"/>
      <c r="AK406" s="239">
        <f>AK407</f>
        <v>199835.04</v>
      </c>
      <c r="AL406" s="214"/>
      <c r="AM406" s="214"/>
      <c r="AN406" s="239">
        <f>AN407</f>
        <v>987335.04</v>
      </c>
      <c r="AO406" s="240"/>
      <c r="AP406" s="239">
        <f>AP407</f>
        <v>987335.04</v>
      </c>
      <c r="AQ406" s="214"/>
      <c r="AR406" s="239">
        <f>AR407</f>
        <v>1063635.04</v>
      </c>
      <c r="AS406" s="214"/>
      <c r="AT406" s="239">
        <f>AT407</f>
        <v>1063635.04</v>
      </c>
      <c r="AU406" s="214"/>
      <c r="AV406" s="239">
        <f>AV407</f>
        <v>1055971.3400000001</v>
      </c>
      <c r="AW406" s="214"/>
      <c r="AX406" s="242">
        <f>AX407</f>
        <v>0</v>
      </c>
      <c r="AY406" s="243">
        <f>AY407</f>
        <v>0</v>
      </c>
      <c r="AZ406" s="234"/>
      <c r="BB406" s="240">
        <f>BB407</f>
        <v>0</v>
      </c>
      <c r="BC406" s="245" t="e">
        <f t="shared" si="12"/>
        <v>#DIV/0!</v>
      </c>
    </row>
    <row r="407" spans="1:55" ht="0.75" hidden="1" customHeight="1" x14ac:dyDescent="0.25">
      <c r="A407" s="255"/>
      <c r="B407" s="247" t="s">
        <v>548</v>
      </c>
      <c r="C407" s="247"/>
      <c r="D407" s="256" t="s">
        <v>542</v>
      </c>
      <c r="E407" s="249">
        <f>F407+G407+H407+I407</f>
        <v>4180000</v>
      </c>
      <c r="F407" s="251">
        <f>F408</f>
        <v>929000</v>
      </c>
      <c r="G407" s="251">
        <f>G408</f>
        <v>1022000</v>
      </c>
      <c r="H407" s="251">
        <f>H408</f>
        <v>960000</v>
      </c>
      <c r="I407" s="251">
        <f>I408</f>
        <v>1269000</v>
      </c>
      <c r="J407" s="249">
        <f>K407+L407+M407+N407</f>
        <v>0</v>
      </c>
      <c r="K407" s="251">
        <f>K408</f>
        <v>0</v>
      </c>
      <c r="L407" s="251">
        <f>L408</f>
        <v>-50000</v>
      </c>
      <c r="M407" s="251">
        <f>M408</f>
        <v>0</v>
      </c>
      <c r="N407" s="252">
        <f>N408</f>
        <v>50000</v>
      </c>
      <c r="O407" s="251">
        <v>4203900</v>
      </c>
      <c r="P407" s="251">
        <v>44500</v>
      </c>
      <c r="Q407" s="251" t="e">
        <f>Q408+#REF!</f>
        <v>#REF!</v>
      </c>
      <c r="R407" s="251" t="e">
        <f>R408+#REF!</f>
        <v>#REF!</v>
      </c>
      <c r="S407" s="251" t="e">
        <f>S408+#REF!</f>
        <v>#REF!</v>
      </c>
      <c r="T407" s="251" t="e">
        <f>T408+#REF!</f>
        <v>#REF!</v>
      </c>
      <c r="U407" s="251">
        <f>U408</f>
        <v>1511054.63</v>
      </c>
      <c r="V407" s="214"/>
      <c r="W407" s="251">
        <f>W408</f>
        <v>1511054.63</v>
      </c>
      <c r="X407" s="251" t="e">
        <f>X408</f>
        <v>#REF!</v>
      </c>
      <c r="Y407" s="251" t="e">
        <f t="shared" si="13"/>
        <v>#REF!</v>
      </c>
      <c r="Z407" s="214"/>
      <c r="AA407" s="251" t="e">
        <f>AA408</f>
        <v>#REF!</v>
      </c>
      <c r="AB407" s="214"/>
      <c r="AC407" s="251" t="e">
        <f>AC408</f>
        <v>#REF!</v>
      </c>
      <c r="AD407" s="214"/>
      <c r="AE407" s="251" t="e">
        <f>AE408</f>
        <v>#REF!</v>
      </c>
      <c r="AF407" s="214"/>
      <c r="AG407" s="251">
        <f>AG408</f>
        <v>60000</v>
      </c>
      <c r="AH407" s="214"/>
      <c r="AI407" s="251">
        <f>AI408</f>
        <v>199835.04</v>
      </c>
      <c r="AJ407" s="214"/>
      <c r="AK407" s="251">
        <f>AK408</f>
        <v>199835.04</v>
      </c>
      <c r="AL407" s="214"/>
      <c r="AM407" s="214"/>
      <c r="AN407" s="251">
        <f>AN408</f>
        <v>987335.04</v>
      </c>
      <c r="AO407" s="252"/>
      <c r="AP407" s="251">
        <f>AP408</f>
        <v>987335.04</v>
      </c>
      <c r="AQ407" s="214"/>
      <c r="AR407" s="251">
        <f>AR408</f>
        <v>1063635.04</v>
      </c>
      <c r="AS407" s="214"/>
      <c r="AT407" s="251">
        <f>AT408</f>
        <v>1063635.04</v>
      </c>
      <c r="AU407" s="214"/>
      <c r="AV407" s="251">
        <f>AV408</f>
        <v>1055971.3400000001</v>
      </c>
      <c r="AW407" s="214"/>
      <c r="AX407" s="253">
        <f>AX408</f>
        <v>0</v>
      </c>
      <c r="AY407" s="254">
        <f>AY408</f>
        <v>0</v>
      </c>
      <c r="AZ407" s="234"/>
      <c r="BB407" s="252">
        <f>BB408</f>
        <v>0</v>
      </c>
      <c r="BC407" s="245" t="e">
        <f t="shared" si="12"/>
        <v>#DIV/0!</v>
      </c>
    </row>
    <row r="408" spans="1:55" ht="33.75" hidden="1" customHeight="1" x14ac:dyDescent="0.25">
      <c r="A408" s="255"/>
      <c r="B408" s="257" t="s">
        <v>548</v>
      </c>
      <c r="C408" s="257"/>
      <c r="D408" s="258" t="s">
        <v>549</v>
      </c>
      <c r="E408" s="239">
        <f>F408+G408+H408+I408</f>
        <v>4180000</v>
      </c>
      <c r="F408" s="259">
        <v>929000</v>
      </c>
      <c r="G408" s="241">
        <v>1022000</v>
      </c>
      <c r="H408" s="241">
        <v>960000</v>
      </c>
      <c r="I408" s="241">
        <v>1269000</v>
      </c>
      <c r="J408" s="239">
        <f>K408+L408+M408+N408</f>
        <v>0</v>
      </c>
      <c r="K408" s="259"/>
      <c r="L408" s="241">
        <v>-50000</v>
      </c>
      <c r="M408" s="241"/>
      <c r="N408" s="260">
        <v>50000</v>
      </c>
      <c r="O408" s="241">
        <v>4203900</v>
      </c>
      <c r="P408" s="241">
        <v>44500</v>
      </c>
      <c r="Q408" s="241">
        <v>2431486.15</v>
      </c>
      <c r="R408" s="241">
        <v>2431486.15</v>
      </c>
      <c r="S408" s="241">
        <v>2435486.15</v>
      </c>
      <c r="T408" s="241">
        <v>2709199.15</v>
      </c>
      <c r="U408" s="241">
        <f>U410</f>
        <v>1511054.63</v>
      </c>
      <c r="V408" s="214"/>
      <c r="W408" s="241">
        <f>W410</f>
        <v>1511054.63</v>
      </c>
      <c r="X408" s="241" t="e">
        <f>X410+#REF!</f>
        <v>#REF!</v>
      </c>
      <c r="Y408" s="241" t="e">
        <f t="shared" si="13"/>
        <v>#REF!</v>
      </c>
      <c r="Z408" s="214"/>
      <c r="AA408" s="241" t="e">
        <f>AA410+#REF!</f>
        <v>#REF!</v>
      </c>
      <c r="AB408" s="214"/>
      <c r="AC408" s="241" t="e">
        <f>AC410+#REF!</f>
        <v>#REF!</v>
      </c>
      <c r="AD408" s="214"/>
      <c r="AE408" s="241" t="e">
        <f>AE410+#REF!</f>
        <v>#REF!</v>
      </c>
      <c r="AF408" s="214"/>
      <c r="AG408" s="241">
        <f>AG410</f>
        <v>60000</v>
      </c>
      <c r="AH408" s="214"/>
      <c r="AI408" s="241">
        <f>AI409+AI410</f>
        <v>199835.04</v>
      </c>
      <c r="AJ408" s="214"/>
      <c r="AK408" s="241">
        <f>AK409+AK410</f>
        <v>199835.04</v>
      </c>
      <c r="AL408" s="214"/>
      <c r="AM408" s="214"/>
      <c r="AN408" s="241">
        <f>AN409+AN410</f>
        <v>987335.04</v>
      </c>
      <c r="AO408" s="260"/>
      <c r="AP408" s="241">
        <f>AP409+AP410</f>
        <v>987335.04</v>
      </c>
      <c r="AQ408" s="214"/>
      <c r="AR408" s="241">
        <f>AR409+AR410</f>
        <v>1063635.04</v>
      </c>
      <c r="AS408" s="214"/>
      <c r="AT408" s="241">
        <f>AT409+AT410</f>
        <v>1063635.04</v>
      </c>
      <c r="AU408" s="214"/>
      <c r="AV408" s="241">
        <f>AV409+AV410</f>
        <v>1055971.3400000001</v>
      </c>
      <c r="AW408" s="214"/>
      <c r="AX408" s="261">
        <f>AX409+AX410</f>
        <v>0</v>
      </c>
      <c r="AY408" s="262">
        <f>AY409+AY410</f>
        <v>0</v>
      </c>
      <c r="AZ408" s="234"/>
      <c r="BB408" s="260">
        <f>BB409+BB410</f>
        <v>0</v>
      </c>
      <c r="BC408" s="245" t="e">
        <f t="shared" si="12"/>
        <v>#DIV/0!</v>
      </c>
    </row>
    <row r="409" spans="1:55" ht="42" hidden="1" customHeight="1" x14ac:dyDescent="0.25">
      <c r="A409" s="255"/>
      <c r="B409" s="257" t="s">
        <v>550</v>
      </c>
      <c r="C409" s="257"/>
      <c r="D409" s="258" t="s">
        <v>433</v>
      </c>
      <c r="E409" s="239"/>
      <c r="F409" s="259"/>
      <c r="G409" s="241"/>
      <c r="H409" s="241"/>
      <c r="I409" s="241"/>
      <c r="J409" s="239"/>
      <c r="K409" s="259"/>
      <c r="L409" s="241"/>
      <c r="M409" s="241"/>
      <c r="N409" s="260"/>
      <c r="O409" s="241"/>
      <c r="P409" s="241"/>
      <c r="Q409" s="241"/>
      <c r="R409" s="241"/>
      <c r="S409" s="241"/>
      <c r="T409" s="241"/>
      <c r="U409" s="241"/>
      <c r="V409" s="214"/>
      <c r="W409" s="241"/>
      <c r="X409" s="241"/>
      <c r="Y409" s="241"/>
      <c r="Z409" s="214"/>
      <c r="AA409" s="241"/>
      <c r="AB409" s="214"/>
      <c r="AC409" s="241"/>
      <c r="AD409" s="214"/>
      <c r="AE409" s="241"/>
      <c r="AF409" s="214"/>
      <c r="AG409" s="241"/>
      <c r="AH409" s="214">
        <v>139835.04</v>
      </c>
      <c r="AI409" s="241">
        <f>AH409</f>
        <v>139835.04</v>
      </c>
      <c r="AJ409" s="214"/>
      <c r="AK409" s="241">
        <f>AI409</f>
        <v>139835.04</v>
      </c>
      <c r="AL409" s="214"/>
      <c r="AM409" s="214"/>
      <c r="AN409" s="241">
        <f>AK409+AL409+AM409</f>
        <v>139835.04</v>
      </c>
      <c r="AO409" s="260"/>
      <c r="AP409" s="241">
        <f>AM409+AN409+AO409</f>
        <v>139835.04</v>
      </c>
      <c r="AQ409" s="214"/>
      <c r="AR409" s="241">
        <f>AO409+AP409+AQ409</f>
        <v>139835.04</v>
      </c>
      <c r="AS409" s="214"/>
      <c r="AT409" s="241">
        <f>AQ409+AR409+AS409</f>
        <v>139835.04</v>
      </c>
      <c r="AU409" s="214"/>
      <c r="AV409" s="241">
        <f>AS409+AT409+AU409</f>
        <v>139835.04</v>
      </c>
      <c r="AW409" s="214">
        <v>70000</v>
      </c>
      <c r="AX409" s="261">
        <v>0</v>
      </c>
      <c r="AY409" s="262">
        <v>0</v>
      </c>
      <c r="AZ409" s="234"/>
      <c r="BB409" s="260">
        <v>0</v>
      </c>
      <c r="BC409" s="245" t="e">
        <f t="shared" si="12"/>
        <v>#DIV/0!</v>
      </c>
    </row>
    <row r="410" spans="1:55" ht="45" hidden="1" customHeight="1" x14ac:dyDescent="0.25">
      <c r="A410" s="255"/>
      <c r="B410" s="257" t="s">
        <v>551</v>
      </c>
      <c r="C410" s="257"/>
      <c r="D410" s="258" t="s">
        <v>433</v>
      </c>
      <c r="E410" s="239"/>
      <c r="F410" s="259"/>
      <c r="G410" s="241"/>
      <c r="H410" s="241"/>
      <c r="I410" s="241"/>
      <c r="J410" s="239"/>
      <c r="K410" s="259"/>
      <c r="L410" s="241"/>
      <c r="M410" s="241"/>
      <c r="N410" s="260"/>
      <c r="O410" s="241"/>
      <c r="P410" s="241"/>
      <c r="Q410" s="241"/>
      <c r="R410" s="241"/>
      <c r="S410" s="241"/>
      <c r="T410" s="241"/>
      <c r="U410" s="241">
        <v>1511054.63</v>
      </c>
      <c r="V410" s="214"/>
      <c r="W410" s="241">
        <v>1511054.63</v>
      </c>
      <c r="X410" s="241">
        <v>265453.59999999998</v>
      </c>
      <c r="Y410" s="241">
        <f t="shared" ref="Y410:Y417" si="15">W410+X410</f>
        <v>1776508.23</v>
      </c>
      <c r="Z410" s="264">
        <v>183286.92</v>
      </c>
      <c r="AA410" s="241">
        <v>2974795.15</v>
      </c>
      <c r="AB410" s="264">
        <v>-714255</v>
      </c>
      <c r="AC410" s="241">
        <f>AA410+AB410</f>
        <v>2260540.15</v>
      </c>
      <c r="AD410" s="264">
        <v>99843.29</v>
      </c>
      <c r="AE410" s="241">
        <v>2344579.56</v>
      </c>
      <c r="AF410" s="214"/>
      <c r="AG410" s="241">
        <v>60000</v>
      </c>
      <c r="AH410" s="214"/>
      <c r="AI410" s="241">
        <v>60000</v>
      </c>
      <c r="AJ410" s="214"/>
      <c r="AK410" s="241">
        <v>60000</v>
      </c>
      <c r="AL410" s="214"/>
      <c r="AM410" s="214"/>
      <c r="AN410" s="241">
        <v>847500</v>
      </c>
      <c r="AO410" s="260"/>
      <c r="AP410" s="241">
        <v>847500</v>
      </c>
      <c r="AQ410" s="214">
        <v>76300</v>
      </c>
      <c r="AR410" s="241">
        <f>AP410+AQ410</f>
        <v>923800</v>
      </c>
      <c r="AS410" s="214"/>
      <c r="AT410" s="241">
        <f>AR410+AS410</f>
        <v>923800</v>
      </c>
      <c r="AU410" s="214">
        <v>-7663.7</v>
      </c>
      <c r="AV410" s="241">
        <f>AT410+AU410</f>
        <v>916136.3</v>
      </c>
      <c r="AW410" s="214">
        <v>-52766.3</v>
      </c>
      <c r="AX410" s="261">
        <v>0</v>
      </c>
      <c r="AY410" s="262">
        <v>0</v>
      </c>
      <c r="AZ410" s="234"/>
      <c r="BB410" s="260">
        <v>0</v>
      </c>
      <c r="BC410" s="245" t="e">
        <f t="shared" si="12"/>
        <v>#DIV/0!</v>
      </c>
    </row>
    <row r="411" spans="1:55" ht="0.75" hidden="1" customHeight="1" x14ac:dyDescent="0.25">
      <c r="A411" s="255"/>
      <c r="B411" s="237" t="s">
        <v>552</v>
      </c>
      <c r="C411" s="237"/>
      <c r="D411" s="238" t="s">
        <v>553</v>
      </c>
      <c r="E411" s="239"/>
      <c r="F411" s="259"/>
      <c r="G411" s="259"/>
      <c r="H411" s="259"/>
      <c r="I411" s="259"/>
      <c r="J411" s="239"/>
      <c r="K411" s="259"/>
      <c r="L411" s="259"/>
      <c r="M411" s="259"/>
      <c r="N411" s="282"/>
      <c r="O411" s="241"/>
      <c r="P411" s="241"/>
      <c r="Q411" s="241"/>
      <c r="R411" s="241"/>
      <c r="S411" s="241"/>
      <c r="T411" s="241"/>
      <c r="U411" s="239" t="e">
        <f>U412</f>
        <v>#REF!</v>
      </c>
      <c r="V411" s="214"/>
      <c r="W411" s="239" t="e">
        <f>W412</f>
        <v>#REF!</v>
      </c>
      <c r="X411" s="239" t="e">
        <f>X412</f>
        <v>#REF!</v>
      </c>
      <c r="Y411" s="239" t="e">
        <f t="shared" si="15"/>
        <v>#REF!</v>
      </c>
      <c r="Z411" s="214"/>
      <c r="AA411" s="239" t="e">
        <f>AA412+#REF!</f>
        <v>#REF!</v>
      </c>
      <c r="AB411" s="214"/>
      <c r="AC411" s="239" t="e">
        <f>AC412+#REF!</f>
        <v>#REF!</v>
      </c>
      <c r="AD411" s="214"/>
      <c r="AE411" s="239" t="e">
        <f>AE412+#REF!</f>
        <v>#REF!</v>
      </c>
      <c r="AF411" s="214"/>
      <c r="AG411" s="239">
        <f>AG412</f>
        <v>0</v>
      </c>
      <c r="AH411" s="214"/>
      <c r="AI411" s="239">
        <f>AI412</f>
        <v>120131.29</v>
      </c>
      <c r="AJ411" s="214"/>
      <c r="AK411" s="239">
        <f>AK412</f>
        <v>124231.29</v>
      </c>
      <c r="AL411" s="214"/>
      <c r="AM411" s="214"/>
      <c r="AN411" s="239">
        <f>AN412</f>
        <v>186431.29</v>
      </c>
      <c r="AO411" s="240"/>
      <c r="AP411" s="239">
        <f>AP412</f>
        <v>214431.29</v>
      </c>
      <c r="AQ411" s="214"/>
      <c r="AR411" s="239">
        <f>AR412</f>
        <v>242031.29</v>
      </c>
      <c r="AS411" s="214"/>
      <c r="AT411" s="239">
        <f>AT412</f>
        <v>256331.29</v>
      </c>
      <c r="AU411" s="214"/>
      <c r="AV411" s="239">
        <f>AV412</f>
        <v>266731.29000000004</v>
      </c>
      <c r="AW411" s="214"/>
      <c r="AX411" s="242">
        <f t="shared" ref="AX411:AY413" si="16">AX412</f>
        <v>0</v>
      </c>
      <c r="AY411" s="243">
        <f t="shared" si="16"/>
        <v>0</v>
      </c>
      <c r="AZ411" s="234"/>
      <c r="BB411" s="240">
        <f>BB412</f>
        <v>0</v>
      </c>
      <c r="BC411" s="245" t="e">
        <f t="shared" ref="BC411:BC479" si="17">BB411/AX411*100</f>
        <v>#DIV/0!</v>
      </c>
    </row>
    <row r="412" spans="1:55" ht="14.25" hidden="1" customHeight="1" x14ac:dyDescent="0.25">
      <c r="A412" s="255"/>
      <c r="B412" s="247" t="s">
        <v>554</v>
      </c>
      <c r="C412" s="247"/>
      <c r="D412" s="248" t="s">
        <v>435</v>
      </c>
      <c r="E412" s="249">
        <f>F412+G412+H412+I412</f>
        <v>0</v>
      </c>
      <c r="F412" s="250">
        <f>F413</f>
        <v>0</v>
      </c>
      <c r="G412" s="250">
        <f>G413</f>
        <v>0</v>
      </c>
      <c r="H412" s="250">
        <f>H413</f>
        <v>0</v>
      </c>
      <c r="I412" s="250">
        <f>I413</f>
        <v>0</v>
      </c>
      <c r="J412" s="249">
        <f>K412+L412+M412+N412</f>
        <v>182500</v>
      </c>
      <c r="K412" s="250">
        <f>K413</f>
        <v>0</v>
      </c>
      <c r="L412" s="250">
        <f>L413</f>
        <v>0</v>
      </c>
      <c r="M412" s="250">
        <f>M413</f>
        <v>91000</v>
      </c>
      <c r="N412" s="285">
        <f>N413</f>
        <v>91500</v>
      </c>
      <c r="O412" s="251">
        <v>182500</v>
      </c>
      <c r="P412" s="251"/>
      <c r="Q412" s="251">
        <f>Q413</f>
        <v>408414.1</v>
      </c>
      <c r="R412" s="251">
        <f>R413</f>
        <v>408414.1</v>
      </c>
      <c r="S412" s="251">
        <f>S413</f>
        <v>408414.1</v>
      </c>
      <c r="T412" s="251">
        <f>T413</f>
        <v>408414.1</v>
      </c>
      <c r="U412" s="251" t="e">
        <f>U413</f>
        <v>#REF!</v>
      </c>
      <c r="V412" s="214"/>
      <c r="W412" s="251" t="e">
        <f>W413</f>
        <v>#REF!</v>
      </c>
      <c r="X412" s="251" t="e">
        <f>X413</f>
        <v>#REF!</v>
      </c>
      <c r="Y412" s="251" t="e">
        <f t="shared" si="15"/>
        <v>#REF!</v>
      </c>
      <c r="Z412" s="214"/>
      <c r="AA412" s="251">
        <f>AA413</f>
        <v>401048.7</v>
      </c>
      <c r="AB412" s="214"/>
      <c r="AC412" s="251">
        <f>AC413</f>
        <v>401048.7</v>
      </c>
      <c r="AD412" s="214"/>
      <c r="AE412" s="251">
        <f>AE413</f>
        <v>401048.7</v>
      </c>
      <c r="AF412" s="214"/>
      <c r="AG412" s="251">
        <f>AG413</f>
        <v>0</v>
      </c>
      <c r="AH412" s="214"/>
      <c r="AI412" s="251">
        <f>AI413</f>
        <v>120131.29</v>
      </c>
      <c r="AJ412" s="214"/>
      <c r="AK412" s="251">
        <f>AK413</f>
        <v>124231.29</v>
      </c>
      <c r="AL412" s="214"/>
      <c r="AM412" s="214"/>
      <c r="AN412" s="251">
        <f>AN413</f>
        <v>186431.29</v>
      </c>
      <c r="AO412" s="252"/>
      <c r="AP412" s="251">
        <f>AP413</f>
        <v>214431.29</v>
      </c>
      <c r="AQ412" s="214"/>
      <c r="AR412" s="251">
        <f>AR413</f>
        <v>242031.29</v>
      </c>
      <c r="AS412" s="214"/>
      <c r="AT412" s="251">
        <f>AT413</f>
        <v>256331.29</v>
      </c>
      <c r="AU412" s="214"/>
      <c r="AV412" s="251">
        <f>AV413</f>
        <v>266731.29000000004</v>
      </c>
      <c r="AW412" s="214"/>
      <c r="AX412" s="253">
        <f t="shared" si="16"/>
        <v>0</v>
      </c>
      <c r="AY412" s="254">
        <f t="shared" si="16"/>
        <v>0</v>
      </c>
      <c r="AZ412" s="234"/>
      <c r="BB412" s="252">
        <f>BB413</f>
        <v>0</v>
      </c>
      <c r="BC412" s="245" t="e">
        <f t="shared" si="17"/>
        <v>#DIV/0!</v>
      </c>
    </row>
    <row r="413" spans="1:55" ht="42" hidden="1" customHeight="1" x14ac:dyDescent="0.25">
      <c r="A413" s="255"/>
      <c r="B413" s="257" t="s">
        <v>555</v>
      </c>
      <c r="C413" s="257"/>
      <c r="D413" s="258" t="s">
        <v>556</v>
      </c>
      <c r="E413" s="239">
        <f>F413+G413+H413+I413</f>
        <v>0</v>
      </c>
      <c r="F413" s="259"/>
      <c r="G413" s="241"/>
      <c r="H413" s="241"/>
      <c r="I413" s="241"/>
      <c r="J413" s="239">
        <f>K413+L413+M413+N413</f>
        <v>182500</v>
      </c>
      <c r="K413" s="259"/>
      <c r="L413" s="241"/>
      <c r="M413" s="241">
        <v>91000</v>
      </c>
      <c r="N413" s="260">
        <v>91500</v>
      </c>
      <c r="O413" s="241">
        <v>182500</v>
      </c>
      <c r="P413" s="241"/>
      <c r="Q413" s="241">
        <v>408414.1</v>
      </c>
      <c r="R413" s="241">
        <v>408414.1</v>
      </c>
      <c r="S413" s="241">
        <v>408414.1</v>
      </c>
      <c r="T413" s="241">
        <v>408414.1</v>
      </c>
      <c r="U413" s="241" t="e">
        <f>U414+#REF!</f>
        <v>#REF!</v>
      </c>
      <c r="V413" s="214"/>
      <c r="W413" s="241" t="e">
        <f>W414+#REF!</f>
        <v>#REF!</v>
      </c>
      <c r="X413" s="241" t="e">
        <f>X414+#REF!</f>
        <v>#REF!</v>
      </c>
      <c r="Y413" s="241" t="e">
        <f t="shared" si="15"/>
        <v>#REF!</v>
      </c>
      <c r="Z413" s="214"/>
      <c r="AA413" s="241">
        <f>AA414</f>
        <v>401048.7</v>
      </c>
      <c r="AB413" s="214"/>
      <c r="AC413" s="241">
        <f>AC414</f>
        <v>401048.7</v>
      </c>
      <c r="AD413" s="214"/>
      <c r="AE413" s="241">
        <f>AE414</f>
        <v>401048.7</v>
      </c>
      <c r="AF413" s="214"/>
      <c r="AG413" s="241">
        <f>AG414</f>
        <v>0</v>
      </c>
      <c r="AH413" s="214"/>
      <c r="AI413" s="241">
        <f>AI414</f>
        <v>120131.29</v>
      </c>
      <c r="AJ413" s="214"/>
      <c r="AK413" s="241">
        <f>AK414</f>
        <v>124231.29</v>
      </c>
      <c r="AL413" s="214"/>
      <c r="AM413" s="214"/>
      <c r="AN413" s="241">
        <f>AN414</f>
        <v>186431.29</v>
      </c>
      <c r="AO413" s="260"/>
      <c r="AP413" s="241">
        <f>AP414</f>
        <v>214431.29</v>
      </c>
      <c r="AQ413" s="214"/>
      <c r="AR413" s="241">
        <f>AR414</f>
        <v>242031.29</v>
      </c>
      <c r="AS413" s="214"/>
      <c r="AT413" s="241">
        <f>AT414</f>
        <v>256331.29</v>
      </c>
      <c r="AU413" s="214"/>
      <c r="AV413" s="241">
        <f>AV414</f>
        <v>266731.29000000004</v>
      </c>
      <c r="AW413" s="214"/>
      <c r="AX413" s="261">
        <f t="shared" si="16"/>
        <v>0</v>
      </c>
      <c r="AY413" s="262">
        <f t="shared" si="16"/>
        <v>0</v>
      </c>
      <c r="AZ413" s="234"/>
      <c r="BB413" s="260">
        <f>BB414</f>
        <v>0</v>
      </c>
      <c r="BC413" s="245" t="e">
        <f t="shared" si="17"/>
        <v>#DIV/0!</v>
      </c>
    </row>
    <row r="414" spans="1:55" ht="0.75" customHeight="1" x14ac:dyDescent="0.25">
      <c r="A414" s="255"/>
      <c r="B414" s="257" t="s">
        <v>557</v>
      </c>
      <c r="C414" s="257"/>
      <c r="D414" s="258" t="s">
        <v>433</v>
      </c>
      <c r="E414" s="239"/>
      <c r="F414" s="259"/>
      <c r="G414" s="241"/>
      <c r="H414" s="241"/>
      <c r="I414" s="241"/>
      <c r="J414" s="239"/>
      <c r="K414" s="259"/>
      <c r="L414" s="241"/>
      <c r="M414" s="241"/>
      <c r="N414" s="260"/>
      <c r="O414" s="241"/>
      <c r="P414" s="241"/>
      <c r="Q414" s="241"/>
      <c r="R414" s="241"/>
      <c r="S414" s="241"/>
      <c r="T414" s="241"/>
      <c r="U414" s="241">
        <v>307500</v>
      </c>
      <c r="V414" s="214">
        <v>93548.7</v>
      </c>
      <c r="W414" s="241">
        <f>U414+V414</f>
        <v>401048.7</v>
      </c>
      <c r="X414" s="241">
        <v>0</v>
      </c>
      <c r="Y414" s="241">
        <f t="shared" si="15"/>
        <v>401048.7</v>
      </c>
      <c r="Z414" s="214"/>
      <c r="AA414" s="241">
        <f>Y414+Z414</f>
        <v>401048.7</v>
      </c>
      <c r="AB414" s="214"/>
      <c r="AC414" s="241">
        <f>AA414+AB414</f>
        <v>401048.7</v>
      </c>
      <c r="AD414" s="214"/>
      <c r="AE414" s="241">
        <f>AC414+AD414</f>
        <v>401048.7</v>
      </c>
      <c r="AF414" s="214"/>
      <c r="AG414" s="241"/>
      <c r="AH414" s="214">
        <v>120131.29</v>
      </c>
      <c r="AI414" s="241">
        <f>AH414</f>
        <v>120131.29</v>
      </c>
      <c r="AJ414" s="214">
        <v>4100</v>
      </c>
      <c r="AK414" s="241">
        <f>AI414+AJ414</f>
        <v>124231.29</v>
      </c>
      <c r="AL414" s="214">
        <v>46900</v>
      </c>
      <c r="AM414" s="214"/>
      <c r="AN414" s="241">
        <v>186431.29</v>
      </c>
      <c r="AO414" s="214">
        <v>28000</v>
      </c>
      <c r="AP414" s="241">
        <f>AN414+AO414</f>
        <v>214431.29</v>
      </c>
      <c r="AQ414" s="214">
        <v>27600</v>
      </c>
      <c r="AR414" s="241">
        <f>AP414+AQ414</f>
        <v>242031.29</v>
      </c>
      <c r="AS414" s="214">
        <v>14300</v>
      </c>
      <c r="AT414" s="241">
        <f>AR414+AS414</f>
        <v>256331.29</v>
      </c>
      <c r="AU414" s="214">
        <v>10400</v>
      </c>
      <c r="AV414" s="241">
        <f>AT414+AU414</f>
        <v>266731.29000000004</v>
      </c>
      <c r="AW414" s="214">
        <v>10400</v>
      </c>
      <c r="AX414" s="261">
        <v>0</v>
      </c>
      <c r="AY414" s="262">
        <v>0</v>
      </c>
      <c r="AZ414" s="234"/>
      <c r="BB414" s="260">
        <v>0</v>
      </c>
      <c r="BC414" s="245" t="e">
        <f t="shared" si="17"/>
        <v>#DIV/0!</v>
      </c>
    </row>
    <row r="415" spans="1:55" ht="0.75" hidden="1" customHeight="1" x14ac:dyDescent="0.25">
      <c r="A415" s="255"/>
      <c r="B415" s="237"/>
      <c r="C415" s="237"/>
      <c r="D415" s="238"/>
      <c r="E415" s="239">
        <f>F415+G415+H415+I415</f>
        <v>138000</v>
      </c>
      <c r="F415" s="239">
        <f t="shared" ref="F415:I416" si="18">F416</f>
        <v>23000</v>
      </c>
      <c r="G415" s="239">
        <f t="shared" si="18"/>
        <v>36000</v>
      </c>
      <c r="H415" s="239">
        <f t="shared" si="18"/>
        <v>49000</v>
      </c>
      <c r="I415" s="239">
        <f t="shared" si="18"/>
        <v>30000</v>
      </c>
      <c r="J415" s="239">
        <f>K415+L415+M415+N415</f>
        <v>0</v>
      </c>
      <c r="K415" s="239">
        <f t="shared" ref="K415:N416" si="19">K416</f>
        <v>0</v>
      </c>
      <c r="L415" s="239">
        <f t="shared" si="19"/>
        <v>0</v>
      </c>
      <c r="M415" s="239">
        <f t="shared" si="19"/>
        <v>0</v>
      </c>
      <c r="N415" s="240">
        <f t="shared" si="19"/>
        <v>0</v>
      </c>
      <c r="O415" s="239">
        <v>69124.600000000006</v>
      </c>
      <c r="P415" s="239"/>
      <c r="Q415" s="239">
        <f t="shared" ref="Q415:U416" si="20">Q416</f>
        <v>74745</v>
      </c>
      <c r="R415" s="239">
        <f t="shared" si="20"/>
        <v>74745</v>
      </c>
      <c r="S415" s="239">
        <f t="shared" si="20"/>
        <v>74745</v>
      </c>
      <c r="T415" s="239">
        <f t="shared" si="20"/>
        <v>74745</v>
      </c>
      <c r="U415" s="239">
        <f t="shared" si="20"/>
        <v>81319.490000000005</v>
      </c>
      <c r="V415" s="214"/>
      <c r="W415" s="239">
        <f>W416</f>
        <v>81319.490000000005</v>
      </c>
      <c r="X415" s="239" t="e">
        <f>X416+#REF!</f>
        <v>#REF!</v>
      </c>
      <c r="Y415" s="239" t="e">
        <f t="shared" si="15"/>
        <v>#REF!</v>
      </c>
      <c r="Z415" s="214"/>
      <c r="AA415" s="239">
        <f>AA416</f>
        <v>105686.96</v>
      </c>
      <c r="AB415" s="214"/>
      <c r="AC415" s="239">
        <f>AC416</f>
        <v>105686.96</v>
      </c>
      <c r="AD415" s="214"/>
      <c r="AE415" s="239" t="e">
        <f>AE416</f>
        <v>#REF!</v>
      </c>
      <c r="AF415" s="214"/>
      <c r="AG415" s="239">
        <f>AG416</f>
        <v>1108700</v>
      </c>
      <c r="AH415" s="214"/>
      <c r="AI415" s="239">
        <f>AI416</f>
        <v>66700</v>
      </c>
      <c r="AJ415" s="214"/>
      <c r="AK415" s="239">
        <f>AK416</f>
        <v>66700</v>
      </c>
      <c r="AL415" s="214"/>
      <c r="AM415" s="214"/>
      <c r="AN415" s="239">
        <f>AN416</f>
        <v>95800</v>
      </c>
      <c r="AO415" s="240"/>
      <c r="AP415" s="239">
        <f>AP416</f>
        <v>95800</v>
      </c>
      <c r="AQ415" s="214"/>
      <c r="AR415" s="239">
        <f>AR416</f>
        <v>95800</v>
      </c>
      <c r="AS415" s="214"/>
      <c r="AT415" s="239">
        <f>AT416</f>
        <v>100300</v>
      </c>
      <c r="AU415" s="214"/>
      <c r="AV415" s="239">
        <f>AV416</f>
        <v>100300</v>
      </c>
      <c r="AW415" s="214"/>
      <c r="AX415" s="242">
        <f>AX416</f>
        <v>0</v>
      </c>
      <c r="AY415" s="243">
        <f>AY416</f>
        <v>0</v>
      </c>
      <c r="AZ415" s="234"/>
      <c r="BB415" s="240">
        <f>BB416</f>
        <v>0</v>
      </c>
      <c r="BC415" s="245" t="e">
        <f t="shared" si="17"/>
        <v>#DIV/0!</v>
      </c>
    </row>
    <row r="416" spans="1:55" ht="30.75" hidden="1" customHeight="1" x14ac:dyDescent="0.25">
      <c r="A416" s="255"/>
      <c r="B416" s="247"/>
      <c r="C416" s="247"/>
      <c r="D416" s="248"/>
      <c r="E416" s="249">
        <f>F416+G416+H416+I416</f>
        <v>138000</v>
      </c>
      <c r="F416" s="251">
        <f t="shared" si="18"/>
        <v>23000</v>
      </c>
      <c r="G416" s="251">
        <f t="shared" si="18"/>
        <v>36000</v>
      </c>
      <c r="H416" s="251">
        <f t="shared" si="18"/>
        <v>49000</v>
      </c>
      <c r="I416" s="251">
        <f t="shared" si="18"/>
        <v>30000</v>
      </c>
      <c r="J416" s="249">
        <f>K416+L416+M416+N416</f>
        <v>0</v>
      </c>
      <c r="K416" s="251">
        <f t="shared" si="19"/>
        <v>0</v>
      </c>
      <c r="L416" s="251">
        <f t="shared" si="19"/>
        <v>0</v>
      </c>
      <c r="M416" s="251">
        <f t="shared" si="19"/>
        <v>0</v>
      </c>
      <c r="N416" s="252">
        <f t="shared" si="19"/>
        <v>0</v>
      </c>
      <c r="O416" s="251">
        <v>69124.600000000006</v>
      </c>
      <c r="P416" s="251"/>
      <c r="Q416" s="251">
        <f t="shared" si="20"/>
        <v>74745</v>
      </c>
      <c r="R416" s="251">
        <f t="shared" si="20"/>
        <v>74745</v>
      </c>
      <c r="S416" s="251">
        <f t="shared" si="20"/>
        <v>74745</v>
      </c>
      <c r="T416" s="251">
        <f t="shared" si="20"/>
        <v>74745</v>
      </c>
      <c r="U416" s="251">
        <f t="shared" si="20"/>
        <v>81319.490000000005</v>
      </c>
      <c r="V416" s="214"/>
      <c r="W416" s="251">
        <f>W417</f>
        <v>81319.490000000005</v>
      </c>
      <c r="X416" s="251">
        <f>X417</f>
        <v>20367.47</v>
      </c>
      <c r="Y416" s="251">
        <f t="shared" si="15"/>
        <v>101686.96</v>
      </c>
      <c r="Z416" s="214"/>
      <c r="AA416" s="251">
        <f>AA417</f>
        <v>105686.96</v>
      </c>
      <c r="AB416" s="214"/>
      <c r="AC416" s="251">
        <f>AC417</f>
        <v>105686.96</v>
      </c>
      <c r="AD416" s="214"/>
      <c r="AE416" s="251" t="e">
        <f>AE417+#REF!+#REF!</f>
        <v>#REF!</v>
      </c>
      <c r="AF416" s="214"/>
      <c r="AG416" s="251">
        <f>AG417</f>
        <v>1108700</v>
      </c>
      <c r="AH416" s="214"/>
      <c r="AI416" s="251">
        <f>AI417</f>
        <v>66700</v>
      </c>
      <c r="AJ416" s="214"/>
      <c r="AK416" s="251">
        <f>AK417</f>
        <v>66700</v>
      </c>
      <c r="AL416" s="214"/>
      <c r="AM416" s="214"/>
      <c r="AN416" s="251">
        <f>AN417+AN418</f>
        <v>95800</v>
      </c>
      <c r="AO416" s="252"/>
      <c r="AP416" s="251">
        <f>AP417+AP418</f>
        <v>95800</v>
      </c>
      <c r="AQ416" s="214"/>
      <c r="AR416" s="251">
        <f>AR417+AR418</f>
        <v>95800</v>
      </c>
      <c r="AS416" s="214"/>
      <c r="AT416" s="251">
        <f>AT417+AT418</f>
        <v>100300</v>
      </c>
      <c r="AU416" s="214"/>
      <c r="AV416" s="251">
        <f>AV417+AV418</f>
        <v>100300</v>
      </c>
      <c r="AW416" s="214"/>
      <c r="AX416" s="253">
        <f>AX417+AX418</f>
        <v>0</v>
      </c>
      <c r="AY416" s="254">
        <f>AY417+AY418</f>
        <v>0</v>
      </c>
      <c r="AZ416" s="234"/>
      <c r="BB416" s="252">
        <f>BB417+BB418</f>
        <v>0</v>
      </c>
      <c r="BC416" s="245" t="e">
        <f t="shared" si="17"/>
        <v>#DIV/0!</v>
      </c>
    </row>
    <row r="417" spans="1:55" ht="30" hidden="1" customHeight="1" x14ac:dyDescent="0.25">
      <c r="A417" s="255"/>
      <c r="B417" s="257"/>
      <c r="C417" s="257"/>
      <c r="D417" s="258"/>
      <c r="E417" s="239">
        <f>F417+G417+H417+I417</f>
        <v>138000</v>
      </c>
      <c r="F417" s="259">
        <v>23000</v>
      </c>
      <c r="G417" s="241">
        <v>36000</v>
      </c>
      <c r="H417" s="241">
        <v>49000</v>
      </c>
      <c r="I417" s="241">
        <v>30000</v>
      </c>
      <c r="J417" s="239">
        <f>K417+L417+M417+N417</f>
        <v>0</v>
      </c>
      <c r="K417" s="259"/>
      <c r="L417" s="241"/>
      <c r="M417" s="241"/>
      <c r="N417" s="260"/>
      <c r="O417" s="241">
        <v>69124.600000000006</v>
      </c>
      <c r="P417" s="241"/>
      <c r="Q417" s="241">
        <v>74745</v>
      </c>
      <c r="R417" s="241">
        <v>74745</v>
      </c>
      <c r="S417" s="241">
        <v>74745</v>
      </c>
      <c r="T417" s="241">
        <v>74745</v>
      </c>
      <c r="U417" s="241">
        <v>81319.490000000005</v>
      </c>
      <c r="V417" s="214"/>
      <c r="W417" s="241">
        <v>81319.490000000005</v>
      </c>
      <c r="X417" s="241">
        <v>20367.47</v>
      </c>
      <c r="Y417" s="241">
        <f t="shared" si="15"/>
        <v>101686.96</v>
      </c>
      <c r="Z417" s="264">
        <v>4000</v>
      </c>
      <c r="AA417" s="241">
        <f>Y417+Z417</f>
        <v>105686.96</v>
      </c>
      <c r="AB417" s="214"/>
      <c r="AC417" s="241">
        <f>AA417+AB417</f>
        <v>105686.96</v>
      </c>
      <c r="AD417" s="214">
        <v>8468</v>
      </c>
      <c r="AE417" s="241">
        <v>115554.96</v>
      </c>
      <c r="AF417" s="214"/>
      <c r="AG417" s="241">
        <v>1108700</v>
      </c>
      <c r="AH417" s="214">
        <v>-1042000</v>
      </c>
      <c r="AI417" s="241">
        <f>AG417+AH417</f>
        <v>66700</v>
      </c>
      <c r="AJ417" s="214"/>
      <c r="AK417" s="241">
        <f>AI417+AJ417</f>
        <v>66700</v>
      </c>
      <c r="AL417" s="214"/>
      <c r="AM417" s="214"/>
      <c r="AN417" s="241">
        <f>AK417+AL417+AM417</f>
        <v>66700</v>
      </c>
      <c r="AO417" s="260"/>
      <c r="AP417" s="241">
        <f>AM417+AN417+AO417</f>
        <v>66700</v>
      </c>
      <c r="AQ417" s="214"/>
      <c r="AR417" s="241">
        <f>AO417+AP417+AQ417</f>
        <v>66700</v>
      </c>
      <c r="AS417" s="214"/>
      <c r="AT417" s="241">
        <f>AQ417+AR417+AS417</f>
        <v>66700</v>
      </c>
      <c r="AU417" s="214"/>
      <c r="AV417" s="241">
        <f>AS417+AT417+AU417</f>
        <v>66700</v>
      </c>
      <c r="AW417" s="214">
        <v>-56100</v>
      </c>
      <c r="AX417" s="261"/>
      <c r="AY417" s="262"/>
      <c r="AZ417" s="234"/>
      <c r="BB417" s="260"/>
      <c r="BC417" s="245" t="e">
        <f t="shared" si="17"/>
        <v>#DIV/0!</v>
      </c>
    </row>
    <row r="418" spans="1:55" ht="31.5" hidden="1" customHeight="1" x14ac:dyDescent="0.25">
      <c r="A418" s="255"/>
      <c r="B418" s="257" t="s">
        <v>558</v>
      </c>
      <c r="C418" s="257"/>
      <c r="D418" s="258" t="s">
        <v>559</v>
      </c>
      <c r="E418" s="239"/>
      <c r="F418" s="259"/>
      <c r="G418" s="241"/>
      <c r="H418" s="241"/>
      <c r="I418" s="241"/>
      <c r="J418" s="239"/>
      <c r="K418" s="259"/>
      <c r="L418" s="241"/>
      <c r="M418" s="241"/>
      <c r="N418" s="260"/>
      <c r="O418" s="241"/>
      <c r="P418" s="241"/>
      <c r="Q418" s="241"/>
      <c r="R418" s="241"/>
      <c r="S418" s="241"/>
      <c r="T418" s="241"/>
      <c r="U418" s="241"/>
      <c r="V418" s="214"/>
      <c r="W418" s="241"/>
      <c r="X418" s="241"/>
      <c r="Y418" s="241"/>
      <c r="Z418" s="270"/>
      <c r="AA418" s="241"/>
      <c r="AB418" s="214"/>
      <c r="AC418" s="241"/>
      <c r="AD418" s="214"/>
      <c r="AE418" s="241"/>
      <c r="AF418" s="214"/>
      <c r="AG418" s="241"/>
      <c r="AH418" s="214"/>
      <c r="AI418" s="241"/>
      <c r="AJ418" s="214"/>
      <c r="AK418" s="241"/>
      <c r="AL418" s="214">
        <v>29100</v>
      </c>
      <c r="AM418" s="214"/>
      <c r="AN418" s="241">
        <f>AK418+AL418+AM418</f>
        <v>29100</v>
      </c>
      <c r="AO418" s="260"/>
      <c r="AP418" s="241">
        <f>AM418+AN418+AO418</f>
        <v>29100</v>
      </c>
      <c r="AQ418" s="214"/>
      <c r="AR418" s="241">
        <f>AO418+AP418+AQ418</f>
        <v>29100</v>
      </c>
      <c r="AS418" s="214">
        <v>4500</v>
      </c>
      <c r="AT418" s="241">
        <f>AQ418+AR418+AS418</f>
        <v>33600</v>
      </c>
      <c r="AU418" s="214"/>
      <c r="AV418" s="241">
        <f>AT418</f>
        <v>33600</v>
      </c>
      <c r="AW418" s="214"/>
      <c r="AX418" s="261">
        <v>0</v>
      </c>
      <c r="AY418" s="262">
        <v>0</v>
      </c>
      <c r="AZ418" s="234"/>
      <c r="BB418" s="260">
        <v>0</v>
      </c>
      <c r="BC418" s="245" t="e">
        <f t="shared" si="17"/>
        <v>#DIV/0!</v>
      </c>
    </row>
    <row r="419" spans="1:55" ht="26.25" hidden="1" customHeight="1" x14ac:dyDescent="0.25">
      <c r="A419" s="255"/>
      <c r="B419" s="237" t="s">
        <v>560</v>
      </c>
      <c r="C419" s="237"/>
      <c r="D419" s="238" t="s">
        <v>561</v>
      </c>
      <c r="E419" s="239"/>
      <c r="F419" s="259"/>
      <c r="G419" s="241"/>
      <c r="H419" s="241"/>
      <c r="I419" s="241"/>
      <c r="J419" s="239"/>
      <c r="K419" s="259"/>
      <c r="L419" s="241"/>
      <c r="M419" s="241"/>
      <c r="N419" s="260"/>
      <c r="O419" s="241"/>
      <c r="P419" s="241"/>
      <c r="Q419" s="241"/>
      <c r="R419" s="241"/>
      <c r="S419" s="241"/>
      <c r="T419" s="241"/>
      <c r="U419" s="239" t="e">
        <f>#REF!</f>
        <v>#REF!</v>
      </c>
      <c r="V419" s="214"/>
      <c r="W419" s="239" t="e">
        <f>#REF!</f>
        <v>#REF!</v>
      </c>
      <c r="X419" s="239" t="e">
        <f>#REF!</f>
        <v>#REF!</v>
      </c>
      <c r="Y419" s="239" t="e">
        <f>W419+X419</f>
        <v>#REF!</v>
      </c>
      <c r="Z419" s="214"/>
      <c r="AA419" s="239" t="e">
        <f>Y419+Z419</f>
        <v>#REF!</v>
      </c>
      <c r="AB419" s="214"/>
      <c r="AC419" s="239" t="e">
        <f>AA419+AB419</f>
        <v>#REF!</v>
      </c>
      <c r="AD419" s="214"/>
      <c r="AE419" s="239" t="e">
        <f>#REF!+AE422</f>
        <v>#REF!</v>
      </c>
      <c r="AF419" s="214"/>
      <c r="AG419" s="239">
        <f>AG422</f>
        <v>961000</v>
      </c>
      <c r="AH419" s="214"/>
      <c r="AI419" s="239">
        <f>AI422+AI420</f>
        <v>1185400</v>
      </c>
      <c r="AJ419" s="214"/>
      <c r="AK419" s="239">
        <f>AK422+AK420</f>
        <v>1185400</v>
      </c>
      <c r="AL419" s="214"/>
      <c r="AM419" s="214"/>
      <c r="AN419" s="239">
        <f>AN422+AN420</f>
        <v>441900</v>
      </c>
      <c r="AO419" s="240"/>
      <c r="AP419" s="239">
        <f>AP422+AP420</f>
        <v>441900</v>
      </c>
      <c r="AQ419" s="214"/>
      <c r="AR419" s="239">
        <f>AR422+AR420</f>
        <v>441821</v>
      </c>
      <c r="AS419" s="214"/>
      <c r="AT419" s="239">
        <f>AT422+AT420</f>
        <v>441821</v>
      </c>
      <c r="AU419" s="214"/>
      <c r="AV419" s="239">
        <f>AV422+AV420</f>
        <v>441821</v>
      </c>
      <c r="AW419" s="214"/>
      <c r="AX419" s="242">
        <f>AX422+AX420</f>
        <v>30</v>
      </c>
      <c r="AY419" s="243">
        <f>AY422+AY420</f>
        <v>0</v>
      </c>
      <c r="AZ419" s="234"/>
      <c r="BB419" s="240">
        <f>BB422+BB420</f>
        <v>320</v>
      </c>
      <c r="BC419" s="245">
        <f t="shared" si="17"/>
        <v>1066.6666666666665</v>
      </c>
    </row>
    <row r="420" spans="1:55" ht="33.75" hidden="1" customHeight="1" x14ac:dyDescent="0.25">
      <c r="A420" s="255"/>
      <c r="B420" s="247" t="s">
        <v>562</v>
      </c>
      <c r="C420" s="247"/>
      <c r="D420" s="248" t="s">
        <v>440</v>
      </c>
      <c r="E420" s="239"/>
      <c r="F420" s="259"/>
      <c r="G420" s="241"/>
      <c r="H420" s="241"/>
      <c r="I420" s="241"/>
      <c r="J420" s="239"/>
      <c r="K420" s="259"/>
      <c r="L420" s="241"/>
      <c r="M420" s="241"/>
      <c r="N420" s="260"/>
      <c r="O420" s="241"/>
      <c r="P420" s="241"/>
      <c r="Q420" s="241"/>
      <c r="R420" s="241"/>
      <c r="S420" s="241"/>
      <c r="T420" s="241"/>
      <c r="U420" s="239"/>
      <c r="V420" s="214"/>
      <c r="W420" s="239"/>
      <c r="X420" s="239"/>
      <c r="Y420" s="239"/>
      <c r="Z420" s="214"/>
      <c r="AA420" s="239"/>
      <c r="AB420" s="214"/>
      <c r="AC420" s="239"/>
      <c r="AD420" s="214"/>
      <c r="AE420" s="239"/>
      <c r="AF420" s="214"/>
      <c r="AG420" s="239"/>
      <c r="AH420" s="214"/>
      <c r="AI420" s="251">
        <f>AI421</f>
        <v>397900</v>
      </c>
      <c r="AJ420" s="214"/>
      <c r="AK420" s="251">
        <f>AK421</f>
        <v>397900</v>
      </c>
      <c r="AL420" s="214"/>
      <c r="AM420" s="214"/>
      <c r="AN420" s="251">
        <f>AN421</f>
        <v>397900</v>
      </c>
      <c r="AO420" s="252"/>
      <c r="AP420" s="251">
        <f>AP421</f>
        <v>397900</v>
      </c>
      <c r="AQ420" s="214"/>
      <c r="AR420" s="251">
        <f>AR421</f>
        <v>397900</v>
      </c>
      <c r="AS420" s="214"/>
      <c r="AT420" s="251">
        <f>AT421</f>
        <v>397900</v>
      </c>
      <c r="AU420" s="214"/>
      <c r="AV420" s="251">
        <f>AV421</f>
        <v>397900</v>
      </c>
      <c r="AW420" s="214"/>
      <c r="AX420" s="253">
        <f>AX421</f>
        <v>0</v>
      </c>
      <c r="AY420" s="254">
        <f>AY421</f>
        <v>0</v>
      </c>
      <c r="AZ420" s="234"/>
      <c r="BB420" s="252">
        <f>BB421</f>
        <v>0</v>
      </c>
      <c r="BC420" s="245" t="e">
        <f t="shared" si="17"/>
        <v>#DIV/0!</v>
      </c>
    </row>
    <row r="421" spans="1:55" ht="0.75" customHeight="1" x14ac:dyDescent="0.25">
      <c r="A421" s="255"/>
      <c r="B421" s="257" t="s">
        <v>563</v>
      </c>
      <c r="C421" s="257"/>
      <c r="D421" s="258" t="s">
        <v>564</v>
      </c>
      <c r="E421" s="239"/>
      <c r="F421" s="259"/>
      <c r="G421" s="241"/>
      <c r="H421" s="241"/>
      <c r="I421" s="241"/>
      <c r="J421" s="239"/>
      <c r="K421" s="259"/>
      <c r="L421" s="241"/>
      <c r="M421" s="241"/>
      <c r="N421" s="260"/>
      <c r="O421" s="241"/>
      <c r="P421" s="241"/>
      <c r="Q421" s="241"/>
      <c r="R421" s="241"/>
      <c r="S421" s="241"/>
      <c r="T421" s="241"/>
      <c r="U421" s="239"/>
      <c r="V421" s="214"/>
      <c r="W421" s="239"/>
      <c r="X421" s="239"/>
      <c r="Y421" s="239"/>
      <c r="Z421" s="214"/>
      <c r="AA421" s="239"/>
      <c r="AB421" s="214"/>
      <c r="AC421" s="239"/>
      <c r="AD421" s="214"/>
      <c r="AE421" s="239"/>
      <c r="AF421" s="214"/>
      <c r="AG421" s="239"/>
      <c r="AH421" s="214">
        <v>397900</v>
      </c>
      <c r="AI421" s="241">
        <f>AH421</f>
        <v>397900</v>
      </c>
      <c r="AJ421" s="214"/>
      <c r="AK421" s="241">
        <f>AI421</f>
        <v>397900</v>
      </c>
      <c r="AL421" s="214"/>
      <c r="AM421" s="214"/>
      <c r="AN421" s="241">
        <f>AK421+AL421+AM421</f>
        <v>397900</v>
      </c>
      <c r="AO421" s="260"/>
      <c r="AP421" s="241">
        <f>AM421+AN421+AO421</f>
        <v>397900</v>
      </c>
      <c r="AQ421" s="214"/>
      <c r="AR421" s="241">
        <f>AO421+AP421+AQ421</f>
        <v>397900</v>
      </c>
      <c r="AS421" s="214"/>
      <c r="AT421" s="241">
        <f>AQ421+AR421+AS421</f>
        <v>397900</v>
      </c>
      <c r="AU421" s="214"/>
      <c r="AV421" s="241">
        <f>AS421+AT421+AU421</f>
        <v>397900</v>
      </c>
      <c r="AW421" s="214"/>
      <c r="AX421" s="261">
        <v>0</v>
      </c>
      <c r="AY421" s="262">
        <v>0</v>
      </c>
      <c r="AZ421" s="234"/>
      <c r="BB421" s="260">
        <v>0</v>
      </c>
      <c r="BC421" s="245" t="e">
        <f t="shared" si="17"/>
        <v>#DIV/0!</v>
      </c>
    </row>
    <row r="422" spans="1:55" ht="0.75" customHeight="1" x14ac:dyDescent="0.25">
      <c r="A422" s="255"/>
      <c r="B422" s="247" t="s">
        <v>565</v>
      </c>
      <c r="C422" s="247"/>
      <c r="D422" s="248" t="s">
        <v>470</v>
      </c>
      <c r="E422" s="249"/>
      <c r="F422" s="250"/>
      <c r="G422" s="251"/>
      <c r="H422" s="251"/>
      <c r="I422" s="251"/>
      <c r="J422" s="249"/>
      <c r="K422" s="250"/>
      <c r="L422" s="251"/>
      <c r="M422" s="251"/>
      <c r="N422" s="252"/>
      <c r="O422" s="251"/>
      <c r="P422" s="251"/>
      <c r="Q422" s="251"/>
      <c r="R422" s="251"/>
      <c r="S422" s="251"/>
      <c r="T422" s="251"/>
      <c r="U422" s="251"/>
      <c r="V422" s="305"/>
      <c r="W422" s="251"/>
      <c r="X422" s="251"/>
      <c r="Y422" s="251"/>
      <c r="Z422" s="328"/>
      <c r="AA422" s="251">
        <f>AA424</f>
        <v>103600</v>
      </c>
      <c r="AB422" s="214"/>
      <c r="AC422" s="251">
        <f>AC424</f>
        <v>103600</v>
      </c>
      <c r="AD422" s="214"/>
      <c r="AE422" s="251">
        <f>AE424</f>
        <v>103600</v>
      </c>
      <c r="AF422" s="214"/>
      <c r="AG422" s="251">
        <f>AG424+AG423</f>
        <v>961000</v>
      </c>
      <c r="AH422" s="214"/>
      <c r="AI422" s="251">
        <f>AI424+AI423</f>
        <v>787500</v>
      </c>
      <c r="AJ422" s="214"/>
      <c r="AK422" s="251">
        <f>AK424+AK423</f>
        <v>787500</v>
      </c>
      <c r="AL422" s="214"/>
      <c r="AM422" s="214"/>
      <c r="AN422" s="251">
        <f>AN424+AN423</f>
        <v>44000</v>
      </c>
      <c r="AO422" s="252"/>
      <c r="AP422" s="251">
        <f>AP424+AP423</f>
        <v>44000</v>
      </c>
      <c r="AQ422" s="214"/>
      <c r="AR422" s="251">
        <f>AR424+AR423</f>
        <v>43921</v>
      </c>
      <c r="AS422" s="214"/>
      <c r="AT422" s="251">
        <f>AT424+AT423</f>
        <v>43921</v>
      </c>
      <c r="AU422" s="214"/>
      <c r="AV422" s="251">
        <f>AV424+AV423</f>
        <v>43921</v>
      </c>
      <c r="AW422" s="214"/>
      <c r="AX422" s="253">
        <f>AX424+AX423</f>
        <v>30</v>
      </c>
      <c r="AY422" s="254">
        <f>AY424+AY423</f>
        <v>0</v>
      </c>
      <c r="AZ422" s="234"/>
      <c r="BB422" s="252">
        <f>BB424+BB423</f>
        <v>320</v>
      </c>
      <c r="BC422" s="245">
        <f t="shared" si="17"/>
        <v>1066.6666666666665</v>
      </c>
    </row>
    <row r="423" spans="1:55" ht="34.5" hidden="1" customHeight="1" x14ac:dyDescent="0.25">
      <c r="A423" s="255"/>
      <c r="B423" s="257" t="s">
        <v>566</v>
      </c>
      <c r="C423" s="257"/>
      <c r="D423" s="258" t="s">
        <v>567</v>
      </c>
      <c r="E423" s="249"/>
      <c r="F423" s="250"/>
      <c r="G423" s="251"/>
      <c r="H423" s="251"/>
      <c r="I423" s="251"/>
      <c r="J423" s="249"/>
      <c r="K423" s="250"/>
      <c r="L423" s="251"/>
      <c r="M423" s="251"/>
      <c r="N423" s="252"/>
      <c r="O423" s="251"/>
      <c r="P423" s="251"/>
      <c r="Q423" s="251"/>
      <c r="R423" s="251"/>
      <c r="S423" s="251"/>
      <c r="T423" s="251"/>
      <c r="U423" s="251"/>
      <c r="V423" s="305"/>
      <c r="W423" s="251"/>
      <c r="X423" s="251"/>
      <c r="Y423" s="251"/>
      <c r="Z423" s="328"/>
      <c r="AA423" s="251"/>
      <c r="AB423" s="214"/>
      <c r="AC423" s="251"/>
      <c r="AD423" s="214"/>
      <c r="AE423" s="251"/>
      <c r="AF423" s="214"/>
      <c r="AG423" s="251">
        <v>711400</v>
      </c>
      <c r="AH423" s="214">
        <v>-173500</v>
      </c>
      <c r="AI423" s="251">
        <f>AG423+AH423</f>
        <v>537900</v>
      </c>
      <c r="AJ423" s="214"/>
      <c r="AK423" s="251">
        <f>AI423+AJ423</f>
        <v>537900</v>
      </c>
      <c r="AL423" s="214"/>
      <c r="AM423" s="214"/>
      <c r="AN423" s="241"/>
      <c r="AO423" s="260"/>
      <c r="AP423" s="241"/>
      <c r="AQ423" s="214"/>
      <c r="AR423" s="241"/>
      <c r="AS423" s="214"/>
      <c r="AT423" s="241"/>
      <c r="AU423" s="214"/>
      <c r="AV423" s="241"/>
      <c r="AW423" s="214"/>
      <c r="AX423" s="261">
        <v>0</v>
      </c>
      <c r="AY423" s="262">
        <v>0</v>
      </c>
      <c r="AZ423" s="234"/>
      <c r="BB423" s="260">
        <v>0</v>
      </c>
      <c r="BC423" s="245" t="e">
        <f t="shared" si="17"/>
        <v>#DIV/0!</v>
      </c>
    </row>
    <row r="424" spans="1:55" ht="31.15" customHeight="1" x14ac:dyDescent="0.25">
      <c r="A424" s="255" t="s">
        <v>839</v>
      </c>
      <c r="B424" s="247" t="s">
        <v>861</v>
      </c>
      <c r="C424" s="247" t="s">
        <v>764</v>
      </c>
      <c r="D424" s="248" t="s">
        <v>20</v>
      </c>
      <c r="E424" s="239"/>
      <c r="F424" s="259"/>
      <c r="G424" s="241"/>
      <c r="H424" s="241"/>
      <c r="I424" s="241"/>
      <c r="J424" s="239"/>
      <c r="K424" s="259"/>
      <c r="L424" s="241"/>
      <c r="M424" s="241"/>
      <c r="N424" s="260"/>
      <c r="O424" s="241"/>
      <c r="P424" s="241"/>
      <c r="Q424" s="241">
        <v>20500</v>
      </c>
      <c r="R424" s="241">
        <v>20500</v>
      </c>
      <c r="S424" s="241">
        <v>20500</v>
      </c>
      <c r="T424" s="241">
        <v>20500</v>
      </c>
      <c r="U424" s="241">
        <v>58101.37</v>
      </c>
      <c r="V424" s="214"/>
      <c r="W424" s="241">
        <v>58101.37</v>
      </c>
      <c r="X424" s="241">
        <v>990148.63</v>
      </c>
      <c r="Y424" s="241">
        <f>W424+X424</f>
        <v>1048250</v>
      </c>
      <c r="Z424" s="264">
        <v>-944650</v>
      </c>
      <c r="AA424" s="241">
        <f>Y424+Z424</f>
        <v>103600</v>
      </c>
      <c r="AB424" s="214"/>
      <c r="AC424" s="241">
        <f>AA424+AB424</f>
        <v>103600</v>
      </c>
      <c r="AD424" s="214"/>
      <c r="AE424" s="241">
        <f>AC424+AD424</f>
        <v>103600</v>
      </c>
      <c r="AF424" s="214"/>
      <c r="AG424" s="241">
        <v>249600</v>
      </c>
      <c r="AH424" s="214"/>
      <c r="AI424" s="241">
        <v>249600</v>
      </c>
      <c r="AJ424" s="214"/>
      <c r="AK424" s="241">
        <v>249600</v>
      </c>
      <c r="AL424" s="214"/>
      <c r="AM424" s="214"/>
      <c r="AN424" s="241">
        <v>44000</v>
      </c>
      <c r="AO424" s="260"/>
      <c r="AP424" s="241">
        <v>44000</v>
      </c>
      <c r="AQ424" s="214">
        <v>-79</v>
      </c>
      <c r="AR424" s="241">
        <f>AP424+AQ424</f>
        <v>43921</v>
      </c>
      <c r="AS424" s="214"/>
      <c r="AT424" s="241">
        <f>AR424+AS424</f>
        <v>43921</v>
      </c>
      <c r="AU424" s="214"/>
      <c r="AV424" s="241">
        <f>AT424+AU424</f>
        <v>43921</v>
      </c>
      <c r="AW424" s="214">
        <v>10245</v>
      </c>
      <c r="AX424" s="261">
        <f>AX425</f>
        <v>30</v>
      </c>
      <c r="AY424" s="262">
        <v>0</v>
      </c>
      <c r="AZ424" s="234"/>
      <c r="BA424" s="234"/>
      <c r="BB424" s="260">
        <f>BB425</f>
        <v>320</v>
      </c>
      <c r="BC424" s="245">
        <f t="shared" si="17"/>
        <v>1066.6666666666665</v>
      </c>
    </row>
    <row r="425" spans="1:55" ht="33" customHeight="1" x14ac:dyDescent="0.25">
      <c r="A425" s="255" t="s">
        <v>839</v>
      </c>
      <c r="B425" s="257" t="s">
        <v>862</v>
      </c>
      <c r="C425" s="257" t="s">
        <v>764</v>
      </c>
      <c r="D425" s="248" t="s">
        <v>101</v>
      </c>
      <c r="E425" s="249">
        <f>F425+G425+H425+I425</f>
        <v>0</v>
      </c>
      <c r="F425" s="251">
        <f>F431</f>
        <v>0</v>
      </c>
      <c r="G425" s="251">
        <f>G431</f>
        <v>0</v>
      </c>
      <c r="H425" s="251">
        <f>H431</f>
        <v>0</v>
      </c>
      <c r="I425" s="251">
        <f>I431</f>
        <v>0</v>
      </c>
      <c r="J425" s="249">
        <f>K425+L425+M425+N425</f>
        <v>0</v>
      </c>
      <c r="K425" s="251">
        <f>K431</f>
        <v>0</v>
      </c>
      <c r="L425" s="251">
        <f>L431</f>
        <v>0</v>
      </c>
      <c r="M425" s="251">
        <f>M431</f>
        <v>0</v>
      </c>
      <c r="N425" s="252">
        <f>N431</f>
        <v>0</v>
      </c>
      <c r="O425" s="251">
        <v>243000</v>
      </c>
      <c r="P425" s="251">
        <v>127000</v>
      </c>
      <c r="Q425" s="251">
        <f>Q431</f>
        <v>0</v>
      </c>
      <c r="R425" s="251">
        <f>R431</f>
        <v>0</v>
      </c>
      <c r="S425" s="251">
        <f>S431</f>
        <v>0</v>
      </c>
      <c r="T425" s="251">
        <f>T431</f>
        <v>0</v>
      </c>
      <c r="U425" s="251">
        <f>U431</f>
        <v>0</v>
      </c>
      <c r="V425" s="214"/>
      <c r="W425" s="251">
        <f>W431</f>
        <v>0</v>
      </c>
      <c r="X425" s="251">
        <f>X431</f>
        <v>0</v>
      </c>
      <c r="Y425" s="251">
        <f>W425+X425</f>
        <v>0</v>
      </c>
      <c r="Z425" s="214"/>
      <c r="AA425" s="251">
        <f>Y425+Z425</f>
        <v>0</v>
      </c>
      <c r="AB425" s="214"/>
      <c r="AC425" s="251">
        <f>AA425+AB425</f>
        <v>0</v>
      </c>
      <c r="AD425" s="214"/>
      <c r="AE425" s="251" t="e">
        <f>AE431+#REF!</f>
        <v>#REF!</v>
      </c>
      <c r="AF425" s="214"/>
      <c r="AG425" s="251" t="e">
        <f>AG431</f>
        <v>#REF!</v>
      </c>
      <c r="AH425" s="214"/>
      <c r="AI425" s="251" t="e">
        <f>AI431</f>
        <v>#REF!</v>
      </c>
      <c r="AJ425" s="214"/>
      <c r="AK425" s="251" t="e">
        <f>AK431</f>
        <v>#REF!</v>
      </c>
      <c r="AL425" s="214"/>
      <c r="AM425" s="214"/>
      <c r="AN425" s="251" t="e">
        <f>AN431</f>
        <v>#REF!</v>
      </c>
      <c r="AO425" s="252"/>
      <c r="AP425" s="251" t="e">
        <f>AP431</f>
        <v>#REF!</v>
      </c>
      <c r="AQ425" s="214"/>
      <c r="AR425" s="251" t="e">
        <f>AR431</f>
        <v>#REF!</v>
      </c>
      <c r="AS425" s="214"/>
      <c r="AT425" s="251" t="e">
        <f>AT431</f>
        <v>#REF!</v>
      </c>
      <c r="AU425" s="214"/>
      <c r="AV425" s="251" t="e">
        <f>AV431</f>
        <v>#REF!</v>
      </c>
      <c r="AW425" s="214"/>
      <c r="AX425" s="253">
        <f>AX426</f>
        <v>30</v>
      </c>
      <c r="AY425" s="254">
        <f>AY427</f>
        <v>25</v>
      </c>
      <c r="AZ425" s="234"/>
      <c r="BA425" s="234"/>
      <c r="BB425" s="252">
        <f>BB426</f>
        <v>320</v>
      </c>
      <c r="BC425" s="245">
        <f t="shared" si="17"/>
        <v>1066.6666666666665</v>
      </c>
    </row>
    <row r="426" spans="1:55" ht="37.15" customHeight="1" x14ac:dyDescent="0.25">
      <c r="A426" s="255" t="s">
        <v>839</v>
      </c>
      <c r="B426" s="257" t="s">
        <v>863</v>
      </c>
      <c r="C426" s="257" t="s">
        <v>764</v>
      </c>
      <c r="D426" s="248" t="s">
        <v>108</v>
      </c>
      <c r="E426" s="249"/>
      <c r="F426" s="250"/>
      <c r="G426" s="251"/>
      <c r="H426" s="251"/>
      <c r="I426" s="251"/>
      <c r="J426" s="249"/>
      <c r="K426" s="250"/>
      <c r="L426" s="251"/>
      <c r="M426" s="251"/>
      <c r="N426" s="252"/>
      <c r="O426" s="251"/>
      <c r="P426" s="251"/>
      <c r="Q426" s="251"/>
      <c r="R426" s="251"/>
      <c r="S426" s="251"/>
      <c r="T426" s="251"/>
      <c r="U426" s="251"/>
      <c r="V426" s="214"/>
      <c r="W426" s="251"/>
      <c r="X426" s="251"/>
      <c r="Y426" s="251"/>
      <c r="Z426" s="214"/>
      <c r="AA426" s="251"/>
      <c r="AB426" s="214"/>
      <c r="AC426" s="251"/>
      <c r="AD426" s="214"/>
      <c r="AE426" s="251"/>
      <c r="AF426" s="214"/>
      <c r="AG426" s="251"/>
      <c r="AH426" s="214"/>
      <c r="AI426" s="251"/>
      <c r="AJ426" s="214"/>
      <c r="AK426" s="251"/>
      <c r="AL426" s="214"/>
      <c r="AM426" s="214"/>
      <c r="AN426" s="251"/>
      <c r="AO426" s="252"/>
      <c r="AP426" s="251"/>
      <c r="AQ426" s="214"/>
      <c r="AR426" s="251"/>
      <c r="AS426" s="214"/>
      <c r="AT426" s="251"/>
      <c r="AU426" s="214"/>
      <c r="AV426" s="251"/>
      <c r="AW426" s="214"/>
      <c r="AX426" s="253">
        <f>AX427</f>
        <v>30</v>
      </c>
      <c r="AY426" s="254"/>
      <c r="AZ426" s="234"/>
      <c r="BA426" s="234"/>
      <c r="BB426" s="252">
        <f>BB427</f>
        <v>320</v>
      </c>
      <c r="BC426" s="245">
        <f t="shared" si="17"/>
        <v>1066.6666666666665</v>
      </c>
    </row>
    <row r="427" spans="1:55" ht="34.15" customHeight="1" x14ac:dyDescent="0.25">
      <c r="A427" s="255" t="s">
        <v>839</v>
      </c>
      <c r="B427" s="257" t="s">
        <v>863</v>
      </c>
      <c r="C427" s="257" t="s">
        <v>801</v>
      </c>
      <c r="D427" s="258" t="s">
        <v>755</v>
      </c>
      <c r="E427" s="249"/>
      <c r="F427" s="250"/>
      <c r="G427" s="251"/>
      <c r="H427" s="251"/>
      <c r="I427" s="251"/>
      <c r="J427" s="249"/>
      <c r="K427" s="250"/>
      <c r="L427" s="251"/>
      <c r="M427" s="251"/>
      <c r="N427" s="252"/>
      <c r="O427" s="251"/>
      <c r="P427" s="251"/>
      <c r="Q427" s="251"/>
      <c r="R427" s="251"/>
      <c r="S427" s="251"/>
      <c r="T427" s="251"/>
      <c r="U427" s="251"/>
      <c r="V427" s="214"/>
      <c r="W427" s="251"/>
      <c r="X427" s="251"/>
      <c r="Y427" s="251"/>
      <c r="Z427" s="214"/>
      <c r="AA427" s="251"/>
      <c r="AB427" s="214"/>
      <c r="AC427" s="251"/>
      <c r="AD427" s="214"/>
      <c r="AE427" s="251"/>
      <c r="AF427" s="214"/>
      <c r="AG427" s="251"/>
      <c r="AH427" s="214"/>
      <c r="AI427" s="251"/>
      <c r="AJ427" s="214"/>
      <c r="AK427" s="251"/>
      <c r="AL427" s="214"/>
      <c r="AM427" s="214"/>
      <c r="AN427" s="251"/>
      <c r="AO427" s="252"/>
      <c r="AP427" s="251"/>
      <c r="AQ427" s="214"/>
      <c r="AR427" s="251"/>
      <c r="AS427" s="214"/>
      <c r="AT427" s="251"/>
      <c r="AU427" s="214"/>
      <c r="AV427" s="251"/>
      <c r="AW427" s="214"/>
      <c r="AX427" s="356">
        <v>30</v>
      </c>
      <c r="AY427" s="254">
        <v>25</v>
      </c>
      <c r="AZ427" s="234"/>
      <c r="BA427" s="234"/>
      <c r="BB427" s="252">
        <v>320</v>
      </c>
      <c r="BC427" s="245">
        <f t="shared" si="17"/>
        <v>1066.6666666666665</v>
      </c>
    </row>
    <row r="428" spans="1:55" ht="33.75" hidden="1" customHeight="1" x14ac:dyDescent="0.25">
      <c r="A428" s="255" t="s">
        <v>839</v>
      </c>
      <c r="B428" s="247" t="s">
        <v>768</v>
      </c>
      <c r="C428" s="247" t="s">
        <v>764</v>
      </c>
      <c r="D428" s="248" t="s">
        <v>691</v>
      </c>
      <c r="E428" s="249"/>
      <c r="F428" s="250"/>
      <c r="G428" s="251"/>
      <c r="H428" s="251"/>
      <c r="I428" s="251"/>
      <c r="J428" s="249"/>
      <c r="K428" s="250"/>
      <c r="L428" s="251"/>
      <c r="M428" s="251"/>
      <c r="N428" s="252"/>
      <c r="O428" s="251"/>
      <c r="P428" s="251"/>
      <c r="Q428" s="251"/>
      <c r="R428" s="251"/>
      <c r="S428" s="251"/>
      <c r="T428" s="251"/>
      <c r="U428" s="251"/>
      <c r="V428" s="214"/>
      <c r="W428" s="251"/>
      <c r="X428" s="251"/>
      <c r="Y428" s="251"/>
      <c r="Z428" s="214"/>
      <c r="AA428" s="251"/>
      <c r="AB428" s="214"/>
      <c r="AC428" s="251"/>
      <c r="AD428" s="214"/>
      <c r="AE428" s="251"/>
      <c r="AF428" s="214"/>
      <c r="AG428" s="251"/>
      <c r="AH428" s="214"/>
      <c r="AI428" s="251"/>
      <c r="AJ428" s="214"/>
      <c r="AK428" s="251"/>
      <c r="AL428" s="214"/>
      <c r="AM428" s="214"/>
      <c r="AN428" s="251"/>
      <c r="AO428" s="252"/>
      <c r="AP428" s="251"/>
      <c r="AQ428" s="214"/>
      <c r="AR428" s="251"/>
      <c r="AS428" s="214"/>
      <c r="AT428" s="251"/>
      <c r="AU428" s="214"/>
      <c r="AV428" s="251"/>
      <c r="AW428" s="214"/>
      <c r="AX428" s="253">
        <f>AX429</f>
        <v>0</v>
      </c>
      <c r="AY428" s="254"/>
      <c r="AZ428" s="234"/>
      <c r="BA428" s="234"/>
      <c r="BB428" s="252">
        <f>BB429</f>
        <v>0</v>
      </c>
      <c r="BC428" s="245" t="e">
        <f t="shared" si="17"/>
        <v>#DIV/0!</v>
      </c>
    </row>
    <row r="429" spans="1:55" ht="20.25" hidden="1" customHeight="1" x14ac:dyDescent="0.25">
      <c r="A429" s="255" t="s">
        <v>839</v>
      </c>
      <c r="B429" s="257" t="s">
        <v>114</v>
      </c>
      <c r="C429" s="257" t="s">
        <v>764</v>
      </c>
      <c r="D429" s="258" t="s">
        <v>56</v>
      </c>
      <c r="E429" s="249"/>
      <c r="F429" s="250"/>
      <c r="G429" s="251"/>
      <c r="H429" s="251"/>
      <c r="I429" s="251"/>
      <c r="J429" s="249"/>
      <c r="K429" s="250"/>
      <c r="L429" s="251"/>
      <c r="M429" s="251"/>
      <c r="N429" s="252"/>
      <c r="O429" s="251"/>
      <c r="P429" s="251"/>
      <c r="Q429" s="251"/>
      <c r="R429" s="251"/>
      <c r="S429" s="251"/>
      <c r="T429" s="251"/>
      <c r="U429" s="251"/>
      <c r="V429" s="214"/>
      <c r="W429" s="251"/>
      <c r="X429" s="251"/>
      <c r="Y429" s="251"/>
      <c r="Z429" s="214"/>
      <c r="AA429" s="251"/>
      <c r="AB429" s="214"/>
      <c r="AC429" s="251"/>
      <c r="AD429" s="214"/>
      <c r="AE429" s="251"/>
      <c r="AF429" s="214"/>
      <c r="AG429" s="251"/>
      <c r="AH429" s="214"/>
      <c r="AI429" s="251"/>
      <c r="AJ429" s="214"/>
      <c r="AK429" s="251"/>
      <c r="AL429" s="214"/>
      <c r="AM429" s="214"/>
      <c r="AN429" s="251"/>
      <c r="AO429" s="252"/>
      <c r="AP429" s="251"/>
      <c r="AQ429" s="214"/>
      <c r="AR429" s="251"/>
      <c r="AS429" s="214"/>
      <c r="AT429" s="251"/>
      <c r="AU429" s="214"/>
      <c r="AV429" s="251"/>
      <c r="AW429" s="214"/>
      <c r="AX429" s="261">
        <f>AX430</f>
        <v>0</v>
      </c>
      <c r="AY429" s="254"/>
      <c r="AZ429" s="234"/>
      <c r="BA429" s="234"/>
      <c r="BB429" s="260">
        <f>BB430</f>
        <v>0</v>
      </c>
      <c r="BC429" s="245" t="e">
        <f t="shared" si="17"/>
        <v>#DIV/0!</v>
      </c>
    </row>
    <row r="430" spans="1:55" ht="33.75" hidden="1" customHeight="1" x14ac:dyDescent="0.25">
      <c r="A430" s="255" t="s">
        <v>839</v>
      </c>
      <c r="B430" s="257" t="s">
        <v>114</v>
      </c>
      <c r="C430" s="257" t="s">
        <v>771</v>
      </c>
      <c r="D430" s="258" t="s">
        <v>747</v>
      </c>
      <c r="E430" s="249"/>
      <c r="F430" s="250"/>
      <c r="G430" s="251"/>
      <c r="H430" s="251"/>
      <c r="I430" s="251"/>
      <c r="J430" s="249"/>
      <c r="K430" s="250"/>
      <c r="L430" s="251"/>
      <c r="M430" s="251"/>
      <c r="N430" s="252"/>
      <c r="O430" s="251"/>
      <c r="P430" s="251"/>
      <c r="Q430" s="251"/>
      <c r="R430" s="251"/>
      <c r="S430" s="251"/>
      <c r="T430" s="251"/>
      <c r="U430" s="251"/>
      <c r="V430" s="214"/>
      <c r="W430" s="251"/>
      <c r="X430" s="251"/>
      <c r="Y430" s="251"/>
      <c r="Z430" s="214"/>
      <c r="AA430" s="251"/>
      <c r="AB430" s="214"/>
      <c r="AC430" s="251"/>
      <c r="AD430" s="214"/>
      <c r="AE430" s="251"/>
      <c r="AF430" s="214"/>
      <c r="AG430" s="251"/>
      <c r="AH430" s="214"/>
      <c r="AI430" s="251"/>
      <c r="AJ430" s="214"/>
      <c r="AK430" s="251"/>
      <c r="AL430" s="214"/>
      <c r="AM430" s="214"/>
      <c r="AN430" s="251"/>
      <c r="AO430" s="252"/>
      <c r="AP430" s="251"/>
      <c r="AQ430" s="214"/>
      <c r="AR430" s="251"/>
      <c r="AS430" s="214"/>
      <c r="AT430" s="251"/>
      <c r="AU430" s="214"/>
      <c r="AV430" s="251"/>
      <c r="AW430" s="214"/>
      <c r="AX430" s="261">
        <v>0</v>
      </c>
      <c r="AY430" s="254"/>
      <c r="AZ430" s="234"/>
      <c r="BA430" s="234"/>
      <c r="BB430" s="260">
        <v>0</v>
      </c>
      <c r="BC430" s="245" t="e">
        <f t="shared" si="17"/>
        <v>#DIV/0!</v>
      </c>
    </row>
    <row r="431" spans="1:55" ht="17.25" customHeight="1" x14ac:dyDescent="0.25">
      <c r="A431" s="236" t="s">
        <v>864</v>
      </c>
      <c r="B431" s="237" t="s">
        <v>837</v>
      </c>
      <c r="C431" s="237" t="s">
        <v>764</v>
      </c>
      <c r="D431" s="287" t="s">
        <v>568</v>
      </c>
      <c r="E431" s="239"/>
      <c r="F431" s="259"/>
      <c r="G431" s="241"/>
      <c r="H431" s="241"/>
      <c r="I431" s="241"/>
      <c r="J431" s="239"/>
      <c r="K431" s="259"/>
      <c r="L431" s="241"/>
      <c r="M431" s="241"/>
      <c r="N431" s="260"/>
      <c r="O431" s="241"/>
      <c r="P431" s="241"/>
      <c r="Q431" s="241"/>
      <c r="R431" s="241"/>
      <c r="S431" s="241"/>
      <c r="T431" s="241"/>
      <c r="U431" s="241"/>
      <c r="V431" s="214"/>
      <c r="W431" s="241"/>
      <c r="X431" s="241"/>
      <c r="Y431" s="241"/>
      <c r="Z431" s="270"/>
      <c r="AA431" s="239" t="e">
        <f>AA432+AA441+AA481</f>
        <v>#REF!</v>
      </c>
      <c r="AB431" s="214"/>
      <c r="AC431" s="239" t="e">
        <f>AC432+AC441+AC481</f>
        <v>#REF!</v>
      </c>
      <c r="AD431" s="214"/>
      <c r="AE431" s="239" t="e">
        <f>AE432+AE441+AE481</f>
        <v>#REF!</v>
      </c>
      <c r="AF431" s="214"/>
      <c r="AG431" s="239" t="e">
        <f>AG432+AG441+AG481+AG500</f>
        <v>#REF!</v>
      </c>
      <c r="AH431" s="214"/>
      <c r="AI431" s="239" t="e">
        <f>AI432+AI441+AI481+AI500</f>
        <v>#REF!</v>
      </c>
      <c r="AJ431" s="214"/>
      <c r="AK431" s="239" t="e">
        <f>AK432+AK441+AK481+AK500</f>
        <v>#REF!</v>
      </c>
      <c r="AL431" s="214"/>
      <c r="AM431" s="214"/>
      <c r="AN431" s="239" t="e">
        <f>AN432+AN441+AN481+AN500</f>
        <v>#REF!</v>
      </c>
      <c r="AO431" s="240"/>
      <c r="AP431" s="239" t="e">
        <f>AP432+AP441+AP481+AP500</f>
        <v>#REF!</v>
      </c>
      <c r="AQ431" s="214"/>
      <c r="AR431" s="239" t="e">
        <f>AR432+AR441+AR481+AR500</f>
        <v>#REF!</v>
      </c>
      <c r="AS431" s="214"/>
      <c r="AT431" s="239" t="e">
        <f>AT432+AT441+AT481+AT500</f>
        <v>#REF!</v>
      </c>
      <c r="AU431" s="214"/>
      <c r="AV431" s="239" t="e">
        <f>AV432+AV441+AV481+AV500</f>
        <v>#REF!</v>
      </c>
      <c r="AW431" s="214"/>
      <c r="AX431" s="242">
        <f>AX432+AX441+AX481+AX500</f>
        <v>4674.1149999999998</v>
      </c>
      <c r="AY431" s="243" t="e">
        <f>AY432+AY441+AY481+AY500</f>
        <v>#REF!</v>
      </c>
      <c r="AZ431" s="234"/>
      <c r="BA431" s="244"/>
      <c r="BB431" s="240">
        <f>BB432+BB441+BB481+BB500</f>
        <v>3594.8409999999999</v>
      </c>
      <c r="BC431" s="245">
        <f t="shared" si="17"/>
        <v>76.909554001131767</v>
      </c>
    </row>
    <row r="432" spans="1:55" ht="20.45" customHeight="1" x14ac:dyDescent="0.25">
      <c r="A432" s="236" t="s">
        <v>865</v>
      </c>
      <c r="B432" s="237" t="s">
        <v>837</v>
      </c>
      <c r="C432" s="237" t="s">
        <v>764</v>
      </c>
      <c r="D432" s="238" t="s">
        <v>569</v>
      </c>
      <c r="E432" s="239" t="e">
        <f>F432+G432+H432+I432</f>
        <v>#REF!</v>
      </c>
      <c r="F432" s="239" t="e">
        <f>#REF!</f>
        <v>#REF!</v>
      </c>
      <c r="G432" s="239" t="e">
        <f>#REF!</f>
        <v>#REF!</v>
      </c>
      <c r="H432" s="239" t="e">
        <f>#REF!</f>
        <v>#REF!</v>
      </c>
      <c r="I432" s="239" t="e">
        <f>#REF!</f>
        <v>#REF!</v>
      </c>
      <c r="J432" s="239" t="e">
        <f>K432+L432+M432+N432</f>
        <v>#REF!</v>
      </c>
      <c r="K432" s="239" t="e">
        <f>#REF!</f>
        <v>#REF!</v>
      </c>
      <c r="L432" s="239" t="e">
        <f>#REF!</f>
        <v>#REF!</v>
      </c>
      <c r="M432" s="239" t="e">
        <f>#REF!</f>
        <v>#REF!</v>
      </c>
      <c r="N432" s="240" t="e">
        <f>#REF!</f>
        <v>#REF!</v>
      </c>
      <c r="O432" s="239">
        <v>578903.13</v>
      </c>
      <c r="P432" s="239"/>
      <c r="Q432" s="239" t="e">
        <f>#REF!</f>
        <v>#REF!</v>
      </c>
      <c r="R432" s="239" t="e">
        <f>#REF!</f>
        <v>#REF!</v>
      </c>
      <c r="S432" s="239" t="e">
        <f>#REF!</f>
        <v>#REF!</v>
      </c>
      <c r="T432" s="239" t="e">
        <f>#REF!</f>
        <v>#REF!</v>
      </c>
      <c r="U432" s="239" t="e">
        <f>#REF!</f>
        <v>#REF!</v>
      </c>
      <c r="V432" s="214"/>
      <c r="W432" s="239" t="e">
        <f>#REF!</f>
        <v>#REF!</v>
      </c>
      <c r="X432" s="239" t="e">
        <f>#REF!</f>
        <v>#REF!</v>
      </c>
      <c r="Y432" s="239" t="e">
        <f>W432+X432</f>
        <v>#REF!</v>
      </c>
      <c r="Z432" s="214"/>
      <c r="AA432" s="239" t="e">
        <f>#REF!</f>
        <v>#REF!</v>
      </c>
      <c r="AB432" s="214"/>
      <c r="AC432" s="239" t="e">
        <f>#REF!</f>
        <v>#REF!</v>
      </c>
      <c r="AD432" s="214"/>
      <c r="AE432" s="239" t="e">
        <f>#REF!</f>
        <v>#REF!</v>
      </c>
      <c r="AF432" s="214"/>
      <c r="AG432" s="239" t="e">
        <f>#REF!</f>
        <v>#REF!</v>
      </c>
      <c r="AH432" s="214"/>
      <c r="AI432" s="239" t="e">
        <f>#REF!</f>
        <v>#REF!</v>
      </c>
      <c r="AJ432" s="214"/>
      <c r="AK432" s="239" t="e">
        <f>#REF!</f>
        <v>#REF!</v>
      </c>
      <c r="AL432" s="214"/>
      <c r="AM432" s="214"/>
      <c r="AN432" s="239" t="e">
        <f>#REF!+AN439</f>
        <v>#REF!</v>
      </c>
      <c r="AO432" s="240"/>
      <c r="AP432" s="239" t="e">
        <f>#REF!+AP439</f>
        <v>#REF!</v>
      </c>
      <c r="AQ432" s="214"/>
      <c r="AR432" s="239" t="e">
        <f>#REF!+AR439</f>
        <v>#REF!</v>
      </c>
      <c r="AS432" s="214"/>
      <c r="AT432" s="239" t="e">
        <f>#REF!+AT439</f>
        <v>#REF!</v>
      </c>
      <c r="AU432" s="214"/>
      <c r="AV432" s="239" t="e">
        <f>#REF!+AV439</f>
        <v>#REF!</v>
      </c>
      <c r="AW432" s="214"/>
      <c r="AX432" s="242">
        <f>AX433</f>
        <v>1769.104</v>
      </c>
      <c r="AY432" s="243" t="e">
        <f>#REF!+AY439</f>
        <v>#REF!</v>
      </c>
      <c r="AZ432" s="234"/>
      <c r="BB432" s="240">
        <f>BB433</f>
        <v>1930</v>
      </c>
      <c r="BC432" s="245">
        <f t="shared" si="17"/>
        <v>109.09477339941576</v>
      </c>
    </row>
    <row r="433" spans="1:55" ht="43.9" customHeight="1" x14ac:dyDescent="0.25">
      <c r="A433" s="280" t="s">
        <v>865</v>
      </c>
      <c r="B433" s="247" t="s">
        <v>866</v>
      </c>
      <c r="C433" s="247" t="s">
        <v>764</v>
      </c>
      <c r="D433" s="248" t="s">
        <v>913</v>
      </c>
      <c r="E433" s="239"/>
      <c r="F433" s="276"/>
      <c r="G433" s="239"/>
      <c r="H433" s="239"/>
      <c r="I433" s="239"/>
      <c r="J433" s="239"/>
      <c r="K433" s="276"/>
      <c r="L433" s="239"/>
      <c r="M433" s="239"/>
      <c r="N433" s="240"/>
      <c r="O433" s="239"/>
      <c r="P433" s="239"/>
      <c r="Q433" s="239"/>
      <c r="R433" s="239"/>
      <c r="S433" s="239"/>
      <c r="T433" s="239"/>
      <c r="U433" s="239"/>
      <c r="V433" s="214"/>
      <c r="W433" s="239"/>
      <c r="X433" s="239"/>
      <c r="Y433" s="239"/>
      <c r="Z433" s="214"/>
      <c r="AA433" s="239"/>
      <c r="AB433" s="214"/>
      <c r="AC433" s="239"/>
      <c r="AD433" s="214"/>
      <c r="AE433" s="239"/>
      <c r="AF433" s="214"/>
      <c r="AG433" s="239"/>
      <c r="AH433" s="214"/>
      <c r="AI433" s="239"/>
      <c r="AJ433" s="214"/>
      <c r="AK433" s="239"/>
      <c r="AL433" s="214"/>
      <c r="AM433" s="214"/>
      <c r="AN433" s="239"/>
      <c r="AO433" s="240"/>
      <c r="AP433" s="239"/>
      <c r="AQ433" s="214"/>
      <c r="AR433" s="239"/>
      <c r="AS433" s="214"/>
      <c r="AT433" s="239"/>
      <c r="AU433" s="214"/>
      <c r="AV433" s="239"/>
      <c r="AW433" s="214"/>
      <c r="AX433" s="242">
        <f>AX434</f>
        <v>1769.104</v>
      </c>
      <c r="AY433" s="243"/>
      <c r="AZ433" s="234"/>
      <c r="BB433" s="240">
        <f>BB434</f>
        <v>1930</v>
      </c>
      <c r="BC433" s="245">
        <f t="shared" si="17"/>
        <v>109.09477339941576</v>
      </c>
    </row>
    <row r="434" spans="1:55" ht="37.15" customHeight="1" x14ac:dyDescent="0.25">
      <c r="A434" s="280" t="s">
        <v>865</v>
      </c>
      <c r="B434" s="247" t="s">
        <v>868</v>
      </c>
      <c r="C434" s="247" t="s">
        <v>764</v>
      </c>
      <c r="D434" s="248" t="s">
        <v>97</v>
      </c>
      <c r="E434" s="239"/>
      <c r="F434" s="276"/>
      <c r="G434" s="239"/>
      <c r="H434" s="239"/>
      <c r="I434" s="239"/>
      <c r="J434" s="239"/>
      <c r="K434" s="276"/>
      <c r="L434" s="239"/>
      <c r="M434" s="239"/>
      <c r="N434" s="240"/>
      <c r="O434" s="239"/>
      <c r="P434" s="239"/>
      <c r="Q434" s="239"/>
      <c r="R434" s="239"/>
      <c r="S434" s="239"/>
      <c r="T434" s="239"/>
      <c r="U434" s="239"/>
      <c r="V434" s="214"/>
      <c r="W434" s="239"/>
      <c r="X434" s="239"/>
      <c r="Y434" s="239"/>
      <c r="Z434" s="214"/>
      <c r="AA434" s="239"/>
      <c r="AB434" s="214"/>
      <c r="AC434" s="239"/>
      <c r="AD434" s="214"/>
      <c r="AE434" s="239"/>
      <c r="AF434" s="214"/>
      <c r="AG434" s="239"/>
      <c r="AH434" s="214"/>
      <c r="AI434" s="239"/>
      <c r="AJ434" s="214"/>
      <c r="AK434" s="239"/>
      <c r="AL434" s="214"/>
      <c r="AM434" s="214"/>
      <c r="AN434" s="239"/>
      <c r="AO434" s="240"/>
      <c r="AP434" s="239"/>
      <c r="AQ434" s="214"/>
      <c r="AR434" s="239"/>
      <c r="AS434" s="214"/>
      <c r="AT434" s="239"/>
      <c r="AU434" s="214"/>
      <c r="AV434" s="239"/>
      <c r="AW434" s="214"/>
      <c r="AX434" s="261">
        <f>AX435</f>
        <v>1769.104</v>
      </c>
      <c r="AY434" s="243"/>
      <c r="AZ434" s="234"/>
      <c r="BB434" s="260">
        <f>BB435</f>
        <v>1930</v>
      </c>
      <c r="BC434" s="245">
        <f t="shared" si="17"/>
        <v>109.09477339941576</v>
      </c>
    </row>
    <row r="435" spans="1:55" ht="49.9" customHeight="1" x14ac:dyDescent="0.25">
      <c r="A435" s="255" t="s">
        <v>865</v>
      </c>
      <c r="B435" s="257" t="s">
        <v>867</v>
      </c>
      <c r="C435" s="257" t="s">
        <v>764</v>
      </c>
      <c r="D435" s="291" t="s">
        <v>678</v>
      </c>
      <c r="E435" s="239">
        <f>F435+G435+H435+I435</f>
        <v>574000</v>
      </c>
      <c r="F435" s="259">
        <v>144000</v>
      </c>
      <c r="G435" s="241">
        <v>144000</v>
      </c>
      <c r="H435" s="241">
        <v>144000</v>
      </c>
      <c r="I435" s="241">
        <v>142000</v>
      </c>
      <c r="J435" s="239">
        <f>K435+L435+M435+N435</f>
        <v>3000</v>
      </c>
      <c r="K435" s="259"/>
      <c r="L435" s="241">
        <v>1000</v>
      </c>
      <c r="M435" s="241">
        <v>1000</v>
      </c>
      <c r="N435" s="260">
        <v>1000</v>
      </c>
      <c r="O435" s="241">
        <v>578903.13</v>
      </c>
      <c r="P435" s="241"/>
      <c r="Q435" s="241">
        <v>1143000</v>
      </c>
      <c r="R435" s="241">
        <v>1143000</v>
      </c>
      <c r="S435" s="241">
        <v>1143000</v>
      </c>
      <c r="T435" s="241">
        <v>1143000</v>
      </c>
      <c r="U435" s="241">
        <v>1215800</v>
      </c>
      <c r="V435" s="214"/>
      <c r="W435" s="241">
        <f>W436+W438</f>
        <v>1400701.93</v>
      </c>
      <c r="X435" s="241">
        <f>X436+X438</f>
        <v>1217</v>
      </c>
      <c r="Y435" s="241">
        <f>W435+X435</f>
        <v>1401918.93</v>
      </c>
      <c r="Z435" s="214"/>
      <c r="AA435" s="241">
        <f>AA436+AA438</f>
        <v>1404409.43</v>
      </c>
      <c r="AB435" s="214"/>
      <c r="AC435" s="241">
        <f>AC436+AC438</f>
        <v>1431036.69</v>
      </c>
      <c r="AD435" s="214"/>
      <c r="AE435" s="241">
        <f>AE436+AE438</f>
        <v>1478160.04</v>
      </c>
      <c r="AF435" s="214"/>
      <c r="AG435" s="241">
        <f>AG436+AG438</f>
        <v>1725200</v>
      </c>
      <c r="AH435" s="214"/>
      <c r="AI435" s="241">
        <f>AI436+AI438+AI437</f>
        <v>1343831.3299999998</v>
      </c>
      <c r="AJ435" s="214"/>
      <c r="AK435" s="241">
        <f>AK436+AK438+AK437</f>
        <v>1343831.3299999998</v>
      </c>
      <c r="AL435" s="214"/>
      <c r="AM435" s="214"/>
      <c r="AN435" s="241">
        <f>AN436+AN438+AN437</f>
        <v>1346057.14</v>
      </c>
      <c r="AO435" s="260"/>
      <c r="AP435" s="241">
        <f>AP436+AP438+AP437</f>
        <v>1346057.14</v>
      </c>
      <c r="AQ435" s="214"/>
      <c r="AR435" s="241">
        <f>AR436+AR438+AR437</f>
        <v>1346057.14</v>
      </c>
      <c r="AS435" s="214"/>
      <c r="AT435" s="241">
        <f>AT436+AT438+AT437</f>
        <v>1348282.95</v>
      </c>
      <c r="AU435" s="214"/>
      <c r="AV435" s="241">
        <f>AV436+AV438+AV437</f>
        <v>1386182.95</v>
      </c>
      <c r="AW435" s="214"/>
      <c r="AX435" s="261">
        <f>AX436+AX438+AX437</f>
        <v>1769.104</v>
      </c>
      <c r="AY435" s="262">
        <f>AY436+AY438+AY437</f>
        <v>1420.9</v>
      </c>
      <c r="AZ435" s="234"/>
      <c r="BB435" s="260">
        <f>BB436+BB438+BB437</f>
        <v>1930</v>
      </c>
      <c r="BC435" s="245">
        <f t="shared" si="17"/>
        <v>109.09477339941576</v>
      </c>
    </row>
    <row r="436" spans="1:55" ht="48.6" customHeight="1" x14ac:dyDescent="0.25">
      <c r="A436" s="255" t="s">
        <v>865</v>
      </c>
      <c r="B436" s="257" t="s">
        <v>867</v>
      </c>
      <c r="C436" s="257" t="s">
        <v>801</v>
      </c>
      <c r="D436" s="258" t="s">
        <v>751</v>
      </c>
      <c r="E436" s="239"/>
      <c r="F436" s="259"/>
      <c r="G436" s="241"/>
      <c r="H436" s="241"/>
      <c r="I436" s="241"/>
      <c r="J436" s="239"/>
      <c r="K436" s="259"/>
      <c r="L436" s="241"/>
      <c r="M436" s="241"/>
      <c r="N436" s="260"/>
      <c r="O436" s="241"/>
      <c r="P436" s="241"/>
      <c r="Q436" s="241"/>
      <c r="R436" s="241"/>
      <c r="S436" s="241"/>
      <c r="T436" s="241"/>
      <c r="U436" s="241">
        <v>1215800</v>
      </c>
      <c r="V436" s="214">
        <v>183109.93</v>
      </c>
      <c r="W436" s="241">
        <f>U436+V436</f>
        <v>1398909.93</v>
      </c>
      <c r="X436" s="241">
        <v>0</v>
      </c>
      <c r="Y436" s="241">
        <f>W436+X436</f>
        <v>1398909.93</v>
      </c>
      <c r="Z436" s="214"/>
      <c r="AA436" s="241">
        <f>Y436+Z436</f>
        <v>1398909.93</v>
      </c>
      <c r="AB436" s="214"/>
      <c r="AC436" s="241">
        <f>AA436+AB436</f>
        <v>1398909.93</v>
      </c>
      <c r="AD436" s="214">
        <v>42000</v>
      </c>
      <c r="AE436" s="241">
        <f>AC436+AD436</f>
        <v>1440909.93</v>
      </c>
      <c r="AF436" s="214"/>
      <c r="AG436" s="241">
        <v>1699200</v>
      </c>
      <c r="AH436" s="214">
        <v>-382681.64</v>
      </c>
      <c r="AI436" s="241">
        <f>AG436+AH436</f>
        <v>1316518.3599999999</v>
      </c>
      <c r="AJ436" s="214"/>
      <c r="AK436" s="241">
        <f>AI436+AJ436</f>
        <v>1316518.3599999999</v>
      </c>
      <c r="AL436" s="214"/>
      <c r="AM436" s="214"/>
      <c r="AN436" s="241">
        <f>AK436+AL436+AM436</f>
        <v>1316518.3599999999</v>
      </c>
      <c r="AO436" s="260"/>
      <c r="AP436" s="241">
        <f>AM436+AN436+AO436</f>
        <v>1316518.3599999999</v>
      </c>
      <c r="AQ436" s="214"/>
      <c r="AR436" s="241">
        <f>AO436+AP436+AQ436</f>
        <v>1316518.3599999999</v>
      </c>
      <c r="AS436" s="214"/>
      <c r="AT436" s="241">
        <f>AQ436+AR436+AS436</f>
        <v>1316518.3599999999</v>
      </c>
      <c r="AU436" s="214">
        <v>37900</v>
      </c>
      <c r="AV436" s="241">
        <f>AS436+AT436+AU436</f>
        <v>1354418.3599999999</v>
      </c>
      <c r="AW436" s="214"/>
      <c r="AX436" s="261">
        <f>2211.38-442.276</f>
        <v>1769.104</v>
      </c>
      <c r="AY436" s="262">
        <v>1420.9</v>
      </c>
      <c r="AZ436" s="234"/>
      <c r="BB436" s="260">
        <v>1930</v>
      </c>
      <c r="BC436" s="245">
        <f t="shared" si="17"/>
        <v>109.09477339941576</v>
      </c>
    </row>
    <row r="437" spans="1:55" ht="27" hidden="1" customHeight="1" x14ac:dyDescent="0.25">
      <c r="A437" s="255"/>
      <c r="B437" s="257" t="s">
        <v>570</v>
      </c>
      <c r="C437" s="257"/>
      <c r="D437" s="258" t="s">
        <v>433</v>
      </c>
      <c r="E437" s="239"/>
      <c r="F437" s="259"/>
      <c r="G437" s="241"/>
      <c r="H437" s="241"/>
      <c r="I437" s="241"/>
      <c r="J437" s="239"/>
      <c r="K437" s="259"/>
      <c r="L437" s="241"/>
      <c r="M437" s="241"/>
      <c r="N437" s="260"/>
      <c r="O437" s="241"/>
      <c r="P437" s="241"/>
      <c r="Q437" s="241"/>
      <c r="R437" s="241"/>
      <c r="S437" s="241"/>
      <c r="T437" s="241"/>
      <c r="U437" s="241"/>
      <c r="V437" s="214"/>
      <c r="W437" s="241"/>
      <c r="X437" s="241"/>
      <c r="Y437" s="241"/>
      <c r="Z437" s="214"/>
      <c r="AA437" s="241"/>
      <c r="AB437" s="214"/>
      <c r="AC437" s="241"/>
      <c r="AD437" s="214"/>
      <c r="AE437" s="241"/>
      <c r="AF437" s="214"/>
      <c r="AG437" s="241"/>
      <c r="AH437" s="214">
        <v>1312.97</v>
      </c>
      <c r="AI437" s="241">
        <f>AH437</f>
        <v>1312.97</v>
      </c>
      <c r="AJ437" s="214"/>
      <c r="AK437" s="241">
        <f>AI437</f>
        <v>1312.97</v>
      </c>
      <c r="AL437" s="214"/>
      <c r="AM437" s="214"/>
      <c r="AN437" s="241">
        <f>AK437+AL437+AM437</f>
        <v>1312.97</v>
      </c>
      <c r="AO437" s="260"/>
      <c r="AP437" s="241">
        <f>AM437+AN437+AO437</f>
        <v>1312.97</v>
      </c>
      <c r="AQ437" s="214"/>
      <c r="AR437" s="241">
        <f>AO437+AP437+AQ437</f>
        <v>1312.97</v>
      </c>
      <c r="AS437" s="214">
        <v>2225.81</v>
      </c>
      <c r="AT437" s="241">
        <f>AQ437+AR437+AS437</f>
        <v>3538.7799999999997</v>
      </c>
      <c r="AU437" s="214"/>
      <c r="AV437" s="241">
        <f>AT437</f>
        <v>3538.7799999999997</v>
      </c>
      <c r="AW437" s="214"/>
      <c r="AX437" s="261">
        <v>0</v>
      </c>
      <c r="AY437" s="262">
        <v>0</v>
      </c>
      <c r="AZ437" s="234"/>
      <c r="BB437" s="260">
        <v>0</v>
      </c>
      <c r="BC437" s="245" t="e">
        <f t="shared" si="17"/>
        <v>#DIV/0!</v>
      </c>
    </row>
    <row r="438" spans="1:55" ht="0.75" customHeight="1" x14ac:dyDescent="0.25">
      <c r="A438" s="255"/>
      <c r="B438" s="257" t="s">
        <v>571</v>
      </c>
      <c r="C438" s="257"/>
      <c r="D438" s="258" t="s">
        <v>433</v>
      </c>
      <c r="E438" s="239"/>
      <c r="F438" s="259"/>
      <c r="G438" s="241"/>
      <c r="H438" s="241"/>
      <c r="I438" s="241"/>
      <c r="J438" s="239"/>
      <c r="K438" s="259"/>
      <c r="L438" s="241"/>
      <c r="M438" s="241"/>
      <c r="N438" s="260"/>
      <c r="O438" s="241"/>
      <c r="P438" s="241"/>
      <c r="Q438" s="241"/>
      <c r="R438" s="241"/>
      <c r="S438" s="241"/>
      <c r="T438" s="241"/>
      <c r="U438" s="241"/>
      <c r="V438" s="214">
        <v>1792</v>
      </c>
      <c r="W438" s="241">
        <f>V438</f>
        <v>1792</v>
      </c>
      <c r="X438" s="241">
        <v>1217</v>
      </c>
      <c r="Y438" s="241">
        <f>W438+X438</f>
        <v>3009</v>
      </c>
      <c r="Z438" s="214">
        <v>2490.5</v>
      </c>
      <c r="AA438" s="241">
        <f>Y438+Z438</f>
        <v>5499.5</v>
      </c>
      <c r="AB438" s="214">
        <v>26627.26</v>
      </c>
      <c r="AC438" s="241">
        <f>AA438+AB438</f>
        <v>32126.76</v>
      </c>
      <c r="AD438" s="214"/>
      <c r="AE438" s="241">
        <v>37250.11</v>
      </c>
      <c r="AF438" s="214">
        <v>1323.4</v>
      </c>
      <c r="AG438" s="241">
        <v>26000</v>
      </c>
      <c r="AH438" s="214"/>
      <c r="AI438" s="241">
        <v>26000</v>
      </c>
      <c r="AJ438" s="214"/>
      <c r="AK438" s="241">
        <v>26000</v>
      </c>
      <c r="AL438" s="214"/>
      <c r="AM438" s="214">
        <v>2225.81</v>
      </c>
      <c r="AN438" s="241">
        <f>AK438+AL438+AM438</f>
        <v>28225.81</v>
      </c>
      <c r="AO438" s="260"/>
      <c r="AP438" s="241">
        <v>28225.81</v>
      </c>
      <c r="AQ438" s="214"/>
      <c r="AR438" s="241">
        <v>28225.81</v>
      </c>
      <c r="AS438" s="214"/>
      <c r="AT438" s="241">
        <v>28225.81</v>
      </c>
      <c r="AU438" s="214"/>
      <c r="AV438" s="241">
        <v>28225.81</v>
      </c>
      <c r="AW438" s="214"/>
      <c r="AX438" s="261">
        <v>0</v>
      </c>
      <c r="AY438" s="262">
        <v>0</v>
      </c>
      <c r="AZ438" s="234"/>
      <c r="BB438" s="260">
        <v>0</v>
      </c>
      <c r="BC438" s="245" t="e">
        <f t="shared" si="17"/>
        <v>#DIV/0!</v>
      </c>
    </row>
    <row r="439" spans="1:55" ht="30" hidden="1" customHeight="1" x14ac:dyDescent="0.25">
      <c r="A439" s="255"/>
      <c r="B439" s="257" t="s">
        <v>572</v>
      </c>
      <c r="C439" s="257"/>
      <c r="D439" s="258" t="s">
        <v>440</v>
      </c>
      <c r="E439" s="239"/>
      <c r="F439" s="259"/>
      <c r="G439" s="241"/>
      <c r="H439" s="241"/>
      <c r="I439" s="241"/>
      <c r="J439" s="239"/>
      <c r="K439" s="259"/>
      <c r="L439" s="241"/>
      <c r="M439" s="241"/>
      <c r="N439" s="260"/>
      <c r="O439" s="241"/>
      <c r="P439" s="241"/>
      <c r="Q439" s="241"/>
      <c r="R439" s="241"/>
      <c r="S439" s="241"/>
      <c r="T439" s="241"/>
      <c r="U439" s="241"/>
      <c r="V439" s="214"/>
      <c r="W439" s="241"/>
      <c r="X439" s="241"/>
      <c r="Y439" s="241"/>
      <c r="Z439" s="214"/>
      <c r="AA439" s="241"/>
      <c r="AB439" s="214"/>
      <c r="AC439" s="241"/>
      <c r="AD439" s="214"/>
      <c r="AE439" s="241"/>
      <c r="AF439" s="214"/>
      <c r="AG439" s="241"/>
      <c r="AH439" s="214"/>
      <c r="AI439" s="241"/>
      <c r="AJ439" s="214"/>
      <c r="AK439" s="241"/>
      <c r="AL439" s="214"/>
      <c r="AM439" s="214"/>
      <c r="AN439" s="241">
        <f>AN440</f>
        <v>7000</v>
      </c>
      <c r="AO439" s="260"/>
      <c r="AP439" s="241">
        <f>AP440</f>
        <v>7000</v>
      </c>
      <c r="AQ439" s="214"/>
      <c r="AR439" s="241">
        <f>AR440</f>
        <v>7000</v>
      </c>
      <c r="AS439" s="214"/>
      <c r="AT439" s="241">
        <f>AT440</f>
        <v>7000</v>
      </c>
      <c r="AU439" s="214"/>
      <c r="AV439" s="241">
        <f>AV440</f>
        <v>7000</v>
      </c>
      <c r="AW439" s="214"/>
      <c r="AX439" s="261"/>
      <c r="AY439" s="262">
        <f>AY440</f>
        <v>0</v>
      </c>
      <c r="AZ439" s="234"/>
      <c r="BB439" s="260"/>
      <c r="BC439" s="245" t="e">
        <f t="shared" si="17"/>
        <v>#DIV/0!</v>
      </c>
    </row>
    <row r="440" spans="1:55" ht="29.25" hidden="1" customHeight="1" x14ac:dyDescent="0.25">
      <c r="A440" s="255"/>
      <c r="B440" s="237"/>
      <c r="C440" s="237"/>
      <c r="D440" s="287"/>
      <c r="E440" s="239"/>
      <c r="F440" s="259"/>
      <c r="G440" s="241"/>
      <c r="H440" s="241"/>
      <c r="I440" s="241"/>
      <c r="J440" s="239"/>
      <c r="K440" s="259"/>
      <c r="L440" s="241"/>
      <c r="M440" s="241"/>
      <c r="N440" s="260"/>
      <c r="O440" s="241"/>
      <c r="P440" s="241"/>
      <c r="Q440" s="241"/>
      <c r="R440" s="241"/>
      <c r="S440" s="241"/>
      <c r="T440" s="241"/>
      <c r="U440" s="241"/>
      <c r="V440" s="214"/>
      <c r="W440" s="241"/>
      <c r="X440" s="241"/>
      <c r="Y440" s="241"/>
      <c r="Z440" s="214"/>
      <c r="AA440" s="241"/>
      <c r="AB440" s="214"/>
      <c r="AC440" s="241"/>
      <c r="AD440" s="214"/>
      <c r="AE440" s="241"/>
      <c r="AF440" s="214"/>
      <c r="AG440" s="241"/>
      <c r="AH440" s="214"/>
      <c r="AI440" s="241"/>
      <c r="AJ440" s="214"/>
      <c r="AK440" s="241"/>
      <c r="AL440" s="214">
        <v>7000</v>
      </c>
      <c r="AM440" s="214"/>
      <c r="AN440" s="241">
        <f>AL440</f>
        <v>7000</v>
      </c>
      <c r="AO440" s="260"/>
      <c r="AP440" s="241">
        <f>AN440</f>
        <v>7000</v>
      </c>
      <c r="AQ440" s="214"/>
      <c r="AR440" s="241">
        <f>AP440</f>
        <v>7000</v>
      </c>
      <c r="AS440" s="214"/>
      <c r="AT440" s="241">
        <f>AR440</f>
        <v>7000</v>
      </c>
      <c r="AU440" s="214"/>
      <c r="AV440" s="241">
        <f>AT440</f>
        <v>7000</v>
      </c>
      <c r="AW440" s="214"/>
      <c r="AX440" s="242"/>
      <c r="AY440" s="262">
        <v>0</v>
      </c>
      <c r="AZ440" s="234"/>
      <c r="BB440" s="240"/>
      <c r="BC440" s="245" t="e">
        <f t="shared" si="17"/>
        <v>#DIV/0!</v>
      </c>
    </row>
    <row r="441" spans="1:55" ht="28.5" customHeight="1" x14ac:dyDescent="0.25">
      <c r="A441" s="236" t="s">
        <v>869</v>
      </c>
      <c r="B441" s="237" t="s">
        <v>837</v>
      </c>
      <c r="C441" s="237" t="s">
        <v>764</v>
      </c>
      <c r="D441" s="238" t="s">
        <v>574</v>
      </c>
      <c r="E441" s="239" t="e">
        <f>F441+G441+H441+I441</f>
        <v>#REF!</v>
      </c>
      <c r="F441" s="239" t="e">
        <f>F448+#REF!+#REF!</f>
        <v>#REF!</v>
      </c>
      <c r="G441" s="239" t="e">
        <f>G448+#REF!+#REF!</f>
        <v>#REF!</v>
      </c>
      <c r="H441" s="239" t="e">
        <f>H448+#REF!+#REF!</f>
        <v>#REF!</v>
      </c>
      <c r="I441" s="239" t="e">
        <f>I448+#REF!+#REF!</f>
        <v>#REF!</v>
      </c>
      <c r="J441" s="239" t="e">
        <f>K441+L441+M441+N441</f>
        <v>#REF!</v>
      </c>
      <c r="K441" s="239" t="e">
        <f>K448+#REF!+#REF!</f>
        <v>#REF!</v>
      </c>
      <c r="L441" s="239" t="e">
        <f>L448+#REF!+#REF!</f>
        <v>#REF!</v>
      </c>
      <c r="M441" s="239" t="e">
        <f>M448+#REF!+#REF!</f>
        <v>#REF!</v>
      </c>
      <c r="N441" s="240" t="e">
        <f>N448+#REF!+#REF!</f>
        <v>#REF!</v>
      </c>
      <c r="O441" s="239">
        <v>4016317.47</v>
      </c>
      <c r="P441" s="239">
        <v>275172.32</v>
      </c>
      <c r="Q441" s="239" t="e">
        <f>Q448+#REF!+#REF!+Q455+Q456+#REF!</f>
        <v>#REF!</v>
      </c>
      <c r="R441" s="239" t="e">
        <f>R448+#REF!+#REF!+R455+R456+#REF!</f>
        <v>#REF!</v>
      </c>
      <c r="S441" s="239" t="e">
        <f>S448+#REF!+#REF!+S455+S456+#REF!</f>
        <v>#REF!</v>
      </c>
      <c r="T441" s="239" t="e">
        <f>T448+#REF!+#REF!+T455+T456+#REF!</f>
        <v>#REF!</v>
      </c>
      <c r="U441" s="239" t="e">
        <f>U448+#REF!+U455</f>
        <v>#REF!</v>
      </c>
      <c r="V441" s="214"/>
      <c r="W441" s="239" t="e">
        <f>W448+#REF!+W455</f>
        <v>#REF!</v>
      </c>
      <c r="X441" s="239" t="e">
        <f>X448+#REF!+X455</f>
        <v>#REF!</v>
      </c>
      <c r="Y441" s="239" t="e">
        <f>W441+X441</f>
        <v>#REF!</v>
      </c>
      <c r="Z441" s="214"/>
      <c r="AA441" s="239" t="e">
        <f>AA448+#REF!+AA455</f>
        <v>#REF!</v>
      </c>
      <c r="AB441" s="214"/>
      <c r="AC441" s="239" t="e">
        <f>AC448+#REF!+AC455</f>
        <v>#REF!</v>
      </c>
      <c r="AD441" s="214"/>
      <c r="AE441" s="239" t="e">
        <f>AE448+#REF!+AE455</f>
        <v>#REF!</v>
      </c>
      <c r="AF441" s="214"/>
      <c r="AG441" s="239">
        <f>AG448+AG455</f>
        <v>3508000</v>
      </c>
      <c r="AH441" s="214"/>
      <c r="AI441" s="239">
        <f>AI448+AI455</f>
        <v>3924039.59</v>
      </c>
      <c r="AJ441" s="214"/>
      <c r="AK441" s="239">
        <f>AK448+AK455</f>
        <v>3924039.59</v>
      </c>
      <c r="AL441" s="214"/>
      <c r="AM441" s="214"/>
      <c r="AN441" s="239">
        <f>AN448+AN455</f>
        <v>3924039.59</v>
      </c>
      <c r="AO441" s="240"/>
      <c r="AP441" s="239">
        <f>AP448+AP455</f>
        <v>3481327.02</v>
      </c>
      <c r="AQ441" s="214"/>
      <c r="AR441" s="239">
        <f>AR448+AR455</f>
        <v>3481327.02</v>
      </c>
      <c r="AS441" s="214"/>
      <c r="AT441" s="239">
        <f>AT448+AT455</f>
        <v>3475938.28</v>
      </c>
      <c r="AU441" s="214"/>
      <c r="AV441" s="239">
        <f>AV448+AV455</f>
        <v>1998238.28</v>
      </c>
      <c r="AW441" s="214"/>
      <c r="AX441" s="242">
        <f>AX457+AX478+AX466+AX463</f>
        <v>1078.48</v>
      </c>
      <c r="AY441" s="243">
        <f>AY442+AY445+AY448</f>
        <v>0</v>
      </c>
      <c r="AZ441" s="234"/>
      <c r="BB441" s="240">
        <f>BB457+BB478+BB466+BB463</f>
        <v>0</v>
      </c>
      <c r="BC441" s="245">
        <f t="shared" si="17"/>
        <v>0</v>
      </c>
    </row>
    <row r="442" spans="1:55" ht="24.6" hidden="1" customHeight="1" x14ac:dyDescent="0.25">
      <c r="A442" s="255"/>
      <c r="B442" s="247" t="s">
        <v>679</v>
      </c>
      <c r="C442" s="247"/>
      <c r="D442" s="256" t="s">
        <v>680</v>
      </c>
      <c r="E442" s="251"/>
      <c r="F442" s="251"/>
      <c r="G442" s="251"/>
      <c r="H442" s="251"/>
      <c r="I442" s="251"/>
      <c r="J442" s="251"/>
      <c r="K442" s="251"/>
      <c r="L442" s="251"/>
      <c r="M442" s="251"/>
      <c r="N442" s="252"/>
      <c r="O442" s="251"/>
      <c r="P442" s="251"/>
      <c r="Q442" s="251"/>
      <c r="R442" s="251"/>
      <c r="S442" s="251"/>
      <c r="T442" s="251"/>
      <c r="U442" s="251"/>
      <c r="V442" s="305"/>
      <c r="W442" s="251"/>
      <c r="X442" s="251"/>
      <c r="Y442" s="251"/>
      <c r="Z442" s="305"/>
      <c r="AA442" s="251"/>
      <c r="AB442" s="305"/>
      <c r="AC442" s="251"/>
      <c r="AD442" s="305"/>
      <c r="AE442" s="251"/>
      <c r="AF442" s="305"/>
      <c r="AG442" s="251"/>
      <c r="AH442" s="305"/>
      <c r="AI442" s="251"/>
      <c r="AJ442" s="305"/>
      <c r="AK442" s="251"/>
      <c r="AL442" s="305"/>
      <c r="AM442" s="305"/>
      <c r="AN442" s="251"/>
      <c r="AO442" s="252"/>
      <c r="AP442" s="251"/>
      <c r="AQ442" s="305"/>
      <c r="AR442" s="251"/>
      <c r="AS442" s="305"/>
      <c r="AT442" s="251"/>
      <c r="AU442" s="305"/>
      <c r="AV442" s="251"/>
      <c r="AW442" s="305"/>
      <c r="AX442" s="253"/>
      <c r="AY442" s="254">
        <f>AY443</f>
        <v>0</v>
      </c>
      <c r="AZ442" s="234"/>
      <c r="BB442" s="252"/>
      <c r="BC442" s="245" t="e">
        <f t="shared" si="17"/>
        <v>#DIV/0!</v>
      </c>
    </row>
    <row r="443" spans="1:55" ht="15.6" hidden="1" customHeight="1" x14ac:dyDescent="0.25">
      <c r="A443" s="255"/>
      <c r="B443" s="257" t="s">
        <v>684</v>
      </c>
      <c r="C443" s="257"/>
      <c r="D443" s="291" t="s">
        <v>682</v>
      </c>
      <c r="E443" s="241"/>
      <c r="F443" s="241"/>
      <c r="G443" s="241"/>
      <c r="H443" s="241"/>
      <c r="I443" s="241"/>
      <c r="J443" s="241"/>
      <c r="K443" s="241"/>
      <c r="L443" s="241"/>
      <c r="M443" s="241"/>
      <c r="N443" s="260"/>
      <c r="O443" s="241"/>
      <c r="P443" s="241"/>
      <c r="Q443" s="241"/>
      <c r="R443" s="241"/>
      <c r="S443" s="241"/>
      <c r="T443" s="241"/>
      <c r="U443" s="241"/>
      <c r="V443" s="214"/>
      <c r="W443" s="241"/>
      <c r="X443" s="241"/>
      <c r="Y443" s="241"/>
      <c r="Z443" s="214"/>
      <c r="AA443" s="241"/>
      <c r="AB443" s="214"/>
      <c r="AC443" s="241"/>
      <c r="AD443" s="214"/>
      <c r="AE443" s="241"/>
      <c r="AF443" s="214"/>
      <c r="AG443" s="241"/>
      <c r="AH443" s="214"/>
      <c r="AI443" s="241"/>
      <c r="AJ443" s="214"/>
      <c r="AK443" s="241"/>
      <c r="AL443" s="214"/>
      <c r="AM443" s="214"/>
      <c r="AN443" s="241"/>
      <c r="AO443" s="260"/>
      <c r="AP443" s="241"/>
      <c r="AQ443" s="214"/>
      <c r="AR443" s="241"/>
      <c r="AS443" s="214"/>
      <c r="AT443" s="241"/>
      <c r="AU443" s="214"/>
      <c r="AV443" s="241"/>
      <c r="AW443" s="214"/>
      <c r="AX443" s="261">
        <f>AX444</f>
        <v>0</v>
      </c>
      <c r="AY443" s="262">
        <v>0</v>
      </c>
      <c r="AZ443" s="234"/>
      <c r="BB443" s="260">
        <f>BB444</f>
        <v>0</v>
      </c>
      <c r="BC443" s="245" t="e">
        <f t="shared" si="17"/>
        <v>#DIV/0!</v>
      </c>
    </row>
    <row r="444" spans="1:55" ht="30" hidden="1" customHeight="1" x14ac:dyDescent="0.25">
      <c r="A444" s="255"/>
      <c r="B444" s="257" t="s">
        <v>683</v>
      </c>
      <c r="C444" s="257"/>
      <c r="D444" s="275" t="s">
        <v>681</v>
      </c>
      <c r="E444" s="241"/>
      <c r="F444" s="241"/>
      <c r="G444" s="241"/>
      <c r="H444" s="241"/>
      <c r="I444" s="241"/>
      <c r="J444" s="241"/>
      <c r="K444" s="241"/>
      <c r="L444" s="241"/>
      <c r="M444" s="241"/>
      <c r="N444" s="260"/>
      <c r="O444" s="241"/>
      <c r="P444" s="241"/>
      <c r="Q444" s="241"/>
      <c r="R444" s="241"/>
      <c r="S444" s="241"/>
      <c r="T444" s="241"/>
      <c r="U444" s="241"/>
      <c r="V444" s="214"/>
      <c r="W444" s="241"/>
      <c r="X444" s="241"/>
      <c r="Y444" s="241"/>
      <c r="Z444" s="214"/>
      <c r="AA444" s="241"/>
      <c r="AB444" s="214"/>
      <c r="AC444" s="241"/>
      <c r="AD444" s="214"/>
      <c r="AE444" s="241"/>
      <c r="AF444" s="214"/>
      <c r="AG444" s="241"/>
      <c r="AH444" s="214"/>
      <c r="AI444" s="241"/>
      <c r="AJ444" s="214"/>
      <c r="AK444" s="241"/>
      <c r="AL444" s="214"/>
      <c r="AM444" s="214"/>
      <c r="AN444" s="241"/>
      <c r="AO444" s="260"/>
      <c r="AP444" s="241"/>
      <c r="AQ444" s="214"/>
      <c r="AR444" s="241"/>
      <c r="AS444" s="214"/>
      <c r="AT444" s="241"/>
      <c r="AU444" s="214"/>
      <c r="AV444" s="241"/>
      <c r="AW444" s="214"/>
      <c r="AX444" s="261"/>
      <c r="AY444" s="262"/>
      <c r="AZ444" s="234"/>
      <c r="BB444" s="260"/>
      <c r="BC444" s="245" t="e">
        <f t="shared" si="17"/>
        <v>#DIV/0!</v>
      </c>
    </row>
    <row r="445" spans="1:55" ht="34.15" hidden="1" customHeight="1" x14ac:dyDescent="0.25">
      <c r="A445" s="255"/>
      <c r="B445" s="247" t="s">
        <v>719</v>
      </c>
      <c r="C445" s="247"/>
      <c r="D445" s="256" t="s">
        <v>718</v>
      </c>
      <c r="E445" s="251"/>
      <c r="F445" s="251"/>
      <c r="G445" s="251"/>
      <c r="H445" s="251"/>
      <c r="I445" s="251"/>
      <c r="J445" s="251"/>
      <c r="K445" s="251"/>
      <c r="L445" s="251"/>
      <c r="M445" s="251"/>
      <c r="N445" s="252"/>
      <c r="O445" s="251"/>
      <c r="P445" s="251"/>
      <c r="Q445" s="251"/>
      <c r="R445" s="251"/>
      <c r="S445" s="251"/>
      <c r="T445" s="251"/>
      <c r="U445" s="251"/>
      <c r="V445" s="305"/>
      <c r="W445" s="251"/>
      <c r="X445" s="251"/>
      <c r="Y445" s="251"/>
      <c r="Z445" s="305"/>
      <c r="AA445" s="251"/>
      <c r="AB445" s="305"/>
      <c r="AC445" s="251"/>
      <c r="AD445" s="305"/>
      <c r="AE445" s="251"/>
      <c r="AF445" s="305"/>
      <c r="AG445" s="251"/>
      <c r="AH445" s="305"/>
      <c r="AI445" s="251"/>
      <c r="AJ445" s="305"/>
      <c r="AK445" s="251"/>
      <c r="AL445" s="305"/>
      <c r="AM445" s="305"/>
      <c r="AN445" s="251"/>
      <c r="AO445" s="252"/>
      <c r="AP445" s="251"/>
      <c r="AQ445" s="305"/>
      <c r="AR445" s="251"/>
      <c r="AS445" s="305"/>
      <c r="AT445" s="251"/>
      <c r="AU445" s="305"/>
      <c r="AV445" s="251"/>
      <c r="AW445" s="305"/>
      <c r="AX445" s="253">
        <f>AX447</f>
        <v>0</v>
      </c>
      <c r="AY445" s="254">
        <f>AY447</f>
        <v>0</v>
      </c>
      <c r="AZ445" s="234"/>
      <c r="BB445" s="252">
        <f>BB447</f>
        <v>0</v>
      </c>
      <c r="BC445" s="245" t="e">
        <f t="shared" si="17"/>
        <v>#DIV/0!</v>
      </c>
    </row>
    <row r="446" spans="1:55" ht="29.45" hidden="1" customHeight="1" x14ac:dyDescent="0.25">
      <c r="A446" s="255"/>
      <c r="B446" s="247" t="s">
        <v>720</v>
      </c>
      <c r="C446" s="247"/>
      <c r="D446" s="248"/>
      <c r="E446" s="251"/>
      <c r="F446" s="251"/>
      <c r="G446" s="251"/>
      <c r="H446" s="251"/>
      <c r="I446" s="251"/>
      <c r="J446" s="251"/>
      <c r="K446" s="251"/>
      <c r="L446" s="251"/>
      <c r="M446" s="251"/>
      <c r="N446" s="252"/>
      <c r="O446" s="251"/>
      <c r="P446" s="251"/>
      <c r="Q446" s="251"/>
      <c r="R446" s="251"/>
      <c r="S446" s="251"/>
      <c r="T446" s="251"/>
      <c r="U446" s="251"/>
      <c r="V446" s="305"/>
      <c r="W446" s="251"/>
      <c r="X446" s="251"/>
      <c r="Y446" s="251"/>
      <c r="Z446" s="305"/>
      <c r="AA446" s="251"/>
      <c r="AB446" s="305"/>
      <c r="AC446" s="251"/>
      <c r="AD446" s="305"/>
      <c r="AE446" s="251"/>
      <c r="AF446" s="305"/>
      <c r="AG446" s="251"/>
      <c r="AH446" s="305"/>
      <c r="AI446" s="251"/>
      <c r="AJ446" s="305"/>
      <c r="AK446" s="251"/>
      <c r="AL446" s="305"/>
      <c r="AM446" s="305"/>
      <c r="AN446" s="251"/>
      <c r="AO446" s="252"/>
      <c r="AP446" s="251"/>
      <c r="AQ446" s="305"/>
      <c r="AR446" s="251"/>
      <c r="AS446" s="305"/>
      <c r="AT446" s="251"/>
      <c r="AU446" s="305"/>
      <c r="AV446" s="251"/>
      <c r="AW446" s="305"/>
      <c r="AX446" s="253"/>
      <c r="AY446" s="254"/>
      <c r="AZ446" s="234"/>
      <c r="BB446" s="252"/>
      <c r="BC446" s="245" t="e">
        <f t="shared" si="17"/>
        <v>#DIV/0!</v>
      </c>
    </row>
    <row r="447" spans="1:55" ht="16.899999999999999" hidden="1" customHeight="1" x14ac:dyDescent="0.25">
      <c r="A447" s="255"/>
      <c r="B447" s="247" t="s">
        <v>721</v>
      </c>
      <c r="C447" s="247"/>
      <c r="D447" s="258" t="s">
        <v>392</v>
      </c>
      <c r="E447" s="241"/>
      <c r="F447" s="241"/>
      <c r="G447" s="241"/>
      <c r="H447" s="241"/>
      <c r="I447" s="241"/>
      <c r="J447" s="241"/>
      <c r="K447" s="241"/>
      <c r="L447" s="241"/>
      <c r="M447" s="241"/>
      <c r="N447" s="260"/>
      <c r="O447" s="241"/>
      <c r="P447" s="241"/>
      <c r="Q447" s="241"/>
      <c r="R447" s="241"/>
      <c r="S447" s="241"/>
      <c r="T447" s="241"/>
      <c r="U447" s="241"/>
      <c r="V447" s="214"/>
      <c r="W447" s="241"/>
      <c r="X447" s="241"/>
      <c r="Y447" s="241"/>
      <c r="Z447" s="214"/>
      <c r="AA447" s="241"/>
      <c r="AB447" s="214"/>
      <c r="AC447" s="241"/>
      <c r="AD447" s="214"/>
      <c r="AE447" s="241"/>
      <c r="AF447" s="214"/>
      <c r="AG447" s="241"/>
      <c r="AH447" s="214"/>
      <c r="AI447" s="241"/>
      <c r="AJ447" s="214"/>
      <c r="AK447" s="241"/>
      <c r="AL447" s="214"/>
      <c r="AM447" s="214"/>
      <c r="AN447" s="241"/>
      <c r="AO447" s="260"/>
      <c r="AP447" s="241"/>
      <c r="AQ447" s="214"/>
      <c r="AR447" s="241"/>
      <c r="AS447" s="214"/>
      <c r="AT447" s="241"/>
      <c r="AU447" s="214"/>
      <c r="AV447" s="241"/>
      <c r="AW447" s="214"/>
      <c r="AX447" s="261"/>
      <c r="AY447" s="262">
        <v>0</v>
      </c>
      <c r="AZ447" s="234"/>
      <c r="BB447" s="260"/>
      <c r="BC447" s="245" t="e">
        <f t="shared" si="17"/>
        <v>#DIV/0!</v>
      </c>
    </row>
    <row r="448" spans="1:55" ht="24" hidden="1" customHeight="1" x14ac:dyDescent="0.25">
      <c r="A448" s="255"/>
      <c r="B448" s="247" t="s">
        <v>575</v>
      </c>
      <c r="C448" s="247"/>
      <c r="D448" s="256" t="s">
        <v>576</v>
      </c>
      <c r="E448" s="249" t="e">
        <f>F448+G448+H448+I448</f>
        <v>#REF!</v>
      </c>
      <c r="F448" s="251" t="e">
        <f>#REF!+#REF!+#REF!</f>
        <v>#REF!</v>
      </c>
      <c r="G448" s="251" t="e">
        <f>#REF!+#REF!+#REF!</f>
        <v>#REF!</v>
      </c>
      <c r="H448" s="251" t="e">
        <f>#REF!+#REF!+#REF!</f>
        <v>#REF!</v>
      </c>
      <c r="I448" s="251" t="e">
        <f>#REF!+#REF!+#REF!</f>
        <v>#REF!</v>
      </c>
      <c r="J448" s="249" t="e">
        <f>K448+L448+M448+N448</f>
        <v>#REF!</v>
      </c>
      <c r="K448" s="251" t="e">
        <f>#REF!+#REF!+#REF!</f>
        <v>#REF!</v>
      </c>
      <c r="L448" s="251" t="e">
        <f>#REF!+#REF!+#REF!</f>
        <v>#REF!</v>
      </c>
      <c r="M448" s="251" t="e">
        <f>#REF!+#REF!+#REF!</f>
        <v>#REF!</v>
      </c>
      <c r="N448" s="252" t="e">
        <f>#REF!+#REF!+#REF!</f>
        <v>#REF!</v>
      </c>
      <c r="O448" s="251" t="e">
        <f>#REF!+#REF!+#REF!</f>
        <v>#REF!</v>
      </c>
      <c r="P448" s="251">
        <v>275172.32</v>
      </c>
      <c r="Q448" s="251" t="e">
        <f>#REF!+Q449+#REF!+Q451</f>
        <v>#REF!</v>
      </c>
      <c r="R448" s="251" t="e">
        <f>#REF!+R449+#REF!+R451</f>
        <v>#REF!</v>
      </c>
      <c r="S448" s="251" t="e">
        <f>#REF!+S449+#REF!+S451+S453</f>
        <v>#REF!</v>
      </c>
      <c r="T448" s="251" t="e">
        <f>#REF!+T449+#REF!+T451+T453</f>
        <v>#REF!</v>
      </c>
      <c r="U448" s="251" t="e">
        <f>U453+U451+U449</f>
        <v>#REF!</v>
      </c>
      <c r="V448" s="214"/>
      <c r="W448" s="251" t="e">
        <f>W453+W451+W449</f>
        <v>#REF!</v>
      </c>
      <c r="X448" s="251" t="e">
        <f>X453+X451+X449</f>
        <v>#REF!</v>
      </c>
      <c r="Y448" s="251" t="e">
        <f t="shared" ref="Y448:Y456" si="21">W448+X448</f>
        <v>#REF!</v>
      </c>
      <c r="Z448" s="214"/>
      <c r="AA448" s="251" t="e">
        <f>AA449+AA451+AA453</f>
        <v>#REF!</v>
      </c>
      <c r="AB448" s="214"/>
      <c r="AC448" s="251" t="e">
        <f>AC449+AC451+AC453</f>
        <v>#REF!</v>
      </c>
      <c r="AD448" s="214"/>
      <c r="AE448" s="251" t="e">
        <f>AE449+AE451+AE453</f>
        <v>#REF!</v>
      </c>
      <c r="AF448" s="214"/>
      <c r="AG448" s="251">
        <f>AG449+AG451+AG453</f>
        <v>3492000</v>
      </c>
      <c r="AH448" s="214"/>
      <c r="AI448" s="251">
        <f>AI449+AI451+AI453</f>
        <v>3908039.59</v>
      </c>
      <c r="AJ448" s="214"/>
      <c r="AK448" s="251">
        <f>AK449+AK451+AK453</f>
        <v>3908039.59</v>
      </c>
      <c r="AL448" s="214"/>
      <c r="AM448" s="214"/>
      <c r="AN448" s="251">
        <f>AN449+AN451+AN453</f>
        <v>3908039.59</v>
      </c>
      <c r="AO448" s="252"/>
      <c r="AP448" s="251">
        <f>AP449+AP451+AP453</f>
        <v>3465327.02</v>
      </c>
      <c r="AQ448" s="214"/>
      <c r="AR448" s="251">
        <f>AR449+AR451+AR453</f>
        <v>3465327.02</v>
      </c>
      <c r="AS448" s="214"/>
      <c r="AT448" s="251">
        <f>AT449+AT451+AT453</f>
        <v>3461361.28</v>
      </c>
      <c r="AU448" s="214"/>
      <c r="AV448" s="251">
        <f>AV449+AV451+AV453</f>
        <v>1983661.28</v>
      </c>
      <c r="AW448" s="214"/>
      <c r="AX448" s="253">
        <f>AX449+AX451+AX453</f>
        <v>0</v>
      </c>
      <c r="AY448" s="254">
        <f>AY449+AY451+AY453</f>
        <v>0</v>
      </c>
      <c r="AZ448" s="234"/>
      <c r="BB448" s="252">
        <f>BB449+BB451+BB453</f>
        <v>0</v>
      </c>
      <c r="BC448" s="245" t="e">
        <f t="shared" si="17"/>
        <v>#DIV/0!</v>
      </c>
    </row>
    <row r="449" spans="1:55" ht="22.9" hidden="1" customHeight="1" x14ac:dyDescent="0.25">
      <c r="A449" s="255"/>
      <c r="B449" s="257" t="s">
        <v>601</v>
      </c>
      <c r="C449" s="257"/>
      <c r="D449" s="275" t="s">
        <v>602</v>
      </c>
      <c r="E449" s="239">
        <f>F449+G449+H449+I449</f>
        <v>631000</v>
      </c>
      <c r="F449" s="259">
        <v>142000</v>
      </c>
      <c r="G449" s="241">
        <v>152000</v>
      </c>
      <c r="H449" s="241">
        <v>196000</v>
      </c>
      <c r="I449" s="241">
        <v>141000</v>
      </c>
      <c r="J449" s="239">
        <f>K449+L449+M449+N449</f>
        <v>43000</v>
      </c>
      <c r="K449" s="259"/>
      <c r="L449" s="241"/>
      <c r="M449" s="241">
        <v>35000</v>
      </c>
      <c r="N449" s="260">
        <v>8000</v>
      </c>
      <c r="O449" s="241">
        <v>674000</v>
      </c>
      <c r="P449" s="241">
        <v>275172.32</v>
      </c>
      <c r="Q449" s="241">
        <v>123514.66</v>
      </c>
      <c r="R449" s="241">
        <v>123514.66</v>
      </c>
      <c r="S449" s="241">
        <v>123514.66</v>
      </c>
      <c r="T449" s="241">
        <v>123514.66</v>
      </c>
      <c r="U449" s="241" t="e">
        <f>#REF!</f>
        <v>#REF!</v>
      </c>
      <c r="V449" s="264"/>
      <c r="W449" s="241" t="e">
        <f>#REF!+#REF!</f>
        <v>#REF!</v>
      </c>
      <c r="X449" s="241" t="e">
        <f>#REF!+#REF!+X450</f>
        <v>#REF!</v>
      </c>
      <c r="Y449" s="241" t="e">
        <f t="shared" si="21"/>
        <v>#REF!</v>
      </c>
      <c r="Z449" s="214"/>
      <c r="AA449" s="241" t="e">
        <f>#REF!+#REF!+AA450</f>
        <v>#REF!</v>
      </c>
      <c r="AB449" s="214"/>
      <c r="AC449" s="241" t="e">
        <f>#REF!+#REF!+AC450</f>
        <v>#REF!</v>
      </c>
      <c r="AD449" s="214"/>
      <c r="AE449" s="241" t="e">
        <f>#REF!+#REF!+AE450</f>
        <v>#REF!</v>
      </c>
      <c r="AF449" s="214"/>
      <c r="AG449" s="241">
        <f>+AG450</f>
        <v>25600</v>
      </c>
      <c r="AH449" s="214"/>
      <c r="AI449" s="241">
        <f>+AI450</f>
        <v>25600</v>
      </c>
      <c r="AJ449" s="214"/>
      <c r="AK449" s="241">
        <f>+AK450</f>
        <v>25600</v>
      </c>
      <c r="AL449" s="214"/>
      <c r="AM449" s="214"/>
      <c r="AN449" s="241">
        <f>+AN450</f>
        <v>25600</v>
      </c>
      <c r="AO449" s="260"/>
      <c r="AP449" s="241">
        <f>+AP450</f>
        <v>25600</v>
      </c>
      <c r="AQ449" s="214"/>
      <c r="AR449" s="241">
        <f>+AR450</f>
        <v>25600</v>
      </c>
      <c r="AS449" s="214"/>
      <c r="AT449" s="241">
        <f>+AT450</f>
        <v>21634.26</v>
      </c>
      <c r="AU449" s="214"/>
      <c r="AV449" s="241">
        <f>+AV450</f>
        <v>21634.26</v>
      </c>
      <c r="AW449" s="214"/>
      <c r="AX449" s="261"/>
      <c r="AY449" s="262">
        <v>0</v>
      </c>
      <c r="AZ449" s="234"/>
      <c r="BB449" s="260"/>
      <c r="BC449" s="245" t="e">
        <f t="shared" si="17"/>
        <v>#DIV/0!</v>
      </c>
    </row>
    <row r="450" spans="1:55" ht="29.45" hidden="1" customHeight="1" x14ac:dyDescent="0.25">
      <c r="A450" s="255"/>
      <c r="B450" s="257" t="s">
        <v>577</v>
      </c>
      <c r="C450" s="257"/>
      <c r="D450" s="258" t="s">
        <v>578</v>
      </c>
      <c r="E450" s="239"/>
      <c r="F450" s="259"/>
      <c r="G450" s="241"/>
      <c r="H450" s="241"/>
      <c r="I450" s="241"/>
      <c r="J450" s="239"/>
      <c r="K450" s="259"/>
      <c r="L450" s="241"/>
      <c r="M450" s="241"/>
      <c r="N450" s="260"/>
      <c r="O450" s="241"/>
      <c r="P450" s="241"/>
      <c r="Q450" s="241"/>
      <c r="R450" s="241"/>
      <c r="S450" s="241"/>
      <c r="T450" s="241"/>
      <c r="U450" s="241"/>
      <c r="V450" s="214"/>
      <c r="W450" s="241"/>
      <c r="X450" s="241">
        <v>18000</v>
      </c>
      <c r="Y450" s="241">
        <f t="shared" si="21"/>
        <v>18000</v>
      </c>
      <c r="Z450" s="214"/>
      <c r="AA450" s="241">
        <f>Y450+Z450</f>
        <v>18000</v>
      </c>
      <c r="AB450" s="214"/>
      <c r="AC450" s="241">
        <f>AA450+AB450</f>
        <v>18000</v>
      </c>
      <c r="AD450" s="214"/>
      <c r="AE450" s="241">
        <f>AC450+AD450</f>
        <v>18000</v>
      </c>
      <c r="AF450" s="214"/>
      <c r="AG450" s="241">
        <v>25600</v>
      </c>
      <c r="AH450" s="214"/>
      <c r="AI450" s="241">
        <v>25600</v>
      </c>
      <c r="AJ450" s="214"/>
      <c r="AK450" s="241">
        <v>25600</v>
      </c>
      <c r="AL450" s="214"/>
      <c r="AM450" s="214"/>
      <c r="AN450" s="241">
        <v>25600</v>
      </c>
      <c r="AO450" s="260"/>
      <c r="AP450" s="241">
        <v>25600</v>
      </c>
      <c r="AQ450" s="214"/>
      <c r="AR450" s="241">
        <v>25600</v>
      </c>
      <c r="AS450" s="214"/>
      <c r="AT450" s="241">
        <v>21634.26</v>
      </c>
      <c r="AU450" s="214"/>
      <c r="AV450" s="241">
        <v>21634.26</v>
      </c>
      <c r="AW450" s="214"/>
      <c r="AX450" s="261">
        <v>0</v>
      </c>
      <c r="AY450" s="262">
        <v>0</v>
      </c>
      <c r="AZ450" s="234"/>
      <c r="BB450" s="260">
        <v>0</v>
      </c>
      <c r="BC450" s="245" t="e">
        <f t="shared" si="17"/>
        <v>#DIV/0!</v>
      </c>
    </row>
    <row r="451" spans="1:55" ht="31.9" hidden="1" customHeight="1" x14ac:dyDescent="0.25">
      <c r="A451" s="255"/>
      <c r="B451" s="257" t="s">
        <v>579</v>
      </c>
      <c r="C451" s="257"/>
      <c r="D451" s="258" t="s">
        <v>580</v>
      </c>
      <c r="E451" s="239"/>
      <c r="F451" s="259"/>
      <c r="G451" s="241"/>
      <c r="H451" s="241"/>
      <c r="I451" s="241"/>
      <c r="J451" s="239"/>
      <c r="K451" s="259"/>
      <c r="L451" s="241"/>
      <c r="M451" s="241"/>
      <c r="N451" s="260"/>
      <c r="O451" s="241"/>
      <c r="P451" s="241"/>
      <c r="Q451" s="241"/>
      <c r="R451" s="241"/>
      <c r="S451" s="241"/>
      <c r="T451" s="241"/>
      <c r="U451" s="241">
        <f>U452</f>
        <v>2509800</v>
      </c>
      <c r="V451" s="214"/>
      <c r="W451" s="241">
        <f>W452</f>
        <v>2735430</v>
      </c>
      <c r="X451" s="241">
        <f>X452</f>
        <v>0</v>
      </c>
      <c r="Y451" s="241">
        <f t="shared" si="21"/>
        <v>2735430</v>
      </c>
      <c r="Z451" s="214"/>
      <c r="AA451" s="241">
        <f>AA452</f>
        <v>3362930</v>
      </c>
      <c r="AB451" s="214"/>
      <c r="AC451" s="241">
        <f>AC452</f>
        <v>3362930</v>
      </c>
      <c r="AD451" s="214"/>
      <c r="AE451" s="241">
        <f>AE452</f>
        <v>1107720</v>
      </c>
      <c r="AF451" s="214"/>
      <c r="AG451" s="241">
        <f>AG452</f>
        <v>2477700</v>
      </c>
      <c r="AH451" s="214"/>
      <c r="AI451" s="241">
        <f>AI452</f>
        <v>2920412.57</v>
      </c>
      <c r="AJ451" s="214"/>
      <c r="AK451" s="241">
        <f>AK452</f>
        <v>2920412.57</v>
      </c>
      <c r="AL451" s="214"/>
      <c r="AM451" s="214"/>
      <c r="AN451" s="241">
        <f>AN452</f>
        <v>2920412.57</v>
      </c>
      <c r="AO451" s="260"/>
      <c r="AP451" s="241">
        <f>AP452</f>
        <v>2477700</v>
      </c>
      <c r="AQ451" s="214"/>
      <c r="AR451" s="241">
        <f>AR452</f>
        <v>2477700</v>
      </c>
      <c r="AS451" s="214"/>
      <c r="AT451" s="241">
        <f>AT452</f>
        <v>2477700</v>
      </c>
      <c r="AU451" s="214"/>
      <c r="AV451" s="241">
        <f>AV452</f>
        <v>1000000</v>
      </c>
      <c r="AW451" s="214"/>
      <c r="AX451" s="261">
        <f>AX452</f>
        <v>0</v>
      </c>
      <c r="AY451" s="262">
        <f>AY452</f>
        <v>0</v>
      </c>
      <c r="AZ451" s="234"/>
      <c r="BB451" s="260">
        <f>BB452</f>
        <v>0</v>
      </c>
      <c r="BC451" s="245" t="e">
        <f t="shared" si="17"/>
        <v>#DIV/0!</v>
      </c>
    </row>
    <row r="452" spans="1:55" ht="33.6" hidden="1" customHeight="1" x14ac:dyDescent="0.25">
      <c r="A452" s="255"/>
      <c r="B452" s="257" t="s">
        <v>581</v>
      </c>
      <c r="C452" s="257"/>
      <c r="D452" s="258" t="s">
        <v>578</v>
      </c>
      <c r="E452" s="239"/>
      <c r="F452" s="259"/>
      <c r="G452" s="241"/>
      <c r="H452" s="241"/>
      <c r="I452" s="241"/>
      <c r="J452" s="239"/>
      <c r="K452" s="259"/>
      <c r="L452" s="241"/>
      <c r="M452" s="241"/>
      <c r="N452" s="260"/>
      <c r="O452" s="241"/>
      <c r="P452" s="241"/>
      <c r="Q452" s="241"/>
      <c r="R452" s="241"/>
      <c r="S452" s="241"/>
      <c r="T452" s="241"/>
      <c r="U452" s="241">
        <v>2509800</v>
      </c>
      <c r="V452" s="214">
        <v>225630</v>
      </c>
      <c r="W452" s="241">
        <f>U452+V452</f>
        <v>2735430</v>
      </c>
      <c r="X452" s="241">
        <v>0</v>
      </c>
      <c r="Y452" s="241">
        <f t="shared" si="21"/>
        <v>2735430</v>
      </c>
      <c r="Z452" s="264">
        <v>627500</v>
      </c>
      <c r="AA452" s="241">
        <f>Y452+Z452</f>
        <v>3362930</v>
      </c>
      <c r="AB452" s="214"/>
      <c r="AC452" s="241">
        <f>AA452+AB452</f>
        <v>3362930</v>
      </c>
      <c r="AD452" s="214">
        <v>-2255210</v>
      </c>
      <c r="AE452" s="241">
        <f>AC452+AD452</f>
        <v>1107720</v>
      </c>
      <c r="AF452" s="214"/>
      <c r="AG452" s="241">
        <v>2477700</v>
      </c>
      <c r="AH452" s="214">
        <v>442712.57</v>
      </c>
      <c r="AI452" s="241">
        <f>AG452+AH452</f>
        <v>2920412.57</v>
      </c>
      <c r="AJ452" s="214"/>
      <c r="AK452" s="241">
        <f>AI452+AJ452</f>
        <v>2920412.57</v>
      </c>
      <c r="AL452" s="214"/>
      <c r="AM452" s="214"/>
      <c r="AN452" s="241">
        <f>AK452+AL452+AM452</f>
        <v>2920412.57</v>
      </c>
      <c r="AO452" s="214">
        <v>-442712.57</v>
      </c>
      <c r="AP452" s="241">
        <f>AN452+AO452</f>
        <v>2477700</v>
      </c>
      <c r="AQ452" s="214"/>
      <c r="AR452" s="241">
        <f>AP452+AQ452</f>
        <v>2477700</v>
      </c>
      <c r="AS452" s="214"/>
      <c r="AT452" s="241">
        <f>AR452+AS452</f>
        <v>2477700</v>
      </c>
      <c r="AU452" s="214">
        <v>-1477700</v>
      </c>
      <c r="AV452" s="241">
        <f>AT452+AU452</f>
        <v>1000000</v>
      </c>
      <c r="AW452" s="214"/>
      <c r="AX452" s="261">
        <v>0</v>
      </c>
      <c r="AY452" s="262">
        <v>0</v>
      </c>
      <c r="AZ452" s="234"/>
      <c r="BB452" s="260">
        <v>0</v>
      </c>
      <c r="BC452" s="245" t="e">
        <f t="shared" si="17"/>
        <v>#DIV/0!</v>
      </c>
    </row>
    <row r="453" spans="1:55" ht="37.15" hidden="1" customHeight="1" x14ac:dyDescent="0.25">
      <c r="A453" s="255"/>
      <c r="B453" s="257" t="s">
        <v>582</v>
      </c>
      <c r="C453" s="257"/>
      <c r="D453" s="258" t="s">
        <v>583</v>
      </c>
      <c r="E453" s="239"/>
      <c r="F453" s="259"/>
      <c r="G453" s="241"/>
      <c r="H453" s="241"/>
      <c r="I453" s="241"/>
      <c r="J453" s="239"/>
      <c r="K453" s="259"/>
      <c r="L453" s="241"/>
      <c r="M453" s="241"/>
      <c r="N453" s="260"/>
      <c r="O453" s="241"/>
      <c r="P453" s="241"/>
      <c r="Q453" s="241"/>
      <c r="R453" s="241"/>
      <c r="S453" s="241">
        <v>700</v>
      </c>
      <c r="T453" s="241">
        <v>700</v>
      </c>
      <c r="U453" s="241">
        <f>U454</f>
        <v>622700</v>
      </c>
      <c r="V453" s="214"/>
      <c r="W453" s="241">
        <f>W454</f>
        <v>782960.95</v>
      </c>
      <c r="X453" s="241">
        <f>X454</f>
        <v>0</v>
      </c>
      <c r="Y453" s="241">
        <f t="shared" si="21"/>
        <v>782960.95</v>
      </c>
      <c r="Z453" s="214"/>
      <c r="AA453" s="241">
        <f>Y453+Z453</f>
        <v>782960.95</v>
      </c>
      <c r="AB453" s="214"/>
      <c r="AC453" s="241">
        <f>AA453+AB453</f>
        <v>782960.95</v>
      </c>
      <c r="AD453" s="214"/>
      <c r="AE453" s="241">
        <f>AC453+AD453</f>
        <v>782960.95</v>
      </c>
      <c r="AF453" s="214"/>
      <c r="AG453" s="241">
        <f>AG454</f>
        <v>988700</v>
      </c>
      <c r="AH453" s="214"/>
      <c r="AI453" s="241">
        <f>AI454</f>
        <v>962027.02</v>
      </c>
      <c r="AJ453" s="214"/>
      <c r="AK453" s="241">
        <f>AK454</f>
        <v>962027.02</v>
      </c>
      <c r="AL453" s="214"/>
      <c r="AM453" s="214"/>
      <c r="AN453" s="241">
        <f>AN454</f>
        <v>962027.02</v>
      </c>
      <c r="AO453" s="260"/>
      <c r="AP453" s="241">
        <f>AP454</f>
        <v>962027.02</v>
      </c>
      <c r="AQ453" s="214"/>
      <c r="AR453" s="241">
        <f>AR454</f>
        <v>962027.02</v>
      </c>
      <c r="AS453" s="214"/>
      <c r="AT453" s="241">
        <f>AT454</f>
        <v>962027.02</v>
      </c>
      <c r="AU453" s="214"/>
      <c r="AV453" s="241">
        <f>AV454</f>
        <v>962027.02</v>
      </c>
      <c r="AW453" s="214"/>
      <c r="AX453" s="261">
        <f>AX454</f>
        <v>0</v>
      </c>
      <c r="AY453" s="262">
        <f>AY454</f>
        <v>0</v>
      </c>
      <c r="AZ453" s="234"/>
      <c r="BB453" s="260">
        <f>BB454</f>
        <v>0</v>
      </c>
      <c r="BC453" s="245" t="e">
        <f t="shared" si="17"/>
        <v>#DIV/0!</v>
      </c>
    </row>
    <row r="454" spans="1:55" ht="40.15" hidden="1" customHeight="1" x14ac:dyDescent="0.25">
      <c r="A454" s="255"/>
      <c r="B454" s="257" t="s">
        <v>584</v>
      </c>
      <c r="C454" s="257"/>
      <c r="D454" s="258" t="s">
        <v>578</v>
      </c>
      <c r="E454" s="239"/>
      <c r="F454" s="259"/>
      <c r="G454" s="241"/>
      <c r="H454" s="241"/>
      <c r="I454" s="241"/>
      <c r="J454" s="239"/>
      <c r="K454" s="259"/>
      <c r="L454" s="241"/>
      <c r="M454" s="241"/>
      <c r="N454" s="260"/>
      <c r="O454" s="241"/>
      <c r="P454" s="241"/>
      <c r="Q454" s="241"/>
      <c r="R454" s="241"/>
      <c r="S454" s="241"/>
      <c r="T454" s="241"/>
      <c r="U454" s="241">
        <v>622700</v>
      </c>
      <c r="V454" s="214">
        <v>160260.95000000001</v>
      </c>
      <c r="W454" s="241">
        <f>U454+V454</f>
        <v>782960.95</v>
      </c>
      <c r="X454" s="241">
        <v>0</v>
      </c>
      <c r="Y454" s="241">
        <f t="shared" si="21"/>
        <v>782960.95</v>
      </c>
      <c r="Z454" s="214"/>
      <c r="AA454" s="241">
        <f>Y454+Z454</f>
        <v>782960.95</v>
      </c>
      <c r="AB454" s="214"/>
      <c r="AC454" s="241">
        <f>AA454+AB454</f>
        <v>782960.95</v>
      </c>
      <c r="AD454" s="214"/>
      <c r="AE454" s="241">
        <f>AC454+AD454</f>
        <v>782960.95</v>
      </c>
      <c r="AF454" s="214"/>
      <c r="AG454" s="241">
        <v>988700</v>
      </c>
      <c r="AH454" s="214">
        <v>-26672.98</v>
      </c>
      <c r="AI454" s="241">
        <f>AG454+AH454</f>
        <v>962027.02</v>
      </c>
      <c r="AJ454" s="214"/>
      <c r="AK454" s="241">
        <f>AI454+AJ454</f>
        <v>962027.02</v>
      </c>
      <c r="AL454" s="214"/>
      <c r="AM454" s="214"/>
      <c r="AN454" s="241">
        <f>AK454+AL454+AM454</f>
        <v>962027.02</v>
      </c>
      <c r="AO454" s="260"/>
      <c r="AP454" s="241">
        <f>AM454+AN454+AO454</f>
        <v>962027.02</v>
      </c>
      <c r="AQ454" s="214"/>
      <c r="AR454" s="241">
        <f>AO454+AP454+AQ454</f>
        <v>962027.02</v>
      </c>
      <c r="AS454" s="214"/>
      <c r="AT454" s="241">
        <f>AQ454+AR454+AS454</f>
        <v>962027.02</v>
      </c>
      <c r="AU454" s="214"/>
      <c r="AV454" s="241">
        <f>AS454+AT454+AU454</f>
        <v>962027.02</v>
      </c>
      <c r="AW454" s="214"/>
      <c r="AX454" s="261">
        <v>0</v>
      </c>
      <c r="AY454" s="262">
        <v>0</v>
      </c>
      <c r="AZ454" s="234"/>
      <c r="BB454" s="260">
        <v>0</v>
      </c>
      <c r="BC454" s="245" t="e">
        <f t="shared" si="17"/>
        <v>#DIV/0!</v>
      </c>
    </row>
    <row r="455" spans="1:55" ht="22.5" hidden="1" customHeight="1" x14ac:dyDescent="0.25">
      <c r="A455" s="255"/>
      <c r="B455" s="247" t="s">
        <v>585</v>
      </c>
      <c r="C455" s="247"/>
      <c r="D455" s="248" t="s">
        <v>440</v>
      </c>
      <c r="E455" s="249"/>
      <c r="F455" s="250"/>
      <c r="G455" s="251"/>
      <c r="H455" s="251"/>
      <c r="I455" s="251"/>
      <c r="J455" s="249"/>
      <c r="K455" s="250"/>
      <c r="L455" s="251"/>
      <c r="M455" s="251"/>
      <c r="N455" s="252"/>
      <c r="O455" s="251"/>
      <c r="P455" s="251"/>
      <c r="Q455" s="251" t="e">
        <f>#REF!</f>
        <v>#REF!</v>
      </c>
      <c r="R455" s="251" t="e">
        <f>#REF!</f>
        <v>#REF!</v>
      </c>
      <c r="S455" s="251" t="e">
        <f>#REF!+#REF!</f>
        <v>#REF!</v>
      </c>
      <c r="T455" s="251" t="e">
        <f>#REF!+#REF!</f>
        <v>#REF!</v>
      </c>
      <c r="U455" s="251" t="e">
        <f>#REF!+U456</f>
        <v>#REF!</v>
      </c>
      <c r="V455" s="214"/>
      <c r="W455" s="251" t="e">
        <f>#REF!+W456</f>
        <v>#REF!</v>
      </c>
      <c r="X455" s="251" t="e">
        <f>#REF!+X456</f>
        <v>#REF!</v>
      </c>
      <c r="Y455" s="241" t="e">
        <f t="shared" si="21"/>
        <v>#REF!</v>
      </c>
      <c r="Z455" s="214"/>
      <c r="AA455" s="241" t="e">
        <f>Y455+Z455</f>
        <v>#REF!</v>
      </c>
      <c r="AB455" s="214"/>
      <c r="AC455" s="241" t="e">
        <f>#REF!+AC456</f>
        <v>#REF!</v>
      </c>
      <c r="AD455" s="214"/>
      <c r="AE455" s="241" t="e">
        <f>#REF!+AE456+#REF!</f>
        <v>#REF!</v>
      </c>
      <c r="AF455" s="214"/>
      <c r="AG455" s="241">
        <f>AG456</f>
        <v>16000</v>
      </c>
      <c r="AH455" s="214"/>
      <c r="AI455" s="241">
        <f>AI456</f>
        <v>16000</v>
      </c>
      <c r="AJ455" s="214"/>
      <c r="AK455" s="241">
        <f>AK456</f>
        <v>16000</v>
      </c>
      <c r="AL455" s="214"/>
      <c r="AM455" s="214"/>
      <c r="AN455" s="241">
        <f>AN456</f>
        <v>16000</v>
      </c>
      <c r="AO455" s="260"/>
      <c r="AP455" s="241">
        <f>AP456</f>
        <v>16000</v>
      </c>
      <c r="AQ455" s="214"/>
      <c r="AR455" s="241">
        <f>AR456</f>
        <v>16000</v>
      </c>
      <c r="AS455" s="214"/>
      <c r="AT455" s="241">
        <f>AT456</f>
        <v>14577</v>
      </c>
      <c r="AU455" s="214"/>
      <c r="AV455" s="241">
        <f>AV456</f>
        <v>14577</v>
      </c>
      <c r="AW455" s="214"/>
      <c r="AX455" s="261">
        <f>AX456</f>
        <v>0</v>
      </c>
      <c r="AY455" s="262">
        <f>AY456</f>
        <v>0</v>
      </c>
      <c r="AZ455" s="234"/>
      <c r="BB455" s="260">
        <f>BB456</f>
        <v>0</v>
      </c>
      <c r="BC455" s="245" t="e">
        <f t="shared" si="17"/>
        <v>#DIV/0!</v>
      </c>
    </row>
    <row r="456" spans="1:55" ht="36" hidden="1" customHeight="1" x14ac:dyDescent="0.25">
      <c r="A456" s="255"/>
      <c r="B456" s="257" t="s">
        <v>586</v>
      </c>
      <c r="C456" s="257"/>
      <c r="D456" s="258" t="s">
        <v>573</v>
      </c>
      <c r="E456" s="239"/>
      <c r="F456" s="259"/>
      <c r="G456" s="241"/>
      <c r="H456" s="241"/>
      <c r="I456" s="241"/>
      <c r="J456" s="239"/>
      <c r="K456" s="259"/>
      <c r="L456" s="241"/>
      <c r="M456" s="241"/>
      <c r="N456" s="260"/>
      <c r="O456" s="241"/>
      <c r="P456" s="241"/>
      <c r="Q456" s="241" t="e">
        <f>#REF!</f>
        <v>#REF!</v>
      </c>
      <c r="R456" s="241" t="e">
        <f>#REF!</f>
        <v>#REF!</v>
      </c>
      <c r="S456" s="241" t="e">
        <f>#REF!</f>
        <v>#REF!</v>
      </c>
      <c r="T456" s="241" t="e">
        <f>#REF!</f>
        <v>#REF!</v>
      </c>
      <c r="U456" s="241">
        <v>215356.44</v>
      </c>
      <c r="V456" s="214"/>
      <c r="W456" s="241">
        <v>215356.44</v>
      </c>
      <c r="X456" s="241">
        <v>168643.56</v>
      </c>
      <c r="Y456" s="241">
        <f t="shared" si="21"/>
        <v>384000</v>
      </c>
      <c r="Z456" s="214"/>
      <c r="AA456" s="241">
        <f>Y456+Z456</f>
        <v>384000</v>
      </c>
      <c r="AB456" s="214">
        <v>384000</v>
      </c>
      <c r="AC456" s="241">
        <f>AA456+AB456</f>
        <v>768000</v>
      </c>
      <c r="AD456" s="214"/>
      <c r="AE456" s="241">
        <f>AC456+AD456</f>
        <v>768000</v>
      </c>
      <c r="AF456" s="214">
        <v>-271368.48</v>
      </c>
      <c r="AG456" s="241">
        <v>16000</v>
      </c>
      <c r="AH456" s="214"/>
      <c r="AI456" s="241">
        <v>16000</v>
      </c>
      <c r="AJ456" s="214"/>
      <c r="AK456" s="241">
        <v>16000</v>
      </c>
      <c r="AL456" s="214"/>
      <c r="AM456" s="214"/>
      <c r="AN456" s="241">
        <v>16000</v>
      </c>
      <c r="AO456" s="260"/>
      <c r="AP456" s="241">
        <v>16000</v>
      </c>
      <c r="AQ456" s="214"/>
      <c r="AR456" s="241">
        <v>16000</v>
      </c>
      <c r="AS456" s="214"/>
      <c r="AT456" s="241">
        <v>14577</v>
      </c>
      <c r="AU456" s="214"/>
      <c r="AV456" s="241">
        <v>14577</v>
      </c>
      <c r="AW456" s="214"/>
      <c r="AX456" s="261">
        <v>0</v>
      </c>
      <c r="AY456" s="262">
        <v>0</v>
      </c>
      <c r="AZ456" s="234"/>
      <c r="BB456" s="260">
        <v>0</v>
      </c>
      <c r="BC456" s="245" t="e">
        <f t="shared" si="17"/>
        <v>#DIV/0!</v>
      </c>
    </row>
    <row r="457" spans="1:55" ht="33.75" customHeight="1" x14ac:dyDescent="0.25">
      <c r="A457" s="280" t="s">
        <v>869</v>
      </c>
      <c r="B457" s="247" t="s">
        <v>870</v>
      </c>
      <c r="C457" s="247" t="s">
        <v>764</v>
      </c>
      <c r="D457" s="256" t="s">
        <v>27</v>
      </c>
      <c r="E457" s="239"/>
      <c r="F457" s="259"/>
      <c r="G457" s="241"/>
      <c r="H457" s="241"/>
      <c r="I457" s="241"/>
      <c r="J457" s="239"/>
      <c r="K457" s="259"/>
      <c r="L457" s="241"/>
      <c r="M457" s="241"/>
      <c r="N457" s="260"/>
      <c r="O457" s="241"/>
      <c r="P457" s="241"/>
      <c r="Q457" s="241"/>
      <c r="R457" s="241"/>
      <c r="S457" s="241"/>
      <c r="T457" s="241"/>
      <c r="U457" s="241"/>
      <c r="V457" s="214"/>
      <c r="W457" s="241"/>
      <c r="X457" s="241"/>
      <c r="Y457" s="241"/>
      <c r="Z457" s="214"/>
      <c r="AA457" s="241"/>
      <c r="AB457" s="214"/>
      <c r="AC457" s="241"/>
      <c r="AD457" s="214"/>
      <c r="AE457" s="241"/>
      <c r="AF457" s="214"/>
      <c r="AG457" s="241"/>
      <c r="AH457" s="214"/>
      <c r="AI457" s="241"/>
      <c r="AJ457" s="214"/>
      <c r="AK457" s="241"/>
      <c r="AL457" s="214"/>
      <c r="AM457" s="214"/>
      <c r="AN457" s="241"/>
      <c r="AO457" s="260"/>
      <c r="AP457" s="241"/>
      <c r="AQ457" s="214"/>
      <c r="AR457" s="241"/>
      <c r="AS457" s="214"/>
      <c r="AT457" s="241"/>
      <c r="AU457" s="214"/>
      <c r="AV457" s="241"/>
      <c r="AW457" s="214"/>
      <c r="AX457" s="261">
        <f>AX458</f>
        <v>756</v>
      </c>
      <c r="AY457" s="262"/>
      <c r="AZ457" s="234"/>
      <c r="BA457" s="234"/>
      <c r="BB457" s="260">
        <f>BB459+BB460</f>
        <v>0</v>
      </c>
      <c r="BC457" s="245">
        <f t="shared" si="17"/>
        <v>0</v>
      </c>
    </row>
    <row r="458" spans="1:55" ht="27.75" customHeight="1" x14ac:dyDescent="0.25">
      <c r="A458" s="311" t="s">
        <v>869</v>
      </c>
      <c r="B458" s="247" t="s">
        <v>874</v>
      </c>
      <c r="C458" s="247" t="s">
        <v>764</v>
      </c>
      <c r="D458" s="256" t="s">
        <v>136</v>
      </c>
      <c r="E458" s="239"/>
      <c r="F458" s="259"/>
      <c r="G458" s="241"/>
      <c r="H458" s="241"/>
      <c r="I458" s="241"/>
      <c r="J458" s="239"/>
      <c r="K458" s="259"/>
      <c r="L458" s="241"/>
      <c r="M458" s="241"/>
      <c r="N458" s="260"/>
      <c r="O458" s="241"/>
      <c r="P458" s="241"/>
      <c r="Q458" s="241"/>
      <c r="R458" s="241"/>
      <c r="S458" s="241"/>
      <c r="T458" s="241"/>
      <c r="U458" s="241"/>
      <c r="V458" s="214"/>
      <c r="W458" s="241"/>
      <c r="X458" s="241"/>
      <c r="Y458" s="241"/>
      <c r="Z458" s="214"/>
      <c r="AA458" s="241"/>
      <c r="AB458" s="214"/>
      <c r="AC458" s="241"/>
      <c r="AD458" s="214"/>
      <c r="AE458" s="241"/>
      <c r="AF458" s="214"/>
      <c r="AG458" s="241"/>
      <c r="AH458" s="214"/>
      <c r="AI458" s="241"/>
      <c r="AJ458" s="214"/>
      <c r="AK458" s="241"/>
      <c r="AL458" s="214"/>
      <c r="AM458" s="214"/>
      <c r="AN458" s="241"/>
      <c r="AO458" s="260"/>
      <c r="AP458" s="241"/>
      <c r="AQ458" s="214"/>
      <c r="AR458" s="241"/>
      <c r="AS458" s="214"/>
      <c r="AT458" s="241"/>
      <c r="AU458" s="214"/>
      <c r="AV458" s="241"/>
      <c r="AW458" s="214"/>
      <c r="AX458" s="261">
        <f>AX461+AX462</f>
        <v>756</v>
      </c>
      <c r="AY458" s="262"/>
      <c r="AZ458" s="234"/>
      <c r="BA458" s="234"/>
      <c r="BB458" s="260">
        <f>BB459+BB460</f>
        <v>0</v>
      </c>
      <c r="BC458" s="245">
        <f t="shared" si="17"/>
        <v>0</v>
      </c>
    </row>
    <row r="459" spans="1:55" ht="28.5" customHeight="1" x14ac:dyDescent="0.25">
      <c r="A459" s="280" t="s">
        <v>869</v>
      </c>
      <c r="B459" s="257" t="s">
        <v>914</v>
      </c>
      <c r="C459" s="257" t="s">
        <v>871</v>
      </c>
      <c r="D459" s="275" t="s">
        <v>757</v>
      </c>
      <c r="E459" s="239"/>
      <c r="F459" s="259"/>
      <c r="G459" s="241"/>
      <c r="H459" s="241"/>
      <c r="I459" s="241"/>
      <c r="J459" s="239"/>
      <c r="K459" s="259"/>
      <c r="L459" s="241"/>
      <c r="M459" s="241"/>
      <c r="N459" s="260"/>
      <c r="O459" s="241"/>
      <c r="P459" s="241"/>
      <c r="Q459" s="241"/>
      <c r="R459" s="241"/>
      <c r="S459" s="241"/>
      <c r="T459" s="241"/>
      <c r="U459" s="241"/>
      <c r="V459" s="214"/>
      <c r="W459" s="241"/>
      <c r="X459" s="241"/>
      <c r="Y459" s="241"/>
      <c r="Z459" s="214"/>
      <c r="AA459" s="241"/>
      <c r="AB459" s="214"/>
      <c r="AC459" s="241"/>
      <c r="AD459" s="214"/>
      <c r="AE459" s="241"/>
      <c r="AF459" s="214"/>
      <c r="AG459" s="241"/>
      <c r="AH459" s="214"/>
      <c r="AI459" s="241"/>
      <c r="AJ459" s="214"/>
      <c r="AK459" s="241"/>
      <c r="AL459" s="214"/>
      <c r="AM459" s="214"/>
      <c r="AN459" s="241"/>
      <c r="AO459" s="260"/>
      <c r="AP459" s="241"/>
      <c r="AQ459" s="214"/>
      <c r="AR459" s="241"/>
      <c r="AS459" s="214"/>
      <c r="AT459" s="241"/>
      <c r="AU459" s="214"/>
      <c r="AV459" s="241"/>
      <c r="AW459" s="214"/>
      <c r="AX459" s="261">
        <f>250-250</f>
        <v>0</v>
      </c>
      <c r="AY459" s="262"/>
      <c r="AZ459" s="234"/>
      <c r="BA459" s="234"/>
      <c r="BB459" s="260"/>
      <c r="BC459" s="245" t="e">
        <f t="shared" si="17"/>
        <v>#DIV/0!</v>
      </c>
    </row>
    <row r="460" spans="1:55" ht="25.5" hidden="1" customHeight="1" x14ac:dyDescent="0.25">
      <c r="A460" s="255" t="s">
        <v>869</v>
      </c>
      <c r="B460" s="257" t="s">
        <v>21</v>
      </c>
      <c r="C460" s="257" t="s">
        <v>871</v>
      </c>
      <c r="D460" s="275" t="s">
        <v>758</v>
      </c>
      <c r="E460" s="239"/>
      <c r="F460" s="259"/>
      <c r="G460" s="241"/>
      <c r="H460" s="241"/>
      <c r="I460" s="241"/>
      <c r="J460" s="239"/>
      <c r="K460" s="259"/>
      <c r="L460" s="241"/>
      <c r="M460" s="241"/>
      <c r="N460" s="260"/>
      <c r="O460" s="241"/>
      <c r="P460" s="241"/>
      <c r="Q460" s="241"/>
      <c r="R460" s="241"/>
      <c r="S460" s="241"/>
      <c r="T460" s="241"/>
      <c r="U460" s="241"/>
      <c r="V460" s="214"/>
      <c r="W460" s="241"/>
      <c r="X460" s="241"/>
      <c r="Y460" s="241"/>
      <c r="Z460" s="214"/>
      <c r="AA460" s="241"/>
      <c r="AB460" s="214"/>
      <c r="AC460" s="241"/>
      <c r="AD460" s="214"/>
      <c r="AE460" s="241"/>
      <c r="AF460" s="214"/>
      <c r="AG460" s="241"/>
      <c r="AH460" s="214"/>
      <c r="AI460" s="241"/>
      <c r="AJ460" s="214"/>
      <c r="AK460" s="241"/>
      <c r="AL460" s="214"/>
      <c r="AM460" s="214"/>
      <c r="AN460" s="241"/>
      <c r="AO460" s="260"/>
      <c r="AP460" s="241"/>
      <c r="AQ460" s="214"/>
      <c r="AR460" s="241"/>
      <c r="AS460" s="214"/>
      <c r="AT460" s="241"/>
      <c r="AU460" s="214"/>
      <c r="AV460" s="241"/>
      <c r="AW460" s="214"/>
      <c r="AX460" s="261"/>
      <c r="AY460" s="262"/>
      <c r="AZ460" s="234"/>
      <c r="BB460" s="260"/>
      <c r="BC460" s="245" t="e">
        <f t="shared" si="17"/>
        <v>#DIV/0!</v>
      </c>
    </row>
    <row r="461" spans="1:55" ht="33.75" customHeight="1" x14ac:dyDescent="0.25">
      <c r="A461" s="280" t="s">
        <v>869</v>
      </c>
      <c r="B461" s="257" t="s">
        <v>924</v>
      </c>
      <c r="C461" s="257" t="s">
        <v>871</v>
      </c>
      <c r="D461" s="275" t="s">
        <v>925</v>
      </c>
      <c r="E461" s="288"/>
      <c r="F461" s="259"/>
      <c r="G461" s="241"/>
      <c r="H461" s="241"/>
      <c r="I461" s="241"/>
      <c r="J461" s="239"/>
      <c r="K461" s="259"/>
      <c r="L461" s="241"/>
      <c r="M461" s="241"/>
      <c r="N461" s="260"/>
      <c r="O461" s="241"/>
      <c r="P461" s="241"/>
      <c r="Q461" s="241"/>
      <c r="R461" s="241"/>
      <c r="S461" s="241"/>
      <c r="T461" s="241"/>
      <c r="U461" s="241"/>
      <c r="V461" s="214"/>
      <c r="W461" s="241"/>
      <c r="X461" s="241"/>
      <c r="Y461" s="241"/>
      <c r="Z461" s="214"/>
      <c r="AA461" s="241"/>
      <c r="AB461" s="214"/>
      <c r="AC461" s="241"/>
      <c r="AD461" s="214"/>
      <c r="AE461" s="241"/>
      <c r="AF461" s="214"/>
      <c r="AG461" s="241"/>
      <c r="AH461" s="214"/>
      <c r="AI461" s="241"/>
      <c r="AJ461" s="214"/>
      <c r="AK461" s="241"/>
      <c r="AL461" s="214"/>
      <c r="AM461" s="214"/>
      <c r="AN461" s="241"/>
      <c r="AO461" s="260"/>
      <c r="AP461" s="241"/>
      <c r="AQ461" s="214"/>
      <c r="AR461" s="241"/>
      <c r="AS461" s="214"/>
      <c r="AT461" s="241"/>
      <c r="AU461" s="214"/>
      <c r="AV461" s="241"/>
      <c r="AW461" s="214"/>
      <c r="AX461" s="261">
        <v>236.92</v>
      </c>
      <c r="AY461" s="262"/>
      <c r="AZ461" s="234"/>
      <c r="BB461" s="260"/>
      <c r="BC461" s="245"/>
    </row>
    <row r="462" spans="1:55" ht="24" customHeight="1" x14ac:dyDescent="0.25">
      <c r="A462" s="280" t="s">
        <v>869</v>
      </c>
      <c r="B462" s="257" t="s">
        <v>922</v>
      </c>
      <c r="C462" s="257" t="s">
        <v>871</v>
      </c>
      <c r="D462" s="275" t="s">
        <v>923</v>
      </c>
      <c r="E462" s="288"/>
      <c r="F462" s="259"/>
      <c r="G462" s="241"/>
      <c r="H462" s="241"/>
      <c r="I462" s="241"/>
      <c r="J462" s="239"/>
      <c r="K462" s="259"/>
      <c r="L462" s="241"/>
      <c r="M462" s="241"/>
      <c r="N462" s="260"/>
      <c r="O462" s="241"/>
      <c r="P462" s="241"/>
      <c r="Q462" s="241"/>
      <c r="R462" s="241"/>
      <c r="S462" s="241"/>
      <c r="T462" s="241"/>
      <c r="U462" s="241"/>
      <c r="V462" s="214"/>
      <c r="W462" s="241"/>
      <c r="X462" s="241"/>
      <c r="Y462" s="241"/>
      <c r="Z462" s="214"/>
      <c r="AA462" s="241"/>
      <c r="AB462" s="214"/>
      <c r="AC462" s="241"/>
      <c r="AD462" s="214"/>
      <c r="AE462" s="241"/>
      <c r="AF462" s="214"/>
      <c r="AG462" s="241"/>
      <c r="AH462" s="214"/>
      <c r="AI462" s="241"/>
      <c r="AJ462" s="214"/>
      <c r="AK462" s="241"/>
      <c r="AL462" s="214"/>
      <c r="AM462" s="214"/>
      <c r="AN462" s="241"/>
      <c r="AO462" s="260"/>
      <c r="AP462" s="241"/>
      <c r="AQ462" s="214"/>
      <c r="AR462" s="241"/>
      <c r="AS462" s="214"/>
      <c r="AT462" s="241"/>
      <c r="AU462" s="214"/>
      <c r="AV462" s="241"/>
      <c r="AW462" s="214"/>
      <c r="AX462" s="354">
        <v>519.08000000000004</v>
      </c>
      <c r="AY462" s="262"/>
      <c r="AZ462" s="234"/>
      <c r="BB462" s="260"/>
      <c r="BC462" s="245"/>
    </row>
    <row r="463" spans="1:55" ht="36.75" customHeight="1" x14ac:dyDescent="0.25">
      <c r="A463" s="280" t="s">
        <v>869</v>
      </c>
      <c r="B463" s="247" t="s">
        <v>352</v>
      </c>
      <c r="C463" s="247" t="s">
        <v>764</v>
      </c>
      <c r="D463" s="248" t="s">
        <v>127</v>
      </c>
      <c r="E463" s="248" t="s">
        <v>189</v>
      </c>
      <c r="F463" s="259"/>
      <c r="G463" s="241"/>
      <c r="H463" s="241"/>
      <c r="I463" s="241"/>
      <c r="J463" s="239"/>
      <c r="K463" s="259"/>
      <c r="L463" s="241"/>
      <c r="M463" s="241"/>
      <c r="N463" s="260"/>
      <c r="O463" s="241"/>
      <c r="P463" s="241"/>
      <c r="Q463" s="241"/>
      <c r="R463" s="241"/>
      <c r="S463" s="241"/>
      <c r="T463" s="241"/>
      <c r="U463" s="241"/>
      <c r="V463" s="214"/>
      <c r="W463" s="241"/>
      <c r="X463" s="241"/>
      <c r="Y463" s="241"/>
      <c r="Z463" s="214"/>
      <c r="AA463" s="241"/>
      <c r="AB463" s="214"/>
      <c r="AC463" s="241"/>
      <c r="AD463" s="214"/>
      <c r="AE463" s="241"/>
      <c r="AF463" s="214"/>
      <c r="AG463" s="241"/>
      <c r="AH463" s="214"/>
      <c r="AI463" s="241"/>
      <c r="AJ463" s="214"/>
      <c r="AK463" s="241"/>
      <c r="AL463" s="214"/>
      <c r="AM463" s="214"/>
      <c r="AN463" s="241"/>
      <c r="AO463" s="260"/>
      <c r="AP463" s="241"/>
      <c r="AQ463" s="214"/>
      <c r="AR463" s="241"/>
      <c r="AS463" s="214"/>
      <c r="AT463" s="241"/>
      <c r="AU463" s="214"/>
      <c r="AV463" s="241"/>
      <c r="AW463" s="214"/>
      <c r="AX463" s="261">
        <f>AX464</f>
        <v>314.48</v>
      </c>
      <c r="AY463" s="262"/>
      <c r="AZ463" s="234"/>
      <c r="BB463" s="260">
        <f>BB464</f>
        <v>0</v>
      </c>
      <c r="BC463" s="245"/>
    </row>
    <row r="464" spans="1:55" ht="93.75" customHeight="1" x14ac:dyDescent="0.25">
      <c r="A464" s="280" t="s">
        <v>869</v>
      </c>
      <c r="B464" s="257" t="s">
        <v>353</v>
      </c>
      <c r="C464" s="257" t="s">
        <v>764</v>
      </c>
      <c r="D464" s="291" t="s">
        <v>354</v>
      </c>
      <c r="E464" s="291" t="s">
        <v>190</v>
      </c>
      <c r="F464" s="259"/>
      <c r="G464" s="241"/>
      <c r="H464" s="241"/>
      <c r="I464" s="241"/>
      <c r="J464" s="239"/>
      <c r="K464" s="259"/>
      <c r="L464" s="241"/>
      <c r="M464" s="241"/>
      <c r="N464" s="260"/>
      <c r="O464" s="241"/>
      <c r="P464" s="241"/>
      <c r="Q464" s="241"/>
      <c r="R464" s="241"/>
      <c r="S464" s="241"/>
      <c r="T464" s="241"/>
      <c r="U464" s="241"/>
      <c r="V464" s="214"/>
      <c r="W464" s="241"/>
      <c r="X464" s="241"/>
      <c r="Y464" s="241"/>
      <c r="Z464" s="214"/>
      <c r="AA464" s="241"/>
      <c r="AB464" s="214"/>
      <c r="AC464" s="241"/>
      <c r="AD464" s="214"/>
      <c r="AE464" s="241"/>
      <c r="AF464" s="214"/>
      <c r="AG464" s="241"/>
      <c r="AH464" s="214"/>
      <c r="AI464" s="241"/>
      <c r="AJ464" s="214"/>
      <c r="AK464" s="241"/>
      <c r="AL464" s="214"/>
      <c r="AM464" s="214"/>
      <c r="AN464" s="241"/>
      <c r="AO464" s="260"/>
      <c r="AP464" s="241"/>
      <c r="AQ464" s="214"/>
      <c r="AR464" s="241"/>
      <c r="AS464" s="214"/>
      <c r="AT464" s="241"/>
      <c r="AU464" s="214"/>
      <c r="AV464" s="241"/>
      <c r="AW464" s="214"/>
      <c r="AX464" s="261">
        <f>AX465</f>
        <v>314.48</v>
      </c>
      <c r="AY464" s="262"/>
      <c r="AZ464" s="234"/>
      <c r="BB464" s="260">
        <f>BB465</f>
        <v>0</v>
      </c>
      <c r="BC464" s="245"/>
    </row>
    <row r="465" spans="1:58" ht="35.25" customHeight="1" x14ac:dyDescent="0.25">
      <c r="A465" s="280" t="s">
        <v>869</v>
      </c>
      <c r="B465" s="257" t="s">
        <v>353</v>
      </c>
      <c r="C465" s="257" t="s">
        <v>771</v>
      </c>
      <c r="D465" s="258" t="s">
        <v>747</v>
      </c>
      <c r="E465" s="258" t="s">
        <v>747</v>
      </c>
      <c r="F465" s="259"/>
      <c r="G465" s="241"/>
      <c r="H465" s="241"/>
      <c r="I465" s="241"/>
      <c r="J465" s="239"/>
      <c r="K465" s="259"/>
      <c r="L465" s="241"/>
      <c r="M465" s="241"/>
      <c r="N465" s="260"/>
      <c r="O465" s="241"/>
      <c r="P465" s="241"/>
      <c r="Q465" s="241"/>
      <c r="R465" s="241"/>
      <c r="S465" s="241"/>
      <c r="T465" s="241"/>
      <c r="U465" s="241"/>
      <c r="V465" s="214"/>
      <c r="W465" s="241"/>
      <c r="X465" s="241"/>
      <c r="Y465" s="241"/>
      <c r="Z465" s="214"/>
      <c r="AA465" s="241"/>
      <c r="AB465" s="214"/>
      <c r="AC465" s="241"/>
      <c r="AD465" s="214"/>
      <c r="AE465" s="241"/>
      <c r="AF465" s="214"/>
      <c r="AG465" s="241"/>
      <c r="AH465" s="214"/>
      <c r="AI465" s="241"/>
      <c r="AJ465" s="214"/>
      <c r="AK465" s="241"/>
      <c r="AL465" s="214"/>
      <c r="AM465" s="214"/>
      <c r="AN465" s="241"/>
      <c r="AO465" s="260"/>
      <c r="AP465" s="241"/>
      <c r="AQ465" s="214"/>
      <c r="AR465" s="241"/>
      <c r="AS465" s="214"/>
      <c r="AT465" s="241"/>
      <c r="AU465" s="214"/>
      <c r="AV465" s="241"/>
      <c r="AW465" s="214"/>
      <c r="AX465" s="354">
        <v>314.48</v>
      </c>
      <c r="AY465" s="262"/>
      <c r="AZ465" s="234"/>
      <c r="BB465" s="260">
        <v>0</v>
      </c>
      <c r="BC465" s="245"/>
    </row>
    <row r="466" spans="1:58" ht="50.25" hidden="1" customHeight="1" x14ac:dyDescent="0.25">
      <c r="A466" s="280" t="s">
        <v>869</v>
      </c>
      <c r="B466" s="247" t="s">
        <v>866</v>
      </c>
      <c r="C466" s="247" t="s">
        <v>764</v>
      </c>
      <c r="D466" s="248" t="s">
        <v>756</v>
      </c>
      <c r="E466" s="239"/>
      <c r="F466" s="259"/>
      <c r="G466" s="241"/>
      <c r="H466" s="241"/>
      <c r="I466" s="241"/>
      <c r="J466" s="239"/>
      <c r="K466" s="259"/>
      <c r="L466" s="241"/>
      <c r="M466" s="241"/>
      <c r="N466" s="260"/>
      <c r="O466" s="241"/>
      <c r="P466" s="241"/>
      <c r="Q466" s="241"/>
      <c r="R466" s="241"/>
      <c r="S466" s="241"/>
      <c r="T466" s="241"/>
      <c r="U466" s="241"/>
      <c r="V466" s="214"/>
      <c r="W466" s="241"/>
      <c r="X466" s="241"/>
      <c r="Y466" s="241"/>
      <c r="Z466" s="214"/>
      <c r="AA466" s="241"/>
      <c r="AB466" s="214"/>
      <c r="AC466" s="241"/>
      <c r="AD466" s="214"/>
      <c r="AE466" s="241"/>
      <c r="AF466" s="214"/>
      <c r="AG466" s="241"/>
      <c r="AH466" s="214"/>
      <c r="AI466" s="241"/>
      <c r="AJ466" s="214"/>
      <c r="AK466" s="241"/>
      <c r="AL466" s="214"/>
      <c r="AM466" s="214"/>
      <c r="AN466" s="241"/>
      <c r="AO466" s="260"/>
      <c r="AP466" s="241"/>
      <c r="AQ466" s="214"/>
      <c r="AR466" s="241"/>
      <c r="AS466" s="214"/>
      <c r="AT466" s="241"/>
      <c r="AU466" s="214"/>
      <c r="AV466" s="241"/>
      <c r="AW466" s="214"/>
      <c r="AX466" s="261">
        <f>AX470+AX474+AX467</f>
        <v>0</v>
      </c>
      <c r="AY466" s="262"/>
      <c r="AZ466" s="234"/>
      <c r="BB466" s="260">
        <f>BB470+BB474+BB467</f>
        <v>0</v>
      </c>
      <c r="BC466" s="245" t="e">
        <f t="shared" si="17"/>
        <v>#DIV/0!</v>
      </c>
    </row>
    <row r="467" spans="1:58" ht="39.75" hidden="1" customHeight="1" x14ac:dyDescent="0.25">
      <c r="A467" s="280" t="s">
        <v>869</v>
      </c>
      <c r="B467" s="247" t="s">
        <v>22</v>
      </c>
      <c r="C467" s="247" t="s">
        <v>764</v>
      </c>
      <c r="D467" s="248" t="s">
        <v>890</v>
      </c>
      <c r="E467" s="239"/>
      <c r="F467" s="259"/>
      <c r="G467" s="241"/>
      <c r="H467" s="241"/>
      <c r="I467" s="241"/>
      <c r="J467" s="239"/>
      <c r="K467" s="259"/>
      <c r="L467" s="241"/>
      <c r="M467" s="241"/>
      <c r="N467" s="260"/>
      <c r="O467" s="241"/>
      <c r="P467" s="241"/>
      <c r="Q467" s="241"/>
      <c r="R467" s="241"/>
      <c r="S467" s="241"/>
      <c r="T467" s="241"/>
      <c r="U467" s="241"/>
      <c r="V467" s="214"/>
      <c r="W467" s="241"/>
      <c r="X467" s="241"/>
      <c r="Y467" s="241"/>
      <c r="Z467" s="214"/>
      <c r="AA467" s="241"/>
      <c r="AB467" s="214"/>
      <c r="AC467" s="241"/>
      <c r="AD467" s="214"/>
      <c r="AE467" s="241"/>
      <c r="AF467" s="214"/>
      <c r="AG467" s="241"/>
      <c r="AH467" s="214"/>
      <c r="AI467" s="241"/>
      <c r="AJ467" s="214"/>
      <c r="AK467" s="241"/>
      <c r="AL467" s="214"/>
      <c r="AM467" s="214"/>
      <c r="AN467" s="241"/>
      <c r="AO467" s="260"/>
      <c r="AP467" s="241"/>
      <c r="AQ467" s="214"/>
      <c r="AR467" s="241"/>
      <c r="AS467" s="214"/>
      <c r="AT467" s="241"/>
      <c r="AU467" s="214"/>
      <c r="AV467" s="241"/>
      <c r="AW467" s="214"/>
      <c r="AX467" s="253">
        <f>AX468</f>
        <v>0</v>
      </c>
      <c r="AY467" s="262"/>
      <c r="AZ467" s="234"/>
      <c r="BB467" s="252">
        <f>BB468</f>
        <v>0</v>
      </c>
      <c r="BC467" s="245" t="e">
        <f t="shared" si="17"/>
        <v>#DIV/0!</v>
      </c>
    </row>
    <row r="468" spans="1:58" ht="0.75" customHeight="1" x14ac:dyDescent="0.25">
      <c r="A468" s="280" t="s">
        <v>869</v>
      </c>
      <c r="B468" s="257" t="s">
        <v>132</v>
      </c>
      <c r="C468" s="257" t="s">
        <v>764</v>
      </c>
      <c r="D468" s="258" t="s">
        <v>133</v>
      </c>
      <c r="E468" s="239"/>
      <c r="F468" s="259"/>
      <c r="G468" s="241"/>
      <c r="H468" s="241"/>
      <c r="I468" s="241"/>
      <c r="J468" s="239"/>
      <c r="K468" s="259"/>
      <c r="L468" s="241"/>
      <c r="M468" s="241"/>
      <c r="N468" s="260"/>
      <c r="O468" s="241"/>
      <c r="P468" s="241"/>
      <c r="Q468" s="241"/>
      <c r="R468" s="241"/>
      <c r="S468" s="241"/>
      <c r="T468" s="241"/>
      <c r="U468" s="241"/>
      <c r="V468" s="214"/>
      <c r="W468" s="241"/>
      <c r="X468" s="241"/>
      <c r="Y468" s="241"/>
      <c r="Z468" s="214"/>
      <c r="AA468" s="241"/>
      <c r="AB468" s="214"/>
      <c r="AC468" s="241"/>
      <c r="AD468" s="214"/>
      <c r="AE468" s="241"/>
      <c r="AF468" s="214"/>
      <c r="AG468" s="241"/>
      <c r="AH468" s="214"/>
      <c r="AI468" s="241"/>
      <c r="AJ468" s="214"/>
      <c r="AK468" s="241"/>
      <c r="AL468" s="214"/>
      <c r="AM468" s="214"/>
      <c r="AN468" s="241"/>
      <c r="AO468" s="260"/>
      <c r="AP468" s="241"/>
      <c r="AQ468" s="214"/>
      <c r="AR468" s="241"/>
      <c r="AS468" s="214"/>
      <c r="AT468" s="241"/>
      <c r="AU468" s="214"/>
      <c r="AV468" s="241"/>
      <c r="AW468" s="214"/>
      <c r="AX468" s="261">
        <f>AX469</f>
        <v>0</v>
      </c>
      <c r="AY468" s="262"/>
      <c r="AZ468" s="234"/>
      <c r="BB468" s="260">
        <f>BB469</f>
        <v>0</v>
      </c>
      <c r="BC468" s="245" t="e">
        <f t="shared" si="17"/>
        <v>#DIV/0!</v>
      </c>
    </row>
    <row r="469" spans="1:58" ht="0.75" hidden="1" customHeight="1" x14ac:dyDescent="0.25">
      <c r="A469" s="280" t="s">
        <v>869</v>
      </c>
      <c r="B469" s="257" t="s">
        <v>132</v>
      </c>
      <c r="C469" s="257" t="s">
        <v>871</v>
      </c>
      <c r="D469" s="258" t="s">
        <v>758</v>
      </c>
      <c r="E469" s="239"/>
      <c r="F469" s="259"/>
      <c r="G469" s="241"/>
      <c r="H469" s="241"/>
      <c r="I469" s="241"/>
      <c r="J469" s="239"/>
      <c r="K469" s="259"/>
      <c r="L469" s="241"/>
      <c r="M469" s="241"/>
      <c r="N469" s="260"/>
      <c r="O469" s="241"/>
      <c r="P469" s="241"/>
      <c r="Q469" s="241"/>
      <c r="R469" s="241"/>
      <c r="S469" s="241"/>
      <c r="T469" s="241"/>
      <c r="U469" s="241"/>
      <c r="V469" s="214"/>
      <c r="W469" s="241"/>
      <c r="X469" s="241"/>
      <c r="Y469" s="241"/>
      <c r="Z469" s="214"/>
      <c r="AA469" s="241"/>
      <c r="AB469" s="214"/>
      <c r="AC469" s="241"/>
      <c r="AD469" s="214"/>
      <c r="AE469" s="241"/>
      <c r="AF469" s="214"/>
      <c r="AG469" s="241"/>
      <c r="AH469" s="214"/>
      <c r="AI469" s="241"/>
      <c r="AJ469" s="214"/>
      <c r="AK469" s="241"/>
      <c r="AL469" s="214"/>
      <c r="AM469" s="214"/>
      <c r="AN469" s="241"/>
      <c r="AO469" s="260"/>
      <c r="AP469" s="241"/>
      <c r="AQ469" s="214"/>
      <c r="AR469" s="241"/>
      <c r="AS469" s="214"/>
      <c r="AT469" s="241"/>
      <c r="AU469" s="214"/>
      <c r="AV469" s="241"/>
      <c r="AW469" s="214"/>
      <c r="AX469" s="261">
        <v>0</v>
      </c>
      <c r="AY469" s="262"/>
      <c r="AZ469" s="234"/>
      <c r="BA469" s="234"/>
      <c r="BB469" s="260">
        <v>0</v>
      </c>
      <c r="BC469" s="245" t="e">
        <f t="shared" si="17"/>
        <v>#DIV/0!</v>
      </c>
      <c r="BE469" s="209">
        <v>137.30000000000001</v>
      </c>
      <c r="BF469" s="209">
        <v>137.30000000000001</v>
      </c>
    </row>
    <row r="470" spans="1:58" ht="36.75" hidden="1" customHeight="1" x14ac:dyDescent="0.25">
      <c r="A470" s="280" t="s">
        <v>869</v>
      </c>
      <c r="B470" s="247" t="s">
        <v>191</v>
      </c>
      <c r="C470" s="247" t="s">
        <v>764</v>
      </c>
      <c r="D470" s="248" t="s">
        <v>189</v>
      </c>
      <c r="E470" s="239"/>
      <c r="F470" s="259"/>
      <c r="G470" s="241"/>
      <c r="H470" s="241"/>
      <c r="I470" s="241"/>
      <c r="J470" s="239"/>
      <c r="K470" s="259"/>
      <c r="L470" s="241"/>
      <c r="M470" s="241"/>
      <c r="N470" s="260"/>
      <c r="O470" s="241"/>
      <c r="P470" s="241"/>
      <c r="Q470" s="241"/>
      <c r="R470" s="241"/>
      <c r="S470" s="241"/>
      <c r="T470" s="241"/>
      <c r="U470" s="241"/>
      <c r="V470" s="214"/>
      <c r="W470" s="241"/>
      <c r="X470" s="241"/>
      <c r="Y470" s="241"/>
      <c r="Z470" s="214"/>
      <c r="AA470" s="241"/>
      <c r="AB470" s="214"/>
      <c r="AC470" s="241"/>
      <c r="AD470" s="214"/>
      <c r="AE470" s="241"/>
      <c r="AF470" s="214"/>
      <c r="AG470" s="241"/>
      <c r="AH470" s="214"/>
      <c r="AI470" s="241"/>
      <c r="AJ470" s="214"/>
      <c r="AK470" s="241"/>
      <c r="AL470" s="214"/>
      <c r="AM470" s="214"/>
      <c r="AN470" s="241"/>
      <c r="AO470" s="260"/>
      <c r="AP470" s="241"/>
      <c r="AQ470" s="214"/>
      <c r="AR470" s="241"/>
      <c r="AS470" s="214"/>
      <c r="AT470" s="241"/>
      <c r="AU470" s="214"/>
      <c r="AV470" s="241"/>
      <c r="AW470" s="214"/>
      <c r="AX470" s="253">
        <f>AX471</f>
        <v>0</v>
      </c>
      <c r="AY470" s="262"/>
      <c r="AZ470" s="234"/>
      <c r="BB470" s="252">
        <f>BB471</f>
        <v>0</v>
      </c>
      <c r="BC470" s="245" t="e">
        <f t="shared" si="17"/>
        <v>#DIV/0!</v>
      </c>
    </row>
    <row r="471" spans="1:58" ht="17.25" hidden="1" customHeight="1" x14ac:dyDescent="0.25">
      <c r="A471" s="280" t="s">
        <v>869</v>
      </c>
      <c r="B471" s="257" t="s">
        <v>192</v>
      </c>
      <c r="C471" s="257" t="s">
        <v>764</v>
      </c>
      <c r="D471" s="291" t="s">
        <v>190</v>
      </c>
      <c r="E471" s="239"/>
      <c r="F471" s="259"/>
      <c r="G471" s="241"/>
      <c r="H471" s="241"/>
      <c r="I471" s="241"/>
      <c r="J471" s="239"/>
      <c r="K471" s="259"/>
      <c r="L471" s="241"/>
      <c r="M471" s="241"/>
      <c r="N471" s="260"/>
      <c r="O471" s="241"/>
      <c r="P471" s="241"/>
      <c r="Q471" s="241"/>
      <c r="R471" s="241"/>
      <c r="S471" s="241"/>
      <c r="T471" s="241"/>
      <c r="U471" s="241"/>
      <c r="V471" s="214"/>
      <c r="W471" s="241"/>
      <c r="X471" s="241"/>
      <c r="Y471" s="241"/>
      <c r="Z471" s="214"/>
      <c r="AA471" s="241"/>
      <c r="AB471" s="214"/>
      <c r="AC471" s="241"/>
      <c r="AD471" s="214"/>
      <c r="AE471" s="241"/>
      <c r="AF471" s="214"/>
      <c r="AG471" s="241"/>
      <c r="AH471" s="214"/>
      <c r="AI471" s="241"/>
      <c r="AJ471" s="214"/>
      <c r="AK471" s="241"/>
      <c r="AL471" s="214"/>
      <c r="AM471" s="214"/>
      <c r="AN471" s="241"/>
      <c r="AO471" s="260"/>
      <c r="AP471" s="241"/>
      <c r="AQ471" s="214"/>
      <c r="AR471" s="241"/>
      <c r="AS471" s="214"/>
      <c r="AT471" s="241"/>
      <c r="AU471" s="214"/>
      <c r="AV471" s="241"/>
      <c r="AW471" s="214"/>
      <c r="AX471" s="261">
        <f>AX472+AX473</f>
        <v>0</v>
      </c>
      <c r="AY471" s="262"/>
      <c r="AZ471" s="234"/>
      <c r="BB471" s="260">
        <f>BB472+BB473</f>
        <v>0</v>
      </c>
      <c r="BC471" s="245" t="e">
        <f t="shared" si="17"/>
        <v>#DIV/0!</v>
      </c>
    </row>
    <row r="472" spans="1:58" ht="31.5" hidden="1" customHeight="1" x14ac:dyDescent="0.25">
      <c r="A472" s="280" t="s">
        <v>869</v>
      </c>
      <c r="B472" s="257" t="s">
        <v>192</v>
      </c>
      <c r="C472" s="257" t="s">
        <v>771</v>
      </c>
      <c r="D472" s="258" t="s">
        <v>747</v>
      </c>
      <c r="E472" s="239"/>
      <c r="F472" s="259"/>
      <c r="G472" s="241"/>
      <c r="H472" s="241"/>
      <c r="I472" s="241"/>
      <c r="J472" s="239"/>
      <c r="K472" s="259"/>
      <c r="L472" s="241"/>
      <c r="M472" s="241"/>
      <c r="N472" s="260"/>
      <c r="O472" s="241"/>
      <c r="P472" s="241"/>
      <c r="Q472" s="241"/>
      <c r="R472" s="241"/>
      <c r="S472" s="241"/>
      <c r="T472" s="241"/>
      <c r="U472" s="241"/>
      <c r="V472" s="214"/>
      <c r="W472" s="241"/>
      <c r="X472" s="241"/>
      <c r="Y472" s="241"/>
      <c r="Z472" s="214"/>
      <c r="AA472" s="241"/>
      <c r="AB472" s="214"/>
      <c r="AC472" s="241"/>
      <c r="AD472" s="214"/>
      <c r="AE472" s="241"/>
      <c r="AF472" s="214"/>
      <c r="AG472" s="241"/>
      <c r="AH472" s="214"/>
      <c r="AI472" s="241"/>
      <c r="AJ472" s="214"/>
      <c r="AK472" s="241"/>
      <c r="AL472" s="214"/>
      <c r="AM472" s="214"/>
      <c r="AN472" s="241"/>
      <c r="AO472" s="260"/>
      <c r="AP472" s="241"/>
      <c r="AQ472" s="214"/>
      <c r="AR472" s="241"/>
      <c r="AS472" s="214"/>
      <c r="AT472" s="241"/>
      <c r="AU472" s="214"/>
      <c r="AV472" s="241"/>
      <c r="AW472" s="214"/>
      <c r="AX472" s="261">
        <v>0</v>
      </c>
      <c r="AY472" s="262"/>
      <c r="AZ472" s="234"/>
      <c r="BB472" s="260">
        <v>0</v>
      </c>
      <c r="BC472" s="245" t="e">
        <f t="shared" si="17"/>
        <v>#DIV/0!</v>
      </c>
    </row>
    <row r="473" spans="1:58" ht="15" hidden="1" customHeight="1" x14ac:dyDescent="0.25">
      <c r="A473" s="280" t="s">
        <v>869</v>
      </c>
      <c r="B473" s="257" t="s">
        <v>192</v>
      </c>
      <c r="C473" s="257" t="s">
        <v>871</v>
      </c>
      <c r="D473" s="258" t="s">
        <v>758</v>
      </c>
      <c r="E473" s="239"/>
      <c r="F473" s="259"/>
      <c r="G473" s="241"/>
      <c r="H473" s="241"/>
      <c r="I473" s="241"/>
      <c r="J473" s="239"/>
      <c r="K473" s="259"/>
      <c r="L473" s="241"/>
      <c r="M473" s="241"/>
      <c r="N473" s="260"/>
      <c r="O473" s="241"/>
      <c r="P473" s="241"/>
      <c r="Q473" s="241"/>
      <c r="R473" s="241"/>
      <c r="S473" s="241"/>
      <c r="T473" s="241"/>
      <c r="U473" s="241"/>
      <c r="V473" s="214"/>
      <c r="W473" s="241"/>
      <c r="X473" s="241"/>
      <c r="Y473" s="241"/>
      <c r="Z473" s="214"/>
      <c r="AA473" s="241"/>
      <c r="AB473" s="214"/>
      <c r="AC473" s="241"/>
      <c r="AD473" s="214"/>
      <c r="AE473" s="241"/>
      <c r="AF473" s="214"/>
      <c r="AG473" s="241"/>
      <c r="AH473" s="214"/>
      <c r="AI473" s="241"/>
      <c r="AJ473" s="214"/>
      <c r="AK473" s="241"/>
      <c r="AL473" s="214"/>
      <c r="AM473" s="214"/>
      <c r="AN473" s="241"/>
      <c r="AO473" s="260"/>
      <c r="AP473" s="241"/>
      <c r="AQ473" s="214"/>
      <c r="AR473" s="241"/>
      <c r="AS473" s="214"/>
      <c r="AT473" s="241"/>
      <c r="AU473" s="214"/>
      <c r="AV473" s="241"/>
      <c r="AW473" s="214"/>
      <c r="AX473" s="261">
        <v>0</v>
      </c>
      <c r="AY473" s="262"/>
      <c r="AZ473" s="234"/>
      <c r="BB473" s="260">
        <v>0</v>
      </c>
      <c r="BC473" s="245" t="e">
        <f t="shared" si="17"/>
        <v>#DIV/0!</v>
      </c>
    </row>
    <row r="474" spans="1:58" ht="40.5" hidden="1" customHeight="1" x14ac:dyDescent="0.25">
      <c r="A474" s="280" t="s">
        <v>869</v>
      </c>
      <c r="B474" s="247" t="s">
        <v>210</v>
      </c>
      <c r="C474" s="247" t="s">
        <v>764</v>
      </c>
      <c r="D474" s="248" t="s">
        <v>211</v>
      </c>
      <c r="E474" s="239"/>
      <c r="F474" s="259"/>
      <c r="G474" s="241"/>
      <c r="H474" s="241"/>
      <c r="I474" s="241"/>
      <c r="J474" s="239"/>
      <c r="K474" s="259"/>
      <c r="L474" s="241"/>
      <c r="M474" s="241"/>
      <c r="N474" s="260"/>
      <c r="O474" s="241"/>
      <c r="P474" s="241"/>
      <c r="Q474" s="241"/>
      <c r="R474" s="241"/>
      <c r="S474" s="241"/>
      <c r="T474" s="241"/>
      <c r="U474" s="241"/>
      <c r="V474" s="214"/>
      <c r="W474" s="241"/>
      <c r="X474" s="241"/>
      <c r="Y474" s="241"/>
      <c r="Z474" s="214"/>
      <c r="AA474" s="241"/>
      <c r="AB474" s="214"/>
      <c r="AC474" s="241"/>
      <c r="AD474" s="214"/>
      <c r="AE474" s="241"/>
      <c r="AF474" s="214"/>
      <c r="AG474" s="241"/>
      <c r="AH474" s="214"/>
      <c r="AI474" s="241"/>
      <c r="AJ474" s="214"/>
      <c r="AK474" s="241"/>
      <c r="AL474" s="214"/>
      <c r="AM474" s="214"/>
      <c r="AN474" s="241"/>
      <c r="AO474" s="260"/>
      <c r="AP474" s="241"/>
      <c r="AQ474" s="214"/>
      <c r="AR474" s="241"/>
      <c r="AS474" s="214"/>
      <c r="AT474" s="241"/>
      <c r="AU474" s="214"/>
      <c r="AV474" s="241"/>
      <c r="AW474" s="214"/>
      <c r="AX474" s="253">
        <f>AX475</f>
        <v>0</v>
      </c>
      <c r="AY474" s="262"/>
      <c r="AZ474" s="234"/>
      <c r="BB474" s="252">
        <f>BB475</f>
        <v>0</v>
      </c>
      <c r="BC474" s="245" t="e">
        <f t="shared" si="17"/>
        <v>#DIV/0!</v>
      </c>
    </row>
    <row r="475" spans="1:58" ht="35.25" hidden="1" customHeight="1" x14ac:dyDescent="0.25">
      <c r="A475" s="280" t="s">
        <v>869</v>
      </c>
      <c r="B475" s="329" t="s">
        <v>213</v>
      </c>
      <c r="C475" s="257" t="s">
        <v>764</v>
      </c>
      <c r="D475" s="330" t="s">
        <v>212</v>
      </c>
      <c r="E475" s="239"/>
      <c r="F475" s="259"/>
      <c r="G475" s="241"/>
      <c r="H475" s="241"/>
      <c r="I475" s="241"/>
      <c r="J475" s="239"/>
      <c r="K475" s="259"/>
      <c r="L475" s="241"/>
      <c r="M475" s="241"/>
      <c r="N475" s="260"/>
      <c r="O475" s="241"/>
      <c r="P475" s="241"/>
      <c r="Q475" s="241"/>
      <c r="R475" s="241"/>
      <c r="S475" s="241"/>
      <c r="T475" s="241"/>
      <c r="U475" s="241"/>
      <c r="V475" s="214"/>
      <c r="W475" s="241"/>
      <c r="X475" s="241"/>
      <c r="Y475" s="241"/>
      <c r="Z475" s="214"/>
      <c r="AA475" s="241"/>
      <c r="AB475" s="214"/>
      <c r="AC475" s="241"/>
      <c r="AD475" s="214"/>
      <c r="AE475" s="241"/>
      <c r="AF475" s="214"/>
      <c r="AG475" s="241"/>
      <c r="AH475" s="214"/>
      <c r="AI475" s="241"/>
      <c r="AJ475" s="214"/>
      <c r="AK475" s="241"/>
      <c r="AL475" s="214"/>
      <c r="AM475" s="214"/>
      <c r="AN475" s="241"/>
      <c r="AO475" s="260"/>
      <c r="AP475" s="241"/>
      <c r="AQ475" s="214"/>
      <c r="AR475" s="241"/>
      <c r="AS475" s="214"/>
      <c r="AT475" s="241"/>
      <c r="AU475" s="214"/>
      <c r="AV475" s="241"/>
      <c r="AW475" s="214"/>
      <c r="AX475" s="261">
        <f>AX476</f>
        <v>0</v>
      </c>
      <c r="AY475" s="262"/>
      <c r="AZ475" s="234"/>
      <c r="BB475" s="260">
        <f>BB476</f>
        <v>0</v>
      </c>
      <c r="BC475" s="245" t="e">
        <f t="shared" si="17"/>
        <v>#DIV/0!</v>
      </c>
    </row>
    <row r="476" spans="1:58" ht="24" hidden="1" customHeight="1" x14ac:dyDescent="0.25">
      <c r="A476" s="280" t="s">
        <v>869</v>
      </c>
      <c r="B476" s="329" t="s">
        <v>213</v>
      </c>
      <c r="C476" s="257" t="s">
        <v>871</v>
      </c>
      <c r="D476" s="258" t="s">
        <v>758</v>
      </c>
      <c r="E476" s="239"/>
      <c r="F476" s="259"/>
      <c r="G476" s="241"/>
      <c r="H476" s="241"/>
      <c r="I476" s="241"/>
      <c r="J476" s="239"/>
      <c r="K476" s="259"/>
      <c r="L476" s="241"/>
      <c r="M476" s="241"/>
      <c r="N476" s="260"/>
      <c r="O476" s="241"/>
      <c r="P476" s="241"/>
      <c r="Q476" s="241"/>
      <c r="R476" s="241"/>
      <c r="S476" s="241"/>
      <c r="T476" s="241"/>
      <c r="U476" s="241"/>
      <c r="V476" s="214"/>
      <c r="W476" s="241"/>
      <c r="X476" s="241"/>
      <c r="Y476" s="241"/>
      <c r="Z476" s="214"/>
      <c r="AA476" s="241"/>
      <c r="AB476" s="214"/>
      <c r="AC476" s="241"/>
      <c r="AD476" s="214"/>
      <c r="AE476" s="241"/>
      <c r="AF476" s="214"/>
      <c r="AG476" s="241"/>
      <c r="AH476" s="214"/>
      <c r="AI476" s="241"/>
      <c r="AJ476" s="214"/>
      <c r="AK476" s="241"/>
      <c r="AL476" s="214"/>
      <c r="AM476" s="214"/>
      <c r="AN476" s="241"/>
      <c r="AO476" s="260"/>
      <c r="AP476" s="241"/>
      <c r="AQ476" s="214"/>
      <c r="AR476" s="241"/>
      <c r="AS476" s="214"/>
      <c r="AT476" s="241"/>
      <c r="AU476" s="214"/>
      <c r="AV476" s="241"/>
      <c r="AW476" s="214"/>
      <c r="AX476" s="261"/>
      <c r="AY476" s="262"/>
      <c r="AZ476" s="234"/>
      <c r="BB476" s="260"/>
      <c r="BC476" s="245" t="e">
        <f t="shared" si="17"/>
        <v>#DIV/0!</v>
      </c>
    </row>
    <row r="477" spans="1:58" ht="24" hidden="1" customHeight="1" x14ac:dyDescent="0.25">
      <c r="A477" s="255"/>
      <c r="B477" s="257"/>
      <c r="C477" s="257"/>
      <c r="D477" s="258"/>
      <c r="E477" s="239"/>
      <c r="F477" s="259"/>
      <c r="G477" s="241"/>
      <c r="H477" s="241"/>
      <c r="I477" s="241"/>
      <c r="J477" s="239"/>
      <c r="K477" s="259"/>
      <c r="L477" s="241"/>
      <c r="M477" s="241"/>
      <c r="N477" s="260"/>
      <c r="O477" s="241"/>
      <c r="P477" s="241"/>
      <c r="Q477" s="241"/>
      <c r="R477" s="241"/>
      <c r="S477" s="241"/>
      <c r="T477" s="241"/>
      <c r="U477" s="241"/>
      <c r="V477" s="214"/>
      <c r="W477" s="241"/>
      <c r="X477" s="241"/>
      <c r="Y477" s="241"/>
      <c r="Z477" s="214"/>
      <c r="AA477" s="241"/>
      <c r="AB477" s="214"/>
      <c r="AC477" s="241"/>
      <c r="AD477" s="214"/>
      <c r="AE477" s="241"/>
      <c r="AF477" s="214"/>
      <c r="AG477" s="241"/>
      <c r="AH477" s="214"/>
      <c r="AI477" s="241"/>
      <c r="AJ477" s="214"/>
      <c r="AK477" s="241"/>
      <c r="AL477" s="214"/>
      <c r="AM477" s="214"/>
      <c r="AN477" s="241"/>
      <c r="AO477" s="260"/>
      <c r="AP477" s="241"/>
      <c r="AQ477" s="214"/>
      <c r="AR477" s="241"/>
      <c r="AS477" s="214"/>
      <c r="AT477" s="241"/>
      <c r="AU477" s="214"/>
      <c r="AV477" s="241"/>
      <c r="AW477" s="214"/>
      <c r="AX477" s="261"/>
      <c r="AY477" s="262"/>
      <c r="AZ477" s="234"/>
      <c r="BB477" s="260"/>
      <c r="BC477" s="245" t="e">
        <f t="shared" si="17"/>
        <v>#DIV/0!</v>
      </c>
    </row>
    <row r="478" spans="1:58" ht="30" customHeight="1" x14ac:dyDescent="0.25">
      <c r="A478" s="255" t="s">
        <v>869</v>
      </c>
      <c r="B478" s="257" t="s">
        <v>768</v>
      </c>
      <c r="C478" s="257" t="s">
        <v>764</v>
      </c>
      <c r="D478" s="248" t="s">
        <v>691</v>
      </c>
      <c r="E478" s="239"/>
      <c r="F478" s="259"/>
      <c r="G478" s="241"/>
      <c r="H478" s="241"/>
      <c r="I478" s="241"/>
      <c r="J478" s="239"/>
      <c r="K478" s="259"/>
      <c r="L478" s="241"/>
      <c r="M478" s="241"/>
      <c r="N478" s="260"/>
      <c r="O478" s="241"/>
      <c r="P478" s="241"/>
      <c r="Q478" s="241"/>
      <c r="R478" s="241"/>
      <c r="S478" s="241"/>
      <c r="T478" s="241"/>
      <c r="U478" s="241"/>
      <c r="V478" s="214"/>
      <c r="W478" s="241"/>
      <c r="X478" s="241"/>
      <c r="Y478" s="241"/>
      <c r="Z478" s="214"/>
      <c r="AA478" s="241"/>
      <c r="AB478" s="214"/>
      <c r="AC478" s="241"/>
      <c r="AD478" s="214"/>
      <c r="AE478" s="241"/>
      <c r="AF478" s="214"/>
      <c r="AG478" s="241"/>
      <c r="AH478" s="214"/>
      <c r="AI478" s="241"/>
      <c r="AJ478" s="214"/>
      <c r="AK478" s="241"/>
      <c r="AL478" s="214"/>
      <c r="AM478" s="214"/>
      <c r="AN478" s="241"/>
      <c r="AO478" s="260"/>
      <c r="AP478" s="241"/>
      <c r="AQ478" s="214"/>
      <c r="AR478" s="241"/>
      <c r="AS478" s="214"/>
      <c r="AT478" s="241"/>
      <c r="AU478" s="214"/>
      <c r="AV478" s="241"/>
      <c r="AW478" s="214"/>
      <c r="AX478" s="261">
        <f>AX479</f>
        <v>8</v>
      </c>
      <c r="AY478" s="262"/>
      <c r="AZ478" s="234"/>
      <c r="BB478" s="260">
        <f>BB479</f>
        <v>0</v>
      </c>
      <c r="BC478" s="245">
        <f t="shared" si="17"/>
        <v>0</v>
      </c>
    </row>
    <row r="479" spans="1:58" ht="21.75" customHeight="1" x14ac:dyDescent="0.25">
      <c r="A479" s="280" t="s">
        <v>869</v>
      </c>
      <c r="B479" s="257" t="s">
        <v>783</v>
      </c>
      <c r="C479" s="257" t="s">
        <v>764</v>
      </c>
      <c r="D479" s="263" t="s">
        <v>698</v>
      </c>
      <c r="E479" s="239"/>
      <c r="F479" s="259"/>
      <c r="G479" s="241"/>
      <c r="H479" s="241"/>
      <c r="I479" s="241"/>
      <c r="J479" s="239"/>
      <c r="K479" s="259"/>
      <c r="L479" s="241"/>
      <c r="M479" s="241"/>
      <c r="N479" s="260"/>
      <c r="O479" s="241"/>
      <c r="P479" s="241"/>
      <c r="Q479" s="241"/>
      <c r="R479" s="241"/>
      <c r="S479" s="241"/>
      <c r="T479" s="241"/>
      <c r="U479" s="241"/>
      <c r="V479" s="214"/>
      <c r="W479" s="241"/>
      <c r="X479" s="241"/>
      <c r="Y479" s="241"/>
      <c r="Z479" s="214"/>
      <c r="AA479" s="241"/>
      <c r="AB479" s="214"/>
      <c r="AC479" s="241"/>
      <c r="AD479" s="214"/>
      <c r="AE479" s="241"/>
      <c r="AF479" s="214"/>
      <c r="AG479" s="241"/>
      <c r="AH479" s="214"/>
      <c r="AI479" s="241"/>
      <c r="AJ479" s="214"/>
      <c r="AK479" s="241"/>
      <c r="AL479" s="214"/>
      <c r="AM479" s="214"/>
      <c r="AN479" s="241"/>
      <c r="AO479" s="260"/>
      <c r="AP479" s="241"/>
      <c r="AQ479" s="214"/>
      <c r="AR479" s="241"/>
      <c r="AS479" s="214"/>
      <c r="AT479" s="241"/>
      <c r="AU479" s="214"/>
      <c r="AV479" s="241"/>
      <c r="AW479" s="214"/>
      <c r="AX479" s="261">
        <f>AX480</f>
        <v>8</v>
      </c>
      <c r="AY479" s="262"/>
      <c r="AZ479" s="234"/>
      <c r="BB479" s="260">
        <f>BB480</f>
        <v>0</v>
      </c>
      <c r="BC479" s="245">
        <f t="shared" si="17"/>
        <v>0</v>
      </c>
    </row>
    <row r="480" spans="1:58" ht="24" customHeight="1" x14ac:dyDescent="0.25">
      <c r="A480" s="255" t="s">
        <v>869</v>
      </c>
      <c r="B480" s="257" t="s">
        <v>783</v>
      </c>
      <c r="C480" s="257" t="s">
        <v>871</v>
      </c>
      <c r="D480" s="275" t="s">
        <v>171</v>
      </c>
      <c r="E480" s="239"/>
      <c r="F480" s="259"/>
      <c r="G480" s="241"/>
      <c r="H480" s="241"/>
      <c r="I480" s="241"/>
      <c r="J480" s="239"/>
      <c r="K480" s="259"/>
      <c r="L480" s="241"/>
      <c r="M480" s="241"/>
      <c r="N480" s="260"/>
      <c r="O480" s="241"/>
      <c r="P480" s="241"/>
      <c r="Q480" s="241"/>
      <c r="R480" s="241"/>
      <c r="S480" s="241"/>
      <c r="T480" s="241"/>
      <c r="U480" s="241"/>
      <c r="V480" s="214"/>
      <c r="W480" s="241"/>
      <c r="X480" s="241"/>
      <c r="Y480" s="241"/>
      <c r="Z480" s="214"/>
      <c r="AA480" s="241"/>
      <c r="AB480" s="214"/>
      <c r="AC480" s="241"/>
      <c r="AD480" s="214"/>
      <c r="AE480" s="241"/>
      <c r="AF480" s="214"/>
      <c r="AG480" s="241"/>
      <c r="AH480" s="214"/>
      <c r="AI480" s="241"/>
      <c r="AJ480" s="214"/>
      <c r="AK480" s="241"/>
      <c r="AL480" s="214"/>
      <c r="AM480" s="214"/>
      <c r="AN480" s="241"/>
      <c r="AO480" s="260"/>
      <c r="AP480" s="241"/>
      <c r="AQ480" s="214"/>
      <c r="AR480" s="241"/>
      <c r="AS480" s="214"/>
      <c r="AT480" s="241"/>
      <c r="AU480" s="214"/>
      <c r="AV480" s="241"/>
      <c r="AW480" s="214"/>
      <c r="AX480" s="261">
        <v>8</v>
      </c>
      <c r="AY480" s="262"/>
      <c r="AZ480" s="234"/>
      <c r="BB480" s="260">
        <v>0</v>
      </c>
      <c r="BC480" s="245">
        <f t="shared" ref="BC480:BC547" si="22">BB480/AX480*100</f>
        <v>0</v>
      </c>
    </row>
    <row r="481" spans="1:55" ht="14.25" customHeight="1" x14ac:dyDescent="0.25">
      <c r="A481" s="236" t="s">
        <v>872</v>
      </c>
      <c r="B481" s="237" t="s">
        <v>837</v>
      </c>
      <c r="C481" s="237" t="s">
        <v>764</v>
      </c>
      <c r="D481" s="238" t="s">
        <v>587</v>
      </c>
      <c r="E481" s="239">
        <f>F481+G481+H481+I481</f>
        <v>0</v>
      </c>
      <c r="F481" s="239">
        <f>F482</f>
        <v>0</v>
      </c>
      <c r="G481" s="239">
        <f>G482</f>
        <v>0</v>
      </c>
      <c r="H481" s="239">
        <f>H482</f>
        <v>0</v>
      </c>
      <c r="I481" s="239">
        <f>I482</f>
        <v>0</v>
      </c>
      <c r="J481" s="239">
        <f>K481+L481+M481+N481</f>
        <v>0</v>
      </c>
      <c r="K481" s="239">
        <f>K482</f>
        <v>0</v>
      </c>
      <c r="L481" s="239">
        <f>L482</f>
        <v>0</v>
      </c>
      <c r="M481" s="239">
        <f>M482</f>
        <v>0</v>
      </c>
      <c r="N481" s="240">
        <f>N482</f>
        <v>0</v>
      </c>
      <c r="O481" s="239">
        <v>234000</v>
      </c>
      <c r="P481" s="239"/>
      <c r="Q481" s="239">
        <f>Q482</f>
        <v>0</v>
      </c>
      <c r="R481" s="239">
        <f>R482</f>
        <v>0</v>
      </c>
      <c r="S481" s="239">
        <f>S482</f>
        <v>0</v>
      </c>
      <c r="T481" s="239">
        <f>T482</f>
        <v>0</v>
      </c>
      <c r="U481" s="239">
        <f>U482</f>
        <v>0</v>
      </c>
      <c r="V481" s="214"/>
      <c r="W481" s="239" t="e">
        <f>W482+#REF!</f>
        <v>#REF!</v>
      </c>
      <c r="X481" s="239" t="e">
        <f>X482+#REF!</f>
        <v>#REF!</v>
      </c>
      <c r="Y481" s="239" t="e">
        <f>W481+X481</f>
        <v>#REF!</v>
      </c>
      <c r="Z481" s="214"/>
      <c r="AA481" s="239" t="e">
        <f>#REF!+AA482+#REF!</f>
        <v>#REF!</v>
      </c>
      <c r="AB481" s="214"/>
      <c r="AC481" s="239" t="e">
        <f>#REF!+AC482+#REF!</f>
        <v>#REF!</v>
      </c>
      <c r="AD481" s="214"/>
      <c r="AE481" s="239" t="e">
        <f>#REF!+AE482+#REF!</f>
        <v>#REF!</v>
      </c>
      <c r="AF481" s="214"/>
      <c r="AG481" s="239">
        <f>AG482</f>
        <v>0</v>
      </c>
      <c r="AH481" s="214"/>
      <c r="AI481" s="239">
        <f>AI482</f>
        <v>0</v>
      </c>
      <c r="AJ481" s="214"/>
      <c r="AK481" s="239">
        <f>AK482</f>
        <v>0</v>
      </c>
      <c r="AL481" s="214"/>
      <c r="AM481" s="214"/>
      <c r="AN481" s="239">
        <f>AN482</f>
        <v>0</v>
      </c>
      <c r="AO481" s="240"/>
      <c r="AP481" s="239">
        <f>AP482</f>
        <v>0</v>
      </c>
      <c r="AQ481" s="214"/>
      <c r="AR481" s="239">
        <f>AR482</f>
        <v>0</v>
      </c>
      <c r="AS481" s="214"/>
      <c r="AT481" s="239">
        <f>AT482</f>
        <v>0</v>
      </c>
      <c r="AU481" s="214"/>
      <c r="AV481" s="239">
        <f>AV482</f>
        <v>0</v>
      </c>
      <c r="AW481" s="214"/>
      <c r="AX481" s="242">
        <f>AX489+AX482</f>
        <v>798.01</v>
      </c>
      <c r="AY481" s="243">
        <f>AY482</f>
        <v>1770.7199999999998</v>
      </c>
      <c r="AZ481" s="234"/>
      <c r="BB481" s="240">
        <f>BB489+BB482</f>
        <v>689</v>
      </c>
      <c r="BC481" s="245">
        <f t="shared" si="22"/>
        <v>86.33977017831856</v>
      </c>
    </row>
    <row r="482" spans="1:55" ht="49.5" hidden="1" customHeight="1" x14ac:dyDescent="0.25">
      <c r="A482" s="255" t="s">
        <v>872</v>
      </c>
      <c r="B482" s="247" t="s">
        <v>825</v>
      </c>
      <c r="C482" s="247" t="s">
        <v>764</v>
      </c>
      <c r="D482" s="248" t="s">
        <v>72</v>
      </c>
      <c r="E482" s="249"/>
      <c r="F482" s="251"/>
      <c r="G482" s="251"/>
      <c r="H482" s="251"/>
      <c r="I482" s="251"/>
      <c r="J482" s="249"/>
      <c r="K482" s="251"/>
      <c r="L482" s="251"/>
      <c r="M482" s="251"/>
      <c r="N482" s="252"/>
      <c r="O482" s="251"/>
      <c r="P482" s="251"/>
      <c r="Q482" s="251"/>
      <c r="R482" s="251"/>
      <c r="S482" s="251"/>
      <c r="T482" s="251"/>
      <c r="U482" s="251"/>
      <c r="V482" s="214"/>
      <c r="W482" s="251"/>
      <c r="X482" s="251"/>
      <c r="Y482" s="241"/>
      <c r="Z482" s="214"/>
      <c r="AA482" s="241"/>
      <c r="AB482" s="214"/>
      <c r="AC482" s="241"/>
      <c r="AD482" s="214"/>
      <c r="AE482" s="241"/>
      <c r="AF482" s="214"/>
      <c r="AG482" s="251"/>
      <c r="AH482" s="214"/>
      <c r="AI482" s="251"/>
      <c r="AJ482" s="214"/>
      <c r="AK482" s="251"/>
      <c r="AL482" s="214"/>
      <c r="AM482" s="214"/>
      <c r="AN482" s="251"/>
      <c r="AO482" s="252"/>
      <c r="AP482" s="251"/>
      <c r="AQ482" s="214"/>
      <c r="AR482" s="251"/>
      <c r="AS482" s="214"/>
      <c r="AT482" s="251"/>
      <c r="AU482" s="214"/>
      <c r="AV482" s="251"/>
      <c r="AW482" s="214"/>
      <c r="AX482" s="253">
        <f>AX483</f>
        <v>0</v>
      </c>
      <c r="AY482" s="254">
        <f>AY489+AY485</f>
        <v>1770.7199999999998</v>
      </c>
      <c r="AZ482" s="234"/>
      <c r="BB482" s="252">
        <f>BB483</f>
        <v>0</v>
      </c>
      <c r="BC482" s="245" t="e">
        <f t="shared" si="22"/>
        <v>#DIV/0!</v>
      </c>
    </row>
    <row r="483" spans="1:55" ht="21" hidden="1" customHeight="1" x14ac:dyDescent="0.25">
      <c r="A483" s="255" t="s">
        <v>872</v>
      </c>
      <c r="B483" s="247" t="s">
        <v>838</v>
      </c>
      <c r="C483" s="247" t="s">
        <v>764</v>
      </c>
      <c r="D483" s="248" t="s">
        <v>715</v>
      </c>
      <c r="E483" s="249"/>
      <c r="F483" s="250"/>
      <c r="G483" s="251"/>
      <c r="H483" s="251"/>
      <c r="I483" s="251"/>
      <c r="J483" s="249"/>
      <c r="K483" s="250"/>
      <c r="L483" s="251"/>
      <c r="M483" s="251"/>
      <c r="N483" s="252"/>
      <c r="O483" s="251"/>
      <c r="P483" s="251"/>
      <c r="Q483" s="251"/>
      <c r="R483" s="251"/>
      <c r="S483" s="251"/>
      <c r="T483" s="251"/>
      <c r="U483" s="251"/>
      <c r="V483" s="214"/>
      <c r="W483" s="251"/>
      <c r="X483" s="251"/>
      <c r="Y483" s="241"/>
      <c r="Z483" s="214"/>
      <c r="AA483" s="241"/>
      <c r="AB483" s="214"/>
      <c r="AC483" s="241"/>
      <c r="AD483" s="214"/>
      <c r="AE483" s="241"/>
      <c r="AF483" s="214"/>
      <c r="AG483" s="251"/>
      <c r="AH483" s="214"/>
      <c r="AI483" s="251"/>
      <c r="AJ483" s="214"/>
      <c r="AK483" s="251"/>
      <c r="AL483" s="214"/>
      <c r="AM483" s="214"/>
      <c r="AN483" s="251"/>
      <c r="AO483" s="252"/>
      <c r="AP483" s="251"/>
      <c r="AQ483" s="214"/>
      <c r="AR483" s="251"/>
      <c r="AS483" s="214"/>
      <c r="AT483" s="251"/>
      <c r="AU483" s="214"/>
      <c r="AV483" s="251"/>
      <c r="AW483" s="214"/>
      <c r="AX483" s="253">
        <f>AX484</f>
        <v>0</v>
      </c>
      <c r="AY483" s="254"/>
      <c r="AZ483" s="234"/>
      <c r="BB483" s="252">
        <f>BB484</f>
        <v>0</v>
      </c>
      <c r="BC483" s="245" t="e">
        <f t="shared" si="22"/>
        <v>#DIV/0!</v>
      </c>
    </row>
    <row r="484" spans="1:55" ht="36.75" hidden="1" customHeight="1" x14ac:dyDescent="0.25">
      <c r="A484" s="255" t="s">
        <v>872</v>
      </c>
      <c r="B484" s="257" t="s">
        <v>842</v>
      </c>
      <c r="C484" s="257" t="s">
        <v>764</v>
      </c>
      <c r="D484" s="248" t="s">
        <v>104</v>
      </c>
      <c r="E484" s="249"/>
      <c r="F484" s="250"/>
      <c r="G484" s="251"/>
      <c r="H484" s="251"/>
      <c r="I484" s="251"/>
      <c r="J484" s="249"/>
      <c r="K484" s="250"/>
      <c r="L484" s="251"/>
      <c r="M484" s="251"/>
      <c r="N484" s="252"/>
      <c r="O484" s="251"/>
      <c r="P484" s="251"/>
      <c r="Q484" s="251"/>
      <c r="R484" s="251"/>
      <c r="S484" s="251"/>
      <c r="T484" s="251"/>
      <c r="U484" s="251"/>
      <c r="V484" s="214"/>
      <c r="W484" s="251"/>
      <c r="X484" s="251"/>
      <c r="Y484" s="241"/>
      <c r="Z484" s="214"/>
      <c r="AA484" s="241"/>
      <c r="AB484" s="214"/>
      <c r="AC484" s="241"/>
      <c r="AD484" s="214"/>
      <c r="AE484" s="241"/>
      <c r="AF484" s="214"/>
      <c r="AG484" s="251"/>
      <c r="AH484" s="214"/>
      <c r="AI484" s="251"/>
      <c r="AJ484" s="214"/>
      <c r="AK484" s="251"/>
      <c r="AL484" s="214"/>
      <c r="AM484" s="214"/>
      <c r="AN484" s="251"/>
      <c r="AO484" s="214"/>
      <c r="AP484" s="241"/>
      <c r="AQ484" s="214"/>
      <c r="AR484" s="241"/>
      <c r="AS484" s="214"/>
      <c r="AT484" s="241"/>
      <c r="AU484" s="214"/>
      <c r="AV484" s="241"/>
      <c r="AW484" s="214"/>
      <c r="AX484" s="261">
        <f>AX485</f>
        <v>0</v>
      </c>
      <c r="AY484" s="254"/>
      <c r="AZ484" s="234"/>
      <c r="BB484" s="260">
        <f>BB485</f>
        <v>0</v>
      </c>
      <c r="BC484" s="245" t="e">
        <f t="shared" si="22"/>
        <v>#DIV/0!</v>
      </c>
    </row>
    <row r="485" spans="1:55" ht="49.5" hidden="1" customHeight="1" x14ac:dyDescent="0.25">
      <c r="A485" s="255" t="s">
        <v>872</v>
      </c>
      <c r="B485" s="257" t="s">
        <v>844</v>
      </c>
      <c r="C485" s="257" t="s">
        <v>764</v>
      </c>
      <c r="D485" s="258" t="s">
        <v>677</v>
      </c>
      <c r="E485" s="239"/>
      <c r="F485" s="259"/>
      <c r="G485" s="241"/>
      <c r="H485" s="241"/>
      <c r="I485" s="241"/>
      <c r="J485" s="239"/>
      <c r="K485" s="259"/>
      <c r="L485" s="241"/>
      <c r="M485" s="241"/>
      <c r="N485" s="260"/>
      <c r="O485" s="241"/>
      <c r="P485" s="241"/>
      <c r="Q485" s="241"/>
      <c r="R485" s="241"/>
      <c r="S485" s="241"/>
      <c r="T485" s="241"/>
      <c r="U485" s="241"/>
      <c r="V485" s="214"/>
      <c r="W485" s="241"/>
      <c r="X485" s="241"/>
      <c r="Y485" s="241"/>
      <c r="Z485" s="214"/>
      <c r="AA485" s="241"/>
      <c r="AB485" s="214"/>
      <c r="AC485" s="241"/>
      <c r="AD485" s="214"/>
      <c r="AE485" s="241"/>
      <c r="AF485" s="214"/>
      <c r="AG485" s="241"/>
      <c r="AH485" s="214"/>
      <c r="AI485" s="241"/>
      <c r="AJ485" s="214"/>
      <c r="AK485" s="241"/>
      <c r="AL485" s="214"/>
      <c r="AM485" s="214"/>
      <c r="AN485" s="241"/>
      <c r="AO485" s="260"/>
      <c r="AP485" s="241"/>
      <c r="AQ485" s="214"/>
      <c r="AR485" s="241"/>
      <c r="AS485" s="214"/>
      <c r="AT485" s="241"/>
      <c r="AU485" s="214"/>
      <c r="AV485" s="241"/>
      <c r="AW485" s="214"/>
      <c r="AX485" s="261">
        <f>AX487+AX488</f>
        <v>0</v>
      </c>
      <c r="AY485" s="254">
        <f>AY488+AY487</f>
        <v>593.9</v>
      </c>
      <c r="AZ485" s="234"/>
      <c r="BB485" s="260">
        <f>BB487+BB488</f>
        <v>0</v>
      </c>
      <c r="BC485" s="245" t="e">
        <f t="shared" si="22"/>
        <v>#DIV/0!</v>
      </c>
    </row>
    <row r="486" spans="1:55" ht="39" hidden="1" customHeight="1" x14ac:dyDescent="0.25">
      <c r="A486" s="255" t="s">
        <v>872</v>
      </c>
      <c r="B486" s="257" t="s">
        <v>844</v>
      </c>
      <c r="C486" s="257" t="s">
        <v>771</v>
      </c>
      <c r="D486" s="258"/>
      <c r="E486" s="239"/>
      <c r="F486" s="259"/>
      <c r="G486" s="241"/>
      <c r="H486" s="241"/>
      <c r="I486" s="241"/>
      <c r="J486" s="239"/>
      <c r="K486" s="259"/>
      <c r="L486" s="241"/>
      <c r="M486" s="241"/>
      <c r="N486" s="260"/>
      <c r="O486" s="241"/>
      <c r="P486" s="241"/>
      <c r="Q486" s="241"/>
      <c r="R486" s="241"/>
      <c r="S486" s="241"/>
      <c r="T486" s="241"/>
      <c r="U486" s="241"/>
      <c r="V486" s="214"/>
      <c r="W486" s="241"/>
      <c r="X486" s="241"/>
      <c r="Y486" s="241"/>
      <c r="Z486" s="214"/>
      <c r="AA486" s="241"/>
      <c r="AB486" s="214"/>
      <c r="AC486" s="241"/>
      <c r="AD486" s="214"/>
      <c r="AE486" s="241"/>
      <c r="AF486" s="214"/>
      <c r="AG486" s="241"/>
      <c r="AH486" s="214"/>
      <c r="AI486" s="241"/>
      <c r="AJ486" s="214"/>
      <c r="AK486" s="241"/>
      <c r="AL486" s="214"/>
      <c r="AM486" s="214"/>
      <c r="AN486" s="241"/>
      <c r="AO486" s="260"/>
      <c r="AP486" s="241"/>
      <c r="AQ486" s="214"/>
      <c r="AR486" s="241"/>
      <c r="AS486" s="214"/>
      <c r="AT486" s="241"/>
      <c r="AU486" s="214"/>
      <c r="AV486" s="241"/>
      <c r="AW486" s="214"/>
      <c r="AX486" s="261"/>
      <c r="AY486" s="254"/>
      <c r="AZ486" s="234"/>
      <c r="BB486" s="260"/>
      <c r="BC486" s="245" t="e">
        <f t="shared" si="22"/>
        <v>#DIV/0!</v>
      </c>
    </row>
    <row r="487" spans="1:55" ht="31.5" hidden="1" customHeight="1" x14ac:dyDescent="0.25">
      <c r="A487" s="255" t="s">
        <v>872</v>
      </c>
      <c r="B487" s="257" t="s">
        <v>844</v>
      </c>
      <c r="C487" s="257" t="s">
        <v>871</v>
      </c>
      <c r="D487" s="258" t="s">
        <v>70</v>
      </c>
      <c r="E487" s="239"/>
      <c r="F487" s="259"/>
      <c r="G487" s="241"/>
      <c r="H487" s="241"/>
      <c r="I487" s="241"/>
      <c r="J487" s="239"/>
      <c r="K487" s="259"/>
      <c r="L487" s="241"/>
      <c r="M487" s="241"/>
      <c r="N487" s="260"/>
      <c r="O487" s="241"/>
      <c r="P487" s="241"/>
      <c r="Q487" s="241"/>
      <c r="R487" s="241"/>
      <c r="S487" s="241"/>
      <c r="T487" s="241"/>
      <c r="U487" s="241"/>
      <c r="V487" s="214"/>
      <c r="W487" s="241"/>
      <c r="X487" s="241"/>
      <c r="Y487" s="241"/>
      <c r="Z487" s="214"/>
      <c r="AA487" s="241"/>
      <c r="AB487" s="214"/>
      <c r="AC487" s="241"/>
      <c r="AD487" s="214"/>
      <c r="AE487" s="241"/>
      <c r="AF487" s="214"/>
      <c r="AG487" s="241"/>
      <c r="AH487" s="214"/>
      <c r="AI487" s="241"/>
      <c r="AJ487" s="214"/>
      <c r="AK487" s="241"/>
      <c r="AL487" s="214"/>
      <c r="AM487" s="214"/>
      <c r="AN487" s="241"/>
      <c r="AO487" s="260"/>
      <c r="AP487" s="241"/>
      <c r="AQ487" s="214"/>
      <c r="AR487" s="241"/>
      <c r="AS487" s="214"/>
      <c r="AT487" s="241"/>
      <c r="AU487" s="214"/>
      <c r="AV487" s="241"/>
      <c r="AW487" s="214"/>
      <c r="AX487" s="261"/>
      <c r="AY487" s="262">
        <v>0</v>
      </c>
      <c r="AZ487" s="234"/>
      <c r="BB487" s="260"/>
      <c r="BC487" s="245" t="e">
        <f t="shared" si="22"/>
        <v>#DIV/0!</v>
      </c>
    </row>
    <row r="488" spans="1:55" ht="51" hidden="1" customHeight="1" x14ac:dyDescent="0.25">
      <c r="A488" s="255" t="s">
        <v>872</v>
      </c>
      <c r="B488" s="257" t="s">
        <v>844</v>
      </c>
      <c r="C488" s="257" t="s">
        <v>801</v>
      </c>
      <c r="D488" s="258" t="s">
        <v>71</v>
      </c>
      <c r="E488" s="239"/>
      <c r="F488" s="259"/>
      <c r="G488" s="241"/>
      <c r="H488" s="241"/>
      <c r="I488" s="241"/>
      <c r="J488" s="239"/>
      <c r="K488" s="259"/>
      <c r="L488" s="241"/>
      <c r="M488" s="241"/>
      <c r="N488" s="260"/>
      <c r="O488" s="241"/>
      <c r="P488" s="241"/>
      <c r="Q488" s="241"/>
      <c r="R488" s="241"/>
      <c r="S488" s="241"/>
      <c r="T488" s="241"/>
      <c r="U488" s="241"/>
      <c r="V488" s="214"/>
      <c r="W488" s="241"/>
      <c r="X488" s="241"/>
      <c r="Y488" s="241"/>
      <c r="Z488" s="214"/>
      <c r="AA488" s="241"/>
      <c r="AB488" s="214"/>
      <c r="AC488" s="241"/>
      <c r="AD488" s="214"/>
      <c r="AE488" s="241"/>
      <c r="AF488" s="214"/>
      <c r="AG488" s="241"/>
      <c r="AH488" s="214"/>
      <c r="AI488" s="241"/>
      <c r="AJ488" s="214"/>
      <c r="AK488" s="241"/>
      <c r="AL488" s="214"/>
      <c r="AM488" s="214"/>
      <c r="AN488" s="241"/>
      <c r="AO488" s="260"/>
      <c r="AP488" s="241"/>
      <c r="AQ488" s="214"/>
      <c r="AR488" s="241"/>
      <c r="AS488" s="214"/>
      <c r="AT488" s="241"/>
      <c r="AU488" s="214"/>
      <c r="AV488" s="241"/>
      <c r="AW488" s="214"/>
      <c r="AX488" s="261"/>
      <c r="AY488" s="262">
        <v>593.9</v>
      </c>
      <c r="AZ488" s="234"/>
      <c r="BB488" s="260"/>
      <c r="BC488" s="245" t="e">
        <f t="shared" si="22"/>
        <v>#DIV/0!</v>
      </c>
    </row>
    <row r="489" spans="1:55" ht="39" customHeight="1" x14ac:dyDescent="0.25">
      <c r="A489" s="280" t="s">
        <v>872</v>
      </c>
      <c r="B489" s="247" t="s">
        <v>873</v>
      </c>
      <c r="C489" s="247" t="s">
        <v>764</v>
      </c>
      <c r="D489" s="256" t="s">
        <v>127</v>
      </c>
      <c r="E489" s="239"/>
      <c r="F489" s="259"/>
      <c r="G489" s="241"/>
      <c r="H489" s="241"/>
      <c r="I489" s="241"/>
      <c r="J489" s="239"/>
      <c r="K489" s="259"/>
      <c r="L489" s="241"/>
      <c r="M489" s="241"/>
      <c r="N489" s="260"/>
      <c r="O489" s="241"/>
      <c r="P489" s="241"/>
      <c r="Q489" s="241"/>
      <c r="R489" s="241"/>
      <c r="S489" s="241"/>
      <c r="T489" s="241"/>
      <c r="U489" s="241">
        <f>U498</f>
        <v>245600</v>
      </c>
      <c r="V489" s="214"/>
      <c r="W489" s="241">
        <f>W498</f>
        <v>245600</v>
      </c>
      <c r="X489" s="241">
        <f>X498</f>
        <v>185400</v>
      </c>
      <c r="Y489" s="241">
        <f>W489+X489</f>
        <v>431000</v>
      </c>
      <c r="Z489" s="214"/>
      <c r="AA489" s="241">
        <f>AA498</f>
        <v>384600</v>
      </c>
      <c r="AB489" s="214"/>
      <c r="AC489" s="241">
        <f>AC498</f>
        <v>384600</v>
      </c>
      <c r="AD489" s="214"/>
      <c r="AE489" s="241">
        <f>AE498</f>
        <v>458000</v>
      </c>
      <c r="AF489" s="214"/>
      <c r="AG489" s="241">
        <f>AG498</f>
        <v>322600</v>
      </c>
      <c r="AH489" s="214"/>
      <c r="AI489" s="241">
        <f>AI498</f>
        <v>454133.32999999996</v>
      </c>
      <c r="AJ489" s="214"/>
      <c r="AK489" s="241">
        <f>AK498</f>
        <v>454133.32999999996</v>
      </c>
      <c r="AL489" s="214"/>
      <c r="AM489" s="214"/>
      <c r="AN489" s="241">
        <f>AN498</f>
        <v>504133.32999999996</v>
      </c>
      <c r="AO489" s="260"/>
      <c r="AP489" s="241">
        <f>AP498</f>
        <v>554133.32999999996</v>
      </c>
      <c r="AQ489" s="214"/>
      <c r="AR489" s="241">
        <f>AR498</f>
        <v>554133.32999999996</v>
      </c>
      <c r="AS489" s="214"/>
      <c r="AT489" s="241">
        <f>AT498</f>
        <v>899033.33</v>
      </c>
      <c r="AU489" s="214"/>
      <c r="AV489" s="241">
        <f>AV498</f>
        <v>899033.33</v>
      </c>
      <c r="AW489" s="214"/>
      <c r="AX489" s="261">
        <f>AX493+AX490</f>
        <v>798.01</v>
      </c>
      <c r="AY489" s="262">
        <f>AY498+AY493</f>
        <v>1176.82</v>
      </c>
      <c r="AZ489" s="234"/>
      <c r="BA489" s="234"/>
      <c r="BB489" s="260">
        <f>BB493+BB490</f>
        <v>689</v>
      </c>
      <c r="BC489" s="245">
        <f t="shared" si="22"/>
        <v>86.33977017831856</v>
      </c>
    </row>
    <row r="490" spans="1:55" ht="79.150000000000006" customHeight="1" x14ac:dyDescent="0.25">
      <c r="A490" s="280" t="s">
        <v>872</v>
      </c>
      <c r="B490" s="257" t="s">
        <v>880</v>
      </c>
      <c r="C490" s="257" t="s">
        <v>764</v>
      </c>
      <c r="D490" s="291" t="s">
        <v>879</v>
      </c>
      <c r="E490" s="239"/>
      <c r="F490" s="259"/>
      <c r="G490" s="241"/>
      <c r="H490" s="241"/>
      <c r="I490" s="241"/>
      <c r="J490" s="239"/>
      <c r="K490" s="259"/>
      <c r="L490" s="241"/>
      <c r="M490" s="241"/>
      <c r="N490" s="260"/>
      <c r="O490" s="241"/>
      <c r="P490" s="241"/>
      <c r="Q490" s="241"/>
      <c r="R490" s="241"/>
      <c r="S490" s="241"/>
      <c r="T490" s="241"/>
      <c r="U490" s="241">
        <f>U492</f>
        <v>245600</v>
      </c>
      <c r="V490" s="214"/>
      <c r="W490" s="241">
        <f>W492</f>
        <v>245600</v>
      </c>
      <c r="X490" s="241">
        <f>X492</f>
        <v>185400</v>
      </c>
      <c r="Y490" s="241">
        <f>W490+X490</f>
        <v>431000</v>
      </c>
      <c r="Z490" s="214"/>
      <c r="AA490" s="241">
        <f>AA492</f>
        <v>384600</v>
      </c>
      <c r="AB490" s="214"/>
      <c r="AC490" s="241">
        <f>AC492</f>
        <v>384600</v>
      </c>
      <c r="AD490" s="214"/>
      <c r="AE490" s="241">
        <f>AE492</f>
        <v>458000</v>
      </c>
      <c r="AF490" s="214"/>
      <c r="AG490" s="241">
        <f>AG492</f>
        <v>322600</v>
      </c>
      <c r="AH490" s="214"/>
      <c r="AI490" s="241">
        <f>AI492</f>
        <v>454133.32999999996</v>
      </c>
      <c r="AJ490" s="214"/>
      <c r="AK490" s="241">
        <f>AK492</f>
        <v>454133.32999999996</v>
      </c>
      <c r="AL490" s="214"/>
      <c r="AM490" s="214"/>
      <c r="AN490" s="241">
        <f>AN492</f>
        <v>504133.32999999996</v>
      </c>
      <c r="AO490" s="260"/>
      <c r="AP490" s="241">
        <f>AP492</f>
        <v>554133.32999999996</v>
      </c>
      <c r="AQ490" s="214"/>
      <c r="AR490" s="241">
        <f>AR492</f>
        <v>554133.32999999996</v>
      </c>
      <c r="AS490" s="214"/>
      <c r="AT490" s="241">
        <f>AT492</f>
        <v>899033.33</v>
      </c>
      <c r="AU490" s="214"/>
      <c r="AV490" s="241">
        <f>AV492</f>
        <v>899033.33</v>
      </c>
      <c r="AW490" s="214"/>
      <c r="AX490" s="261">
        <f>AX491</f>
        <v>798.01</v>
      </c>
      <c r="AY490" s="262"/>
      <c r="AZ490" s="234"/>
      <c r="BA490" s="234"/>
      <c r="BB490" s="260">
        <f>BB491</f>
        <v>689</v>
      </c>
      <c r="BC490" s="245">
        <f t="shared" si="22"/>
        <v>86.33977017831856</v>
      </c>
    </row>
    <row r="491" spans="1:55" ht="78.599999999999994" customHeight="1" x14ac:dyDescent="0.25">
      <c r="A491" s="280" t="s">
        <v>872</v>
      </c>
      <c r="B491" s="257" t="s">
        <v>876</v>
      </c>
      <c r="C491" s="257" t="s">
        <v>764</v>
      </c>
      <c r="D491" s="331" t="s">
        <v>129</v>
      </c>
      <c r="E491" s="239"/>
      <c r="F491" s="259"/>
      <c r="G491" s="241"/>
      <c r="H491" s="241"/>
      <c r="I491" s="241"/>
      <c r="J491" s="239"/>
      <c r="K491" s="259"/>
      <c r="L491" s="241"/>
      <c r="M491" s="241"/>
      <c r="N491" s="260"/>
      <c r="O491" s="241"/>
      <c r="P491" s="241"/>
      <c r="Q491" s="241"/>
      <c r="R491" s="241"/>
      <c r="S491" s="241"/>
      <c r="T491" s="241"/>
      <c r="U491" s="241"/>
      <c r="V491" s="214"/>
      <c r="W491" s="241"/>
      <c r="X491" s="241"/>
      <c r="Y491" s="241"/>
      <c r="Z491" s="214"/>
      <c r="AA491" s="241"/>
      <c r="AB491" s="214"/>
      <c r="AC491" s="241"/>
      <c r="AD491" s="214"/>
      <c r="AE491" s="241"/>
      <c r="AF491" s="214"/>
      <c r="AG491" s="241"/>
      <c r="AH491" s="214"/>
      <c r="AI491" s="241"/>
      <c r="AJ491" s="214"/>
      <c r="AK491" s="241"/>
      <c r="AL491" s="214"/>
      <c r="AM491" s="214"/>
      <c r="AN491" s="241"/>
      <c r="AO491" s="270"/>
      <c r="AP491" s="241"/>
      <c r="AQ491" s="214"/>
      <c r="AR491" s="241"/>
      <c r="AS491" s="214"/>
      <c r="AT491" s="241"/>
      <c r="AU491" s="214"/>
      <c r="AV491" s="241"/>
      <c r="AW491" s="214"/>
      <c r="AX491" s="261">
        <f>AX492</f>
        <v>798.01</v>
      </c>
      <c r="AY491" s="262"/>
      <c r="AZ491" s="234"/>
      <c r="BA491" s="234"/>
      <c r="BB491" s="260">
        <f>BB492</f>
        <v>689</v>
      </c>
      <c r="BC491" s="245">
        <f t="shared" si="22"/>
        <v>86.33977017831856</v>
      </c>
    </row>
    <row r="492" spans="1:55" ht="19.5" customHeight="1" x14ac:dyDescent="0.25">
      <c r="A492" s="280" t="s">
        <v>872</v>
      </c>
      <c r="B492" s="257" t="s">
        <v>876</v>
      </c>
      <c r="C492" s="257" t="s">
        <v>871</v>
      </c>
      <c r="D492" s="258" t="s">
        <v>758</v>
      </c>
      <c r="E492" s="239"/>
      <c r="F492" s="259"/>
      <c r="G492" s="241"/>
      <c r="H492" s="241"/>
      <c r="I492" s="241"/>
      <c r="J492" s="239"/>
      <c r="K492" s="259"/>
      <c r="L492" s="241"/>
      <c r="M492" s="241"/>
      <c r="N492" s="260"/>
      <c r="O492" s="241"/>
      <c r="P492" s="241"/>
      <c r="Q492" s="241">
        <v>178100</v>
      </c>
      <c r="R492" s="241">
        <v>178100</v>
      </c>
      <c r="S492" s="241">
        <v>178100</v>
      </c>
      <c r="T492" s="241">
        <v>178100</v>
      </c>
      <c r="U492" s="241">
        <v>245600</v>
      </c>
      <c r="V492" s="214"/>
      <c r="W492" s="241">
        <v>245600</v>
      </c>
      <c r="X492" s="241">
        <v>185400</v>
      </c>
      <c r="Y492" s="241">
        <f>W492+X492</f>
        <v>431000</v>
      </c>
      <c r="Z492" s="264">
        <v>-56400</v>
      </c>
      <c r="AA492" s="241">
        <v>384600</v>
      </c>
      <c r="AB492" s="214"/>
      <c r="AC492" s="241">
        <v>384600</v>
      </c>
      <c r="AD492" s="264">
        <v>56400</v>
      </c>
      <c r="AE492" s="241">
        <v>458000</v>
      </c>
      <c r="AF492" s="214"/>
      <c r="AG492" s="241">
        <v>322600</v>
      </c>
      <c r="AH492" s="264">
        <v>131533.32999999999</v>
      </c>
      <c r="AI492" s="241">
        <f>AG492+AH492</f>
        <v>454133.32999999996</v>
      </c>
      <c r="AJ492" s="214"/>
      <c r="AK492" s="241">
        <f>AI492+AJ492</f>
        <v>454133.32999999996</v>
      </c>
      <c r="AL492" s="214">
        <v>50000</v>
      </c>
      <c r="AM492" s="214"/>
      <c r="AN492" s="241">
        <f>AK492+AL492+AM492</f>
        <v>504133.32999999996</v>
      </c>
      <c r="AO492" s="214">
        <v>50000</v>
      </c>
      <c r="AP492" s="241">
        <f>AN492+AO492</f>
        <v>554133.32999999996</v>
      </c>
      <c r="AQ492" s="214"/>
      <c r="AR492" s="241">
        <f>AP492+AQ492</f>
        <v>554133.32999999996</v>
      </c>
      <c r="AS492" s="214"/>
      <c r="AT492" s="241">
        <v>899033.33</v>
      </c>
      <c r="AU492" s="214"/>
      <c r="AV492" s="241">
        <v>899033.33</v>
      </c>
      <c r="AW492" s="214"/>
      <c r="AX492" s="354">
        <v>798.01</v>
      </c>
      <c r="AY492" s="262"/>
      <c r="AZ492" s="234"/>
      <c r="BA492" s="234"/>
      <c r="BB492" s="260">
        <v>689</v>
      </c>
      <c r="BC492" s="245">
        <f t="shared" si="22"/>
        <v>86.33977017831856</v>
      </c>
    </row>
    <row r="493" spans="1:55" ht="45.75" hidden="1" customHeight="1" x14ac:dyDescent="0.25">
      <c r="A493" s="280" t="s">
        <v>872</v>
      </c>
      <c r="B493" s="257" t="s">
        <v>877</v>
      </c>
      <c r="C493" s="257" t="s">
        <v>764</v>
      </c>
      <c r="D493" s="291" t="s">
        <v>875</v>
      </c>
      <c r="E493" s="239"/>
      <c r="F493" s="259"/>
      <c r="G493" s="241"/>
      <c r="H493" s="241"/>
      <c r="I493" s="241"/>
      <c r="J493" s="239"/>
      <c r="K493" s="259"/>
      <c r="L493" s="241"/>
      <c r="M493" s="241"/>
      <c r="N493" s="260"/>
      <c r="O493" s="241"/>
      <c r="P493" s="241"/>
      <c r="Q493" s="241"/>
      <c r="R493" s="241"/>
      <c r="S493" s="241"/>
      <c r="T493" s="241"/>
      <c r="U493" s="241"/>
      <c r="V493" s="214"/>
      <c r="W493" s="241"/>
      <c r="X493" s="241"/>
      <c r="Y493" s="241"/>
      <c r="Z493" s="214"/>
      <c r="AA493" s="241"/>
      <c r="AB493" s="214"/>
      <c r="AC493" s="241"/>
      <c r="AD493" s="214"/>
      <c r="AE493" s="241"/>
      <c r="AF493" s="214"/>
      <c r="AG493" s="241"/>
      <c r="AH493" s="214"/>
      <c r="AI493" s="241"/>
      <c r="AJ493" s="214"/>
      <c r="AK493" s="241"/>
      <c r="AL493" s="214"/>
      <c r="AM493" s="214"/>
      <c r="AN493" s="241"/>
      <c r="AO493" s="260"/>
      <c r="AP493" s="241"/>
      <c r="AQ493" s="214"/>
      <c r="AR493" s="241"/>
      <c r="AS493" s="214"/>
      <c r="AT493" s="241"/>
      <c r="AU493" s="214"/>
      <c r="AV493" s="241"/>
      <c r="AW493" s="214"/>
      <c r="AX493" s="261">
        <f>AX495+AX496+AX497</f>
        <v>0</v>
      </c>
      <c r="AY493" s="262">
        <f>AY495+AY496+AY497</f>
        <v>180.22</v>
      </c>
      <c r="AZ493" s="234"/>
      <c r="BA493" s="234"/>
      <c r="BB493" s="260">
        <f>BB495+BB496+BB497</f>
        <v>0</v>
      </c>
      <c r="BC493" s="245" t="e">
        <f t="shared" si="22"/>
        <v>#DIV/0!</v>
      </c>
    </row>
    <row r="494" spans="1:55" ht="36.75" hidden="1" customHeight="1" x14ac:dyDescent="0.25">
      <c r="A494" s="280" t="s">
        <v>872</v>
      </c>
      <c r="B494" s="257" t="s">
        <v>878</v>
      </c>
      <c r="C494" s="257" t="s">
        <v>764</v>
      </c>
      <c r="D494" s="331" t="s">
        <v>128</v>
      </c>
      <c r="E494" s="239"/>
      <c r="F494" s="259"/>
      <c r="G494" s="241"/>
      <c r="H494" s="241"/>
      <c r="I494" s="241"/>
      <c r="J494" s="239"/>
      <c r="K494" s="259"/>
      <c r="L494" s="241"/>
      <c r="M494" s="241"/>
      <c r="N494" s="260"/>
      <c r="O494" s="241"/>
      <c r="P494" s="241"/>
      <c r="Q494" s="241"/>
      <c r="R494" s="241"/>
      <c r="S494" s="241"/>
      <c r="T494" s="241"/>
      <c r="U494" s="241"/>
      <c r="V494" s="214"/>
      <c r="W494" s="241"/>
      <c r="X494" s="241"/>
      <c r="Y494" s="241"/>
      <c r="Z494" s="214"/>
      <c r="AA494" s="241"/>
      <c r="AB494" s="214"/>
      <c r="AC494" s="241"/>
      <c r="AD494" s="214"/>
      <c r="AE494" s="241"/>
      <c r="AF494" s="214"/>
      <c r="AG494" s="241"/>
      <c r="AH494" s="214"/>
      <c r="AI494" s="241"/>
      <c r="AJ494" s="214"/>
      <c r="AK494" s="241"/>
      <c r="AL494" s="214"/>
      <c r="AM494" s="214"/>
      <c r="AN494" s="241"/>
      <c r="AO494" s="260"/>
      <c r="AP494" s="241"/>
      <c r="AQ494" s="214"/>
      <c r="AR494" s="241"/>
      <c r="AS494" s="214"/>
      <c r="AT494" s="241"/>
      <c r="AU494" s="214"/>
      <c r="AV494" s="241"/>
      <c r="AW494" s="214"/>
      <c r="AX494" s="261">
        <f>AX495+AX497</f>
        <v>0</v>
      </c>
      <c r="AY494" s="262"/>
      <c r="AZ494" s="234"/>
      <c r="BA494" s="234"/>
      <c r="BB494" s="260">
        <f>BB495+BB497</f>
        <v>0</v>
      </c>
      <c r="BC494" s="245" t="e">
        <f t="shared" si="22"/>
        <v>#DIV/0!</v>
      </c>
    </row>
    <row r="495" spans="1:55" ht="66" hidden="1" customHeight="1" x14ac:dyDescent="0.25">
      <c r="A495" s="280" t="s">
        <v>872</v>
      </c>
      <c r="B495" s="257" t="s">
        <v>878</v>
      </c>
      <c r="C495" s="257" t="s">
        <v>769</v>
      </c>
      <c r="D495" s="258" t="s">
        <v>51</v>
      </c>
      <c r="E495" s="239"/>
      <c r="F495" s="259"/>
      <c r="G495" s="241"/>
      <c r="H495" s="241"/>
      <c r="I495" s="241"/>
      <c r="J495" s="239"/>
      <c r="K495" s="259"/>
      <c r="L495" s="241"/>
      <c r="M495" s="241"/>
      <c r="N495" s="260"/>
      <c r="O495" s="241"/>
      <c r="P495" s="241"/>
      <c r="Q495" s="241"/>
      <c r="R495" s="241"/>
      <c r="S495" s="241"/>
      <c r="T495" s="241"/>
      <c r="U495" s="241"/>
      <c r="V495" s="214"/>
      <c r="W495" s="241"/>
      <c r="X495" s="241"/>
      <c r="Y495" s="241"/>
      <c r="Z495" s="214"/>
      <c r="AA495" s="241"/>
      <c r="AB495" s="214"/>
      <c r="AC495" s="241"/>
      <c r="AD495" s="214"/>
      <c r="AE495" s="241"/>
      <c r="AF495" s="214"/>
      <c r="AG495" s="241"/>
      <c r="AH495" s="214"/>
      <c r="AI495" s="241"/>
      <c r="AJ495" s="214"/>
      <c r="AK495" s="241"/>
      <c r="AL495" s="214"/>
      <c r="AM495" s="214"/>
      <c r="AN495" s="241"/>
      <c r="AO495" s="260"/>
      <c r="AP495" s="241"/>
      <c r="AQ495" s="214"/>
      <c r="AR495" s="241"/>
      <c r="AS495" s="214"/>
      <c r="AT495" s="241"/>
      <c r="AU495" s="214"/>
      <c r="AV495" s="241"/>
      <c r="AW495" s="214"/>
      <c r="AX495" s="261"/>
      <c r="AY495" s="262">
        <v>170.82</v>
      </c>
      <c r="AZ495" s="234"/>
      <c r="BA495" s="234"/>
      <c r="BB495" s="260"/>
      <c r="BC495" s="245" t="e">
        <f t="shared" si="22"/>
        <v>#DIV/0!</v>
      </c>
    </row>
    <row r="496" spans="1:55" ht="36" hidden="1" customHeight="1" x14ac:dyDescent="0.25">
      <c r="A496" s="255"/>
      <c r="B496" s="257" t="s">
        <v>685</v>
      </c>
      <c r="C496" s="257"/>
      <c r="D496" s="258" t="s">
        <v>391</v>
      </c>
      <c r="E496" s="239"/>
      <c r="F496" s="259"/>
      <c r="G496" s="241"/>
      <c r="H496" s="241"/>
      <c r="I496" s="241"/>
      <c r="J496" s="239"/>
      <c r="K496" s="259"/>
      <c r="L496" s="241"/>
      <c r="M496" s="241"/>
      <c r="N496" s="260"/>
      <c r="O496" s="241"/>
      <c r="P496" s="241"/>
      <c r="Q496" s="241"/>
      <c r="R496" s="241"/>
      <c r="S496" s="241"/>
      <c r="T496" s="241"/>
      <c r="U496" s="241"/>
      <c r="V496" s="214"/>
      <c r="W496" s="241"/>
      <c r="X496" s="241"/>
      <c r="Y496" s="241"/>
      <c r="Z496" s="214"/>
      <c r="AA496" s="241"/>
      <c r="AB496" s="214"/>
      <c r="AC496" s="241"/>
      <c r="AD496" s="214"/>
      <c r="AE496" s="241"/>
      <c r="AF496" s="214"/>
      <c r="AG496" s="241"/>
      <c r="AH496" s="214"/>
      <c r="AI496" s="241"/>
      <c r="AJ496" s="214"/>
      <c r="AK496" s="241"/>
      <c r="AL496" s="214"/>
      <c r="AM496" s="214"/>
      <c r="AN496" s="241"/>
      <c r="AO496" s="260"/>
      <c r="AP496" s="241"/>
      <c r="AQ496" s="214"/>
      <c r="AR496" s="241"/>
      <c r="AS496" s="214"/>
      <c r="AT496" s="241"/>
      <c r="AU496" s="214"/>
      <c r="AV496" s="241"/>
      <c r="AW496" s="214"/>
      <c r="AX496" s="261"/>
      <c r="AY496" s="262">
        <v>3.4</v>
      </c>
      <c r="AZ496" s="234"/>
      <c r="BA496" s="234"/>
      <c r="BB496" s="260"/>
      <c r="BC496" s="245" t="e">
        <f t="shared" si="22"/>
        <v>#DIV/0!</v>
      </c>
    </row>
    <row r="497" spans="1:55" ht="30" hidden="1" customHeight="1" x14ac:dyDescent="0.25">
      <c r="A497" s="255" t="s">
        <v>872</v>
      </c>
      <c r="B497" s="257" t="s">
        <v>878</v>
      </c>
      <c r="C497" s="257" t="s">
        <v>771</v>
      </c>
      <c r="D497" s="258" t="s">
        <v>747</v>
      </c>
      <c r="E497" s="239"/>
      <c r="F497" s="259"/>
      <c r="G497" s="241"/>
      <c r="H497" s="241"/>
      <c r="I497" s="241"/>
      <c r="J497" s="239"/>
      <c r="K497" s="259"/>
      <c r="L497" s="241"/>
      <c r="M497" s="241"/>
      <c r="N497" s="260"/>
      <c r="O497" s="241"/>
      <c r="P497" s="241"/>
      <c r="Q497" s="241"/>
      <c r="R497" s="241"/>
      <c r="S497" s="241"/>
      <c r="T497" s="241"/>
      <c r="U497" s="241"/>
      <c r="V497" s="214"/>
      <c r="W497" s="241"/>
      <c r="X497" s="241"/>
      <c r="Y497" s="241"/>
      <c r="Z497" s="214"/>
      <c r="AA497" s="241"/>
      <c r="AB497" s="214"/>
      <c r="AC497" s="241"/>
      <c r="AD497" s="214"/>
      <c r="AE497" s="241"/>
      <c r="AF497" s="214"/>
      <c r="AG497" s="241"/>
      <c r="AH497" s="214"/>
      <c r="AI497" s="241"/>
      <c r="AJ497" s="214"/>
      <c r="AK497" s="241"/>
      <c r="AL497" s="214"/>
      <c r="AM497" s="214"/>
      <c r="AN497" s="241"/>
      <c r="AO497" s="260"/>
      <c r="AP497" s="241"/>
      <c r="AQ497" s="214"/>
      <c r="AR497" s="241"/>
      <c r="AS497" s="214"/>
      <c r="AT497" s="241"/>
      <c r="AU497" s="214"/>
      <c r="AV497" s="241"/>
      <c r="AW497" s="214"/>
      <c r="AX497" s="261"/>
      <c r="AY497" s="262">
        <v>6</v>
      </c>
      <c r="AZ497" s="234"/>
      <c r="BA497" s="234"/>
      <c r="BB497" s="260"/>
      <c r="BC497" s="245" t="e">
        <f t="shared" si="22"/>
        <v>#DIV/0!</v>
      </c>
    </row>
    <row r="498" spans="1:55" ht="67.150000000000006" hidden="1" customHeight="1" x14ac:dyDescent="0.25">
      <c r="A498" s="255"/>
      <c r="B498" s="257" t="s">
        <v>687</v>
      </c>
      <c r="C498" s="257"/>
      <c r="D498" s="291" t="s">
        <v>686</v>
      </c>
      <c r="E498" s="239"/>
      <c r="F498" s="259"/>
      <c r="G498" s="241"/>
      <c r="H498" s="241"/>
      <c r="I498" s="241"/>
      <c r="J498" s="239"/>
      <c r="K498" s="259"/>
      <c r="L498" s="241"/>
      <c r="M498" s="241"/>
      <c r="N498" s="260"/>
      <c r="O498" s="241"/>
      <c r="P498" s="241"/>
      <c r="Q498" s="241"/>
      <c r="R498" s="241"/>
      <c r="S498" s="241"/>
      <c r="T498" s="241"/>
      <c r="U498" s="241">
        <f>U499</f>
        <v>245600</v>
      </c>
      <c r="V498" s="214"/>
      <c r="W498" s="241">
        <f>W499</f>
        <v>245600</v>
      </c>
      <c r="X498" s="241">
        <f>X499</f>
        <v>185400</v>
      </c>
      <c r="Y498" s="241">
        <f>W498+X498</f>
        <v>431000</v>
      </c>
      <c r="Z498" s="214"/>
      <c r="AA498" s="241">
        <f>AA499</f>
        <v>384600</v>
      </c>
      <c r="AB498" s="214"/>
      <c r="AC498" s="241">
        <f>AC499</f>
        <v>384600</v>
      </c>
      <c r="AD498" s="214"/>
      <c r="AE498" s="241">
        <f>AE499</f>
        <v>458000</v>
      </c>
      <c r="AF498" s="214"/>
      <c r="AG498" s="241">
        <f>AG499</f>
        <v>322600</v>
      </c>
      <c r="AH498" s="214"/>
      <c r="AI498" s="241">
        <f>AI499</f>
        <v>454133.32999999996</v>
      </c>
      <c r="AJ498" s="214"/>
      <c r="AK498" s="241">
        <f>AK499</f>
        <v>454133.32999999996</v>
      </c>
      <c r="AL498" s="214"/>
      <c r="AM498" s="214"/>
      <c r="AN498" s="241">
        <f>AN499</f>
        <v>504133.32999999996</v>
      </c>
      <c r="AO498" s="260"/>
      <c r="AP498" s="241">
        <f>AP499</f>
        <v>554133.32999999996</v>
      </c>
      <c r="AQ498" s="214"/>
      <c r="AR498" s="241">
        <f>AR499</f>
        <v>554133.32999999996</v>
      </c>
      <c r="AS498" s="214"/>
      <c r="AT498" s="241">
        <f>AT499</f>
        <v>899033.33</v>
      </c>
      <c r="AU498" s="214"/>
      <c r="AV498" s="241">
        <f>AV499</f>
        <v>899033.33</v>
      </c>
      <c r="AW498" s="214"/>
      <c r="AX498" s="261">
        <f>AX499</f>
        <v>0</v>
      </c>
      <c r="AY498" s="262">
        <f>AY499</f>
        <v>996.6</v>
      </c>
      <c r="AZ498" s="234"/>
      <c r="BA498" s="234"/>
      <c r="BB498" s="260">
        <f>BB499</f>
        <v>0</v>
      </c>
      <c r="BC498" s="245" t="e">
        <f t="shared" si="22"/>
        <v>#DIV/0!</v>
      </c>
    </row>
    <row r="499" spans="1:55" ht="32.450000000000003" hidden="1" customHeight="1" x14ac:dyDescent="0.25">
      <c r="A499" s="255"/>
      <c r="B499" s="257" t="s">
        <v>876</v>
      </c>
      <c r="C499" s="257"/>
      <c r="D499" s="258" t="s">
        <v>758</v>
      </c>
      <c r="E499" s="239"/>
      <c r="F499" s="259"/>
      <c r="G499" s="241"/>
      <c r="H499" s="241"/>
      <c r="I499" s="241"/>
      <c r="J499" s="239"/>
      <c r="K499" s="259"/>
      <c r="L499" s="241"/>
      <c r="M499" s="241"/>
      <c r="N499" s="260"/>
      <c r="O499" s="241"/>
      <c r="P499" s="241"/>
      <c r="Q499" s="241">
        <v>178100</v>
      </c>
      <c r="R499" s="241">
        <v>178100</v>
      </c>
      <c r="S499" s="241">
        <v>178100</v>
      </c>
      <c r="T499" s="241">
        <v>178100</v>
      </c>
      <c r="U499" s="241">
        <v>245600</v>
      </c>
      <c r="V499" s="214"/>
      <c r="W499" s="241">
        <v>245600</v>
      </c>
      <c r="X499" s="241">
        <v>185400</v>
      </c>
      <c r="Y499" s="241">
        <f>W499+X499</f>
        <v>431000</v>
      </c>
      <c r="Z499" s="264">
        <v>-56400</v>
      </c>
      <c r="AA499" s="241">
        <v>384600</v>
      </c>
      <c r="AB499" s="214"/>
      <c r="AC499" s="241">
        <v>384600</v>
      </c>
      <c r="AD499" s="264">
        <v>56400</v>
      </c>
      <c r="AE499" s="241">
        <v>458000</v>
      </c>
      <c r="AF499" s="214"/>
      <c r="AG499" s="241">
        <v>322600</v>
      </c>
      <c r="AH499" s="264">
        <v>131533.32999999999</v>
      </c>
      <c r="AI499" s="241">
        <f>AG499+AH499</f>
        <v>454133.32999999996</v>
      </c>
      <c r="AJ499" s="214"/>
      <c r="AK499" s="241">
        <f>AI499+AJ499</f>
        <v>454133.32999999996</v>
      </c>
      <c r="AL499" s="214">
        <v>50000</v>
      </c>
      <c r="AM499" s="214"/>
      <c r="AN499" s="241">
        <f>AK499+AL499+AM499</f>
        <v>504133.32999999996</v>
      </c>
      <c r="AO499" s="214">
        <v>50000</v>
      </c>
      <c r="AP499" s="241">
        <f>AN499+AO499</f>
        <v>554133.32999999996</v>
      </c>
      <c r="AQ499" s="214"/>
      <c r="AR499" s="241">
        <f>AP499+AQ499</f>
        <v>554133.32999999996</v>
      </c>
      <c r="AS499" s="214"/>
      <c r="AT499" s="241">
        <v>899033.33</v>
      </c>
      <c r="AU499" s="214"/>
      <c r="AV499" s="241">
        <v>899033.33</v>
      </c>
      <c r="AW499" s="214"/>
      <c r="AX499" s="261"/>
      <c r="AY499" s="262">
        <v>996.6</v>
      </c>
      <c r="AZ499" s="234"/>
      <c r="BA499" s="234"/>
      <c r="BB499" s="260"/>
      <c r="BC499" s="245" t="e">
        <f t="shared" si="22"/>
        <v>#DIV/0!</v>
      </c>
    </row>
    <row r="500" spans="1:55" ht="21.6" customHeight="1" x14ac:dyDescent="0.25">
      <c r="A500" s="236" t="s">
        <v>881</v>
      </c>
      <c r="B500" s="237" t="s">
        <v>837</v>
      </c>
      <c r="C500" s="237" t="s">
        <v>764</v>
      </c>
      <c r="D500" s="287" t="s">
        <v>588</v>
      </c>
      <c r="E500" s="239"/>
      <c r="F500" s="259"/>
      <c r="G500" s="241"/>
      <c r="H500" s="241"/>
      <c r="I500" s="241"/>
      <c r="J500" s="239"/>
      <c r="K500" s="259"/>
      <c r="L500" s="241"/>
      <c r="M500" s="241"/>
      <c r="N500" s="260"/>
      <c r="O500" s="241"/>
      <c r="P500" s="241"/>
      <c r="Q500" s="241"/>
      <c r="R500" s="241"/>
      <c r="S500" s="241"/>
      <c r="T500" s="241"/>
      <c r="U500" s="241"/>
      <c r="V500" s="214"/>
      <c r="W500" s="241"/>
      <c r="X500" s="241"/>
      <c r="Y500" s="241"/>
      <c r="Z500" s="270"/>
      <c r="AA500" s="241"/>
      <c r="AB500" s="214"/>
      <c r="AC500" s="241"/>
      <c r="AD500" s="270"/>
      <c r="AE500" s="241"/>
      <c r="AF500" s="214"/>
      <c r="AG500" s="239">
        <f>AG524</f>
        <v>0</v>
      </c>
      <c r="AH500" s="214"/>
      <c r="AI500" s="239">
        <f>AI524</f>
        <v>0</v>
      </c>
      <c r="AJ500" s="214"/>
      <c r="AK500" s="239">
        <f>AK524</f>
        <v>0</v>
      </c>
      <c r="AL500" s="214"/>
      <c r="AM500" s="214"/>
      <c r="AN500" s="239">
        <f>AN524</f>
        <v>0</v>
      </c>
      <c r="AO500" s="240"/>
      <c r="AP500" s="239">
        <f>AP524</f>
        <v>0</v>
      </c>
      <c r="AQ500" s="214"/>
      <c r="AR500" s="239">
        <f>AR524</f>
        <v>0</v>
      </c>
      <c r="AS500" s="214"/>
      <c r="AT500" s="239">
        <f>AT524</f>
        <v>0</v>
      </c>
      <c r="AU500" s="214"/>
      <c r="AV500" s="239">
        <f>AV524</f>
        <v>0</v>
      </c>
      <c r="AW500" s="214"/>
      <c r="AX500" s="242">
        <f>AX501+AX518+AX525</f>
        <v>1028.521</v>
      </c>
      <c r="AY500" s="243" t="e">
        <f>AY524+AY535</f>
        <v>#REF!</v>
      </c>
      <c r="AZ500" s="234"/>
      <c r="BB500" s="240">
        <f>BB501+BB518+BB525</f>
        <v>975.84099999999989</v>
      </c>
      <c r="BC500" s="245">
        <f t="shared" si="22"/>
        <v>94.878082217086472</v>
      </c>
    </row>
    <row r="501" spans="1:55" ht="66.599999999999994" customHeight="1" x14ac:dyDescent="0.25">
      <c r="A501" s="280" t="s">
        <v>881</v>
      </c>
      <c r="B501" s="247" t="s">
        <v>0</v>
      </c>
      <c r="C501" s="247" t="s">
        <v>764</v>
      </c>
      <c r="D501" s="256" t="s">
        <v>143</v>
      </c>
      <c r="E501" s="239"/>
      <c r="F501" s="259"/>
      <c r="G501" s="241"/>
      <c r="H501" s="241"/>
      <c r="I501" s="241"/>
      <c r="J501" s="239"/>
      <c r="K501" s="259"/>
      <c r="L501" s="241"/>
      <c r="M501" s="241"/>
      <c r="N501" s="260"/>
      <c r="O501" s="241"/>
      <c r="P501" s="241"/>
      <c r="Q501" s="241"/>
      <c r="R501" s="241"/>
      <c r="S501" s="241"/>
      <c r="T501" s="241"/>
      <c r="U501" s="241"/>
      <c r="V501" s="214"/>
      <c r="W501" s="241"/>
      <c r="X501" s="241"/>
      <c r="Y501" s="241"/>
      <c r="Z501" s="270"/>
      <c r="AA501" s="241"/>
      <c r="AB501" s="214"/>
      <c r="AC501" s="241"/>
      <c r="AD501" s="270"/>
      <c r="AE501" s="241"/>
      <c r="AF501" s="214"/>
      <c r="AG501" s="241"/>
      <c r="AH501" s="214"/>
      <c r="AI501" s="241"/>
      <c r="AJ501" s="214"/>
      <c r="AK501" s="241"/>
      <c r="AL501" s="214"/>
      <c r="AM501" s="214"/>
      <c r="AN501" s="241"/>
      <c r="AO501" s="214"/>
      <c r="AP501" s="241"/>
      <c r="AQ501" s="214"/>
      <c r="AR501" s="241"/>
      <c r="AS501" s="214"/>
      <c r="AT501" s="241"/>
      <c r="AU501" s="214"/>
      <c r="AV501" s="241"/>
      <c r="AW501" s="214"/>
      <c r="AX501" s="253">
        <f>AX505+AX510+AX515+AX502</f>
        <v>50</v>
      </c>
      <c r="AY501" s="243"/>
      <c r="AZ501" s="234"/>
      <c r="BB501" s="252">
        <f>BB505+BB510+BB515+BB502</f>
        <v>70</v>
      </c>
      <c r="BC501" s="245">
        <f t="shared" si="22"/>
        <v>140</v>
      </c>
    </row>
    <row r="502" spans="1:55" ht="37.5" customHeight="1" x14ac:dyDescent="0.25">
      <c r="A502" s="280" t="s">
        <v>881</v>
      </c>
      <c r="B502" s="247" t="s">
        <v>359</v>
      </c>
      <c r="C502" s="247" t="s">
        <v>764</v>
      </c>
      <c r="D502" s="248" t="s">
        <v>360</v>
      </c>
      <c r="E502" s="239"/>
      <c r="F502" s="259"/>
      <c r="G502" s="241"/>
      <c r="H502" s="241"/>
      <c r="I502" s="241"/>
      <c r="J502" s="239"/>
      <c r="K502" s="259"/>
      <c r="L502" s="241"/>
      <c r="M502" s="241"/>
      <c r="N502" s="260"/>
      <c r="O502" s="241"/>
      <c r="P502" s="241"/>
      <c r="Q502" s="241"/>
      <c r="R502" s="241"/>
      <c r="S502" s="241"/>
      <c r="T502" s="241"/>
      <c r="U502" s="241"/>
      <c r="V502" s="214"/>
      <c r="W502" s="241"/>
      <c r="X502" s="241"/>
      <c r="Y502" s="241"/>
      <c r="Z502" s="270"/>
      <c r="AA502" s="241"/>
      <c r="AB502" s="214"/>
      <c r="AC502" s="241"/>
      <c r="AD502" s="270"/>
      <c r="AE502" s="241"/>
      <c r="AF502" s="214"/>
      <c r="AG502" s="241"/>
      <c r="AH502" s="214"/>
      <c r="AI502" s="241"/>
      <c r="AJ502" s="214"/>
      <c r="AK502" s="241"/>
      <c r="AL502" s="214"/>
      <c r="AM502" s="214"/>
      <c r="AN502" s="241"/>
      <c r="AO502" s="214"/>
      <c r="AP502" s="241"/>
      <c r="AQ502" s="214"/>
      <c r="AR502" s="241"/>
      <c r="AS502" s="214"/>
      <c r="AT502" s="241"/>
      <c r="AU502" s="214"/>
      <c r="AV502" s="241"/>
      <c r="AW502" s="214"/>
      <c r="AX502" s="253">
        <f>AX503</f>
        <v>12</v>
      </c>
      <c r="AY502" s="243"/>
      <c r="AZ502" s="234"/>
      <c r="BB502" s="252">
        <f>BB503</f>
        <v>0</v>
      </c>
      <c r="BC502" s="245"/>
    </row>
    <row r="503" spans="1:55" ht="40.5" customHeight="1" x14ac:dyDescent="0.25">
      <c r="A503" s="280" t="s">
        <v>881</v>
      </c>
      <c r="B503" s="257" t="s">
        <v>134</v>
      </c>
      <c r="C503" s="257" t="s">
        <v>764</v>
      </c>
      <c r="D503" s="258" t="s">
        <v>133</v>
      </c>
      <c r="E503" s="239"/>
      <c r="F503" s="259"/>
      <c r="G503" s="241"/>
      <c r="H503" s="241"/>
      <c r="I503" s="241"/>
      <c r="J503" s="239"/>
      <c r="K503" s="259"/>
      <c r="L503" s="241"/>
      <c r="M503" s="241"/>
      <c r="N503" s="260"/>
      <c r="O503" s="241"/>
      <c r="P503" s="241"/>
      <c r="Q503" s="241"/>
      <c r="R503" s="241"/>
      <c r="S503" s="241"/>
      <c r="T503" s="241"/>
      <c r="U503" s="241"/>
      <c r="V503" s="214"/>
      <c r="W503" s="241"/>
      <c r="X503" s="241"/>
      <c r="Y503" s="241"/>
      <c r="Z503" s="270"/>
      <c r="AA503" s="241"/>
      <c r="AB503" s="214"/>
      <c r="AC503" s="241"/>
      <c r="AD503" s="270"/>
      <c r="AE503" s="241"/>
      <c r="AF503" s="214"/>
      <c r="AG503" s="241"/>
      <c r="AH503" s="214"/>
      <c r="AI503" s="241"/>
      <c r="AJ503" s="214"/>
      <c r="AK503" s="241"/>
      <c r="AL503" s="214"/>
      <c r="AM503" s="214"/>
      <c r="AN503" s="241"/>
      <c r="AO503" s="214"/>
      <c r="AP503" s="241"/>
      <c r="AQ503" s="214"/>
      <c r="AR503" s="241"/>
      <c r="AS503" s="214"/>
      <c r="AT503" s="241"/>
      <c r="AU503" s="214"/>
      <c r="AV503" s="241"/>
      <c r="AW503" s="214"/>
      <c r="AX503" s="261">
        <f>AX504</f>
        <v>12</v>
      </c>
      <c r="AY503" s="243"/>
      <c r="AZ503" s="234"/>
      <c r="BB503" s="260">
        <f>BB504</f>
        <v>0</v>
      </c>
      <c r="BC503" s="332"/>
    </row>
    <row r="504" spans="1:55" ht="33" customHeight="1" x14ac:dyDescent="0.25">
      <c r="A504" s="280" t="s">
        <v>881</v>
      </c>
      <c r="B504" s="257" t="s">
        <v>134</v>
      </c>
      <c r="C504" s="257" t="s">
        <v>771</v>
      </c>
      <c r="D504" s="258" t="s">
        <v>747</v>
      </c>
      <c r="E504" s="239"/>
      <c r="F504" s="259"/>
      <c r="G504" s="241"/>
      <c r="H504" s="241"/>
      <c r="I504" s="241"/>
      <c r="J504" s="239"/>
      <c r="K504" s="259"/>
      <c r="L504" s="241"/>
      <c r="M504" s="241"/>
      <c r="N504" s="260"/>
      <c r="O504" s="241"/>
      <c r="P504" s="241"/>
      <c r="Q504" s="241"/>
      <c r="R504" s="241"/>
      <c r="S504" s="241"/>
      <c r="T504" s="241"/>
      <c r="U504" s="241"/>
      <c r="V504" s="214"/>
      <c r="W504" s="241"/>
      <c r="X504" s="241"/>
      <c r="Y504" s="241"/>
      <c r="Z504" s="270"/>
      <c r="AA504" s="241"/>
      <c r="AB504" s="214"/>
      <c r="AC504" s="241"/>
      <c r="AD504" s="270"/>
      <c r="AE504" s="241"/>
      <c r="AF504" s="214"/>
      <c r="AG504" s="241"/>
      <c r="AH504" s="214"/>
      <c r="AI504" s="241"/>
      <c r="AJ504" s="214"/>
      <c r="AK504" s="241"/>
      <c r="AL504" s="214"/>
      <c r="AM504" s="214"/>
      <c r="AN504" s="241"/>
      <c r="AO504" s="214"/>
      <c r="AP504" s="241"/>
      <c r="AQ504" s="214"/>
      <c r="AR504" s="241"/>
      <c r="AS504" s="214"/>
      <c r="AT504" s="241"/>
      <c r="AU504" s="214"/>
      <c r="AV504" s="241"/>
      <c r="AW504" s="214"/>
      <c r="AX504" s="354">
        <v>12</v>
      </c>
      <c r="AY504" s="243"/>
      <c r="AZ504" s="234"/>
      <c r="BB504" s="260">
        <v>0</v>
      </c>
      <c r="BC504" s="245"/>
    </row>
    <row r="505" spans="1:55" ht="0.75" customHeight="1" x14ac:dyDescent="0.25">
      <c r="A505" s="311" t="s">
        <v>881</v>
      </c>
      <c r="B505" s="247" t="s">
        <v>195</v>
      </c>
      <c r="C505" s="247" t="s">
        <v>764</v>
      </c>
      <c r="D505" s="248" t="s">
        <v>196</v>
      </c>
      <c r="E505" s="249"/>
      <c r="F505" s="250"/>
      <c r="G505" s="251"/>
      <c r="H505" s="251"/>
      <c r="I505" s="251"/>
      <c r="J505" s="249"/>
      <c r="K505" s="250"/>
      <c r="L505" s="251"/>
      <c r="M505" s="251"/>
      <c r="N505" s="252"/>
      <c r="O505" s="251"/>
      <c r="P505" s="251"/>
      <c r="Q505" s="251"/>
      <c r="R505" s="251"/>
      <c r="S505" s="251"/>
      <c r="T505" s="251"/>
      <c r="U505" s="251"/>
      <c r="V505" s="305"/>
      <c r="W505" s="251"/>
      <c r="X505" s="251"/>
      <c r="Y505" s="251"/>
      <c r="Z505" s="312"/>
      <c r="AA505" s="251"/>
      <c r="AB505" s="305"/>
      <c r="AC505" s="251"/>
      <c r="AD505" s="312"/>
      <c r="AE505" s="251"/>
      <c r="AF505" s="305"/>
      <c r="AG505" s="251"/>
      <c r="AH505" s="305"/>
      <c r="AI505" s="251"/>
      <c r="AJ505" s="305"/>
      <c r="AK505" s="251"/>
      <c r="AL505" s="305"/>
      <c r="AM505" s="305"/>
      <c r="AN505" s="251"/>
      <c r="AO505" s="305"/>
      <c r="AP505" s="251"/>
      <c r="AQ505" s="305"/>
      <c r="AR505" s="251"/>
      <c r="AS505" s="305"/>
      <c r="AT505" s="251"/>
      <c r="AU505" s="305"/>
      <c r="AV505" s="251"/>
      <c r="AW505" s="305"/>
      <c r="AX505" s="253">
        <f>AX506+AX508</f>
        <v>0</v>
      </c>
      <c r="AY505" s="243"/>
      <c r="AZ505" s="234"/>
      <c r="BB505" s="252">
        <f>BB506+BB508</f>
        <v>0</v>
      </c>
      <c r="BC505" s="245" t="e">
        <f t="shared" si="22"/>
        <v>#DIV/0!</v>
      </c>
    </row>
    <row r="506" spans="1:55" ht="80.25" hidden="1" customHeight="1" x14ac:dyDescent="0.25">
      <c r="A506" s="255" t="s">
        <v>881</v>
      </c>
      <c r="B506" s="247" t="s">
        <v>197</v>
      </c>
      <c r="C506" s="257" t="s">
        <v>764</v>
      </c>
      <c r="D506" s="258" t="s">
        <v>198</v>
      </c>
      <c r="E506" s="239"/>
      <c r="F506" s="259"/>
      <c r="G506" s="241"/>
      <c r="H506" s="241"/>
      <c r="I506" s="241"/>
      <c r="J506" s="239"/>
      <c r="K506" s="259"/>
      <c r="L506" s="241"/>
      <c r="M506" s="241"/>
      <c r="N506" s="260"/>
      <c r="O506" s="241"/>
      <c r="P506" s="241"/>
      <c r="Q506" s="241"/>
      <c r="R506" s="241"/>
      <c r="S506" s="241"/>
      <c r="T506" s="241"/>
      <c r="U506" s="241"/>
      <c r="V506" s="214"/>
      <c r="W506" s="241"/>
      <c r="X506" s="241"/>
      <c r="Y506" s="241"/>
      <c r="Z506" s="270"/>
      <c r="AA506" s="241"/>
      <c r="AB506" s="214"/>
      <c r="AC506" s="241"/>
      <c r="AD506" s="270"/>
      <c r="AE506" s="241"/>
      <c r="AF506" s="214"/>
      <c r="AG506" s="241"/>
      <c r="AH506" s="214"/>
      <c r="AI506" s="241"/>
      <c r="AJ506" s="214"/>
      <c r="AK506" s="241"/>
      <c r="AL506" s="214"/>
      <c r="AM506" s="214"/>
      <c r="AN506" s="241"/>
      <c r="AO506" s="214"/>
      <c r="AP506" s="241"/>
      <c r="AQ506" s="214"/>
      <c r="AR506" s="241"/>
      <c r="AS506" s="214"/>
      <c r="AT506" s="241"/>
      <c r="AU506" s="214"/>
      <c r="AV506" s="241"/>
      <c r="AW506" s="214"/>
      <c r="AX506" s="261">
        <f>AX507</f>
        <v>0</v>
      </c>
      <c r="AY506" s="243"/>
      <c r="AZ506" s="234"/>
      <c r="BB506" s="260">
        <f>BB507</f>
        <v>0</v>
      </c>
      <c r="BC506" s="245" t="e">
        <f t="shared" si="22"/>
        <v>#DIV/0!</v>
      </c>
    </row>
    <row r="507" spans="1:55" ht="29.25" hidden="1" customHeight="1" x14ac:dyDescent="0.25">
      <c r="A507" s="255" t="s">
        <v>881</v>
      </c>
      <c r="B507" s="247" t="s">
        <v>197</v>
      </c>
      <c r="C507" s="247" t="s">
        <v>801</v>
      </c>
      <c r="D507" s="258" t="s">
        <v>368</v>
      </c>
      <c r="E507" s="239"/>
      <c r="F507" s="259"/>
      <c r="G507" s="241"/>
      <c r="H507" s="241"/>
      <c r="I507" s="241"/>
      <c r="J507" s="239"/>
      <c r="K507" s="259"/>
      <c r="L507" s="241"/>
      <c r="M507" s="241"/>
      <c r="N507" s="260"/>
      <c r="O507" s="241"/>
      <c r="P507" s="241"/>
      <c r="Q507" s="241"/>
      <c r="R507" s="241"/>
      <c r="S507" s="241"/>
      <c r="T507" s="241"/>
      <c r="U507" s="241"/>
      <c r="V507" s="214"/>
      <c r="W507" s="241"/>
      <c r="X507" s="241"/>
      <c r="Y507" s="241"/>
      <c r="Z507" s="270"/>
      <c r="AA507" s="241"/>
      <c r="AB507" s="214"/>
      <c r="AC507" s="241"/>
      <c r="AD507" s="270"/>
      <c r="AE507" s="241"/>
      <c r="AF507" s="214"/>
      <c r="AG507" s="241"/>
      <c r="AH507" s="214"/>
      <c r="AI507" s="241"/>
      <c r="AJ507" s="214"/>
      <c r="AK507" s="241"/>
      <c r="AL507" s="214"/>
      <c r="AM507" s="214"/>
      <c r="AN507" s="241"/>
      <c r="AO507" s="214"/>
      <c r="AP507" s="241"/>
      <c r="AQ507" s="214"/>
      <c r="AR507" s="241"/>
      <c r="AS507" s="214"/>
      <c r="AT507" s="241"/>
      <c r="AU507" s="214"/>
      <c r="AV507" s="241"/>
      <c r="AW507" s="214"/>
      <c r="AX507" s="261">
        <v>0</v>
      </c>
      <c r="AY507" s="243"/>
      <c r="AZ507" s="234"/>
      <c r="BB507" s="260">
        <v>0</v>
      </c>
      <c r="BC507" s="245" t="e">
        <f t="shared" si="22"/>
        <v>#DIV/0!</v>
      </c>
    </row>
    <row r="508" spans="1:55" ht="60.75" hidden="1" customHeight="1" x14ac:dyDescent="0.25">
      <c r="A508" s="280" t="s">
        <v>881</v>
      </c>
      <c r="B508" s="247" t="s">
        <v>199</v>
      </c>
      <c r="C508" s="247" t="s">
        <v>764</v>
      </c>
      <c r="D508" s="258" t="s">
        <v>200</v>
      </c>
      <c r="E508" s="239"/>
      <c r="F508" s="259"/>
      <c r="G508" s="241"/>
      <c r="H508" s="241"/>
      <c r="I508" s="241"/>
      <c r="J508" s="239"/>
      <c r="K508" s="259"/>
      <c r="L508" s="241"/>
      <c r="M508" s="241"/>
      <c r="N508" s="260"/>
      <c r="O508" s="241"/>
      <c r="P508" s="241"/>
      <c r="Q508" s="241"/>
      <c r="R508" s="241"/>
      <c r="S508" s="241"/>
      <c r="T508" s="241"/>
      <c r="U508" s="241"/>
      <c r="V508" s="214"/>
      <c r="W508" s="241"/>
      <c r="X508" s="241"/>
      <c r="Y508" s="241"/>
      <c r="Z508" s="270"/>
      <c r="AA508" s="241"/>
      <c r="AB508" s="214"/>
      <c r="AC508" s="241"/>
      <c r="AD508" s="270"/>
      <c r="AE508" s="241"/>
      <c r="AF508" s="214"/>
      <c r="AG508" s="241"/>
      <c r="AH508" s="214"/>
      <c r="AI508" s="241"/>
      <c r="AJ508" s="214"/>
      <c r="AK508" s="241"/>
      <c r="AL508" s="214"/>
      <c r="AM508" s="214"/>
      <c r="AN508" s="241"/>
      <c r="AO508" s="214"/>
      <c r="AP508" s="241"/>
      <c r="AQ508" s="214"/>
      <c r="AR508" s="241"/>
      <c r="AS508" s="214"/>
      <c r="AT508" s="241"/>
      <c r="AU508" s="214"/>
      <c r="AV508" s="241"/>
      <c r="AW508" s="214"/>
      <c r="AX508" s="261">
        <f>AX509</f>
        <v>0</v>
      </c>
      <c r="AY508" s="243"/>
      <c r="AZ508" s="234"/>
      <c r="BB508" s="260">
        <f>BB509</f>
        <v>0</v>
      </c>
      <c r="BC508" s="245" t="e">
        <f t="shared" si="22"/>
        <v>#DIV/0!</v>
      </c>
    </row>
    <row r="509" spans="1:55" ht="33.75" hidden="1" customHeight="1" x14ac:dyDescent="0.25">
      <c r="A509" s="280" t="s">
        <v>881</v>
      </c>
      <c r="B509" s="247" t="s">
        <v>199</v>
      </c>
      <c r="C509" s="247" t="s">
        <v>801</v>
      </c>
      <c r="D509" s="258" t="s">
        <v>368</v>
      </c>
      <c r="E509" s="239"/>
      <c r="F509" s="259"/>
      <c r="G509" s="241"/>
      <c r="H509" s="241"/>
      <c r="I509" s="241"/>
      <c r="J509" s="239"/>
      <c r="K509" s="259"/>
      <c r="L509" s="241"/>
      <c r="M509" s="241"/>
      <c r="N509" s="260"/>
      <c r="O509" s="241"/>
      <c r="P509" s="241"/>
      <c r="Q509" s="241"/>
      <c r="R509" s="241"/>
      <c r="S509" s="241"/>
      <c r="T509" s="241"/>
      <c r="U509" s="241"/>
      <c r="V509" s="214"/>
      <c r="W509" s="241"/>
      <c r="X509" s="241"/>
      <c r="Y509" s="241"/>
      <c r="Z509" s="270"/>
      <c r="AA509" s="241"/>
      <c r="AB509" s="214"/>
      <c r="AC509" s="241"/>
      <c r="AD509" s="270"/>
      <c r="AE509" s="241"/>
      <c r="AF509" s="214"/>
      <c r="AG509" s="241"/>
      <c r="AH509" s="214"/>
      <c r="AI509" s="241"/>
      <c r="AJ509" s="214"/>
      <c r="AK509" s="241"/>
      <c r="AL509" s="214"/>
      <c r="AM509" s="214"/>
      <c r="AN509" s="241"/>
      <c r="AO509" s="214"/>
      <c r="AP509" s="241"/>
      <c r="AQ509" s="214"/>
      <c r="AR509" s="241"/>
      <c r="AS509" s="214"/>
      <c r="AT509" s="241"/>
      <c r="AU509" s="214"/>
      <c r="AV509" s="241"/>
      <c r="AW509" s="214"/>
      <c r="AX509" s="261">
        <v>0</v>
      </c>
      <c r="AY509" s="243"/>
      <c r="AZ509" s="234"/>
      <c r="BB509" s="260">
        <v>0</v>
      </c>
      <c r="BC509" s="245" t="e">
        <f>BB509/AX509*100</f>
        <v>#DIV/0!</v>
      </c>
    </row>
    <row r="510" spans="1:55" ht="0.75" hidden="1" customHeight="1" x14ac:dyDescent="0.25">
      <c r="A510" s="311" t="s">
        <v>881</v>
      </c>
      <c r="B510" s="247" t="s">
        <v>195</v>
      </c>
      <c r="C510" s="247" t="s">
        <v>764</v>
      </c>
      <c r="D510" s="248" t="s">
        <v>196</v>
      </c>
      <c r="E510" s="249"/>
      <c r="F510" s="250"/>
      <c r="G510" s="251"/>
      <c r="H510" s="251"/>
      <c r="I510" s="251"/>
      <c r="J510" s="249"/>
      <c r="K510" s="250"/>
      <c r="L510" s="251"/>
      <c r="M510" s="251"/>
      <c r="N510" s="252"/>
      <c r="O510" s="251"/>
      <c r="P510" s="251"/>
      <c r="Q510" s="251"/>
      <c r="R510" s="251"/>
      <c r="S510" s="251"/>
      <c r="T510" s="251"/>
      <c r="U510" s="251"/>
      <c r="V510" s="305"/>
      <c r="W510" s="251"/>
      <c r="X510" s="251"/>
      <c r="Y510" s="251"/>
      <c r="Z510" s="312"/>
      <c r="AA510" s="251"/>
      <c r="AB510" s="305"/>
      <c r="AC510" s="251"/>
      <c r="AD510" s="312"/>
      <c r="AE510" s="251"/>
      <c r="AF510" s="305"/>
      <c r="AG510" s="251"/>
      <c r="AH510" s="305"/>
      <c r="AI510" s="251"/>
      <c r="AJ510" s="305"/>
      <c r="AK510" s="251"/>
      <c r="AL510" s="305"/>
      <c r="AM510" s="305"/>
      <c r="AN510" s="251"/>
      <c r="AO510" s="305"/>
      <c r="AP510" s="251"/>
      <c r="AQ510" s="305"/>
      <c r="AR510" s="251"/>
      <c r="AS510" s="305"/>
      <c r="AT510" s="251"/>
      <c r="AU510" s="305"/>
      <c r="AV510" s="251"/>
      <c r="AW510" s="305"/>
      <c r="AX510" s="253">
        <f>AX511+AX513</f>
        <v>0</v>
      </c>
      <c r="AY510" s="243"/>
      <c r="AZ510" s="234"/>
      <c r="BB510" s="252">
        <f>BB511+BB513</f>
        <v>0</v>
      </c>
      <c r="BC510" s="245" t="e">
        <f t="shared" si="22"/>
        <v>#DIV/0!</v>
      </c>
    </row>
    <row r="511" spans="1:55" ht="0.75" hidden="1" customHeight="1" x14ac:dyDescent="0.25">
      <c r="A511" s="255" t="s">
        <v>881</v>
      </c>
      <c r="B511" s="247" t="s">
        <v>197</v>
      </c>
      <c r="C511" s="257" t="s">
        <v>764</v>
      </c>
      <c r="D511" s="258" t="s">
        <v>198</v>
      </c>
      <c r="E511" s="239"/>
      <c r="F511" s="259"/>
      <c r="G511" s="241"/>
      <c r="H511" s="241"/>
      <c r="I511" s="241"/>
      <c r="J511" s="239"/>
      <c r="K511" s="259"/>
      <c r="L511" s="241"/>
      <c r="M511" s="241"/>
      <c r="N511" s="260"/>
      <c r="O511" s="241"/>
      <c r="P511" s="241"/>
      <c r="Q511" s="241"/>
      <c r="R511" s="241"/>
      <c r="S511" s="241"/>
      <c r="T511" s="241"/>
      <c r="U511" s="241"/>
      <c r="V511" s="214"/>
      <c r="W511" s="241"/>
      <c r="X511" s="241"/>
      <c r="Y511" s="241"/>
      <c r="Z511" s="270"/>
      <c r="AA511" s="241"/>
      <c r="AB511" s="214"/>
      <c r="AC511" s="241"/>
      <c r="AD511" s="270"/>
      <c r="AE511" s="241"/>
      <c r="AF511" s="214"/>
      <c r="AG511" s="241"/>
      <c r="AH511" s="214"/>
      <c r="AI511" s="241"/>
      <c r="AJ511" s="214"/>
      <c r="AK511" s="241"/>
      <c r="AL511" s="214"/>
      <c r="AM511" s="214"/>
      <c r="AN511" s="241"/>
      <c r="AO511" s="214"/>
      <c r="AP511" s="241"/>
      <c r="AQ511" s="214"/>
      <c r="AR511" s="241"/>
      <c r="AS511" s="214"/>
      <c r="AT511" s="241"/>
      <c r="AU511" s="214"/>
      <c r="AV511" s="241"/>
      <c r="AW511" s="214"/>
      <c r="AX511" s="261">
        <f>AX512</f>
        <v>0</v>
      </c>
      <c r="AY511" s="243"/>
      <c r="AZ511" s="234"/>
      <c r="BB511" s="260">
        <f>BB512</f>
        <v>0</v>
      </c>
      <c r="BC511" s="245" t="e">
        <f t="shared" si="22"/>
        <v>#DIV/0!</v>
      </c>
    </row>
    <row r="512" spans="1:55" ht="0.75" customHeight="1" x14ac:dyDescent="0.25">
      <c r="A512" s="255" t="s">
        <v>881</v>
      </c>
      <c r="B512" s="247" t="s">
        <v>197</v>
      </c>
      <c r="C512" s="247" t="s">
        <v>771</v>
      </c>
      <c r="D512" s="258" t="s">
        <v>747</v>
      </c>
      <c r="E512" s="239"/>
      <c r="F512" s="259"/>
      <c r="G512" s="241"/>
      <c r="H512" s="241"/>
      <c r="I512" s="241"/>
      <c r="J512" s="239"/>
      <c r="K512" s="259"/>
      <c r="L512" s="241"/>
      <c r="M512" s="241"/>
      <c r="N512" s="260"/>
      <c r="O512" s="241"/>
      <c r="P512" s="241"/>
      <c r="Q512" s="241"/>
      <c r="R512" s="241"/>
      <c r="S512" s="241"/>
      <c r="T512" s="241"/>
      <c r="U512" s="241"/>
      <c r="V512" s="214"/>
      <c r="W512" s="241"/>
      <c r="X512" s="241"/>
      <c r="Y512" s="241"/>
      <c r="Z512" s="270"/>
      <c r="AA512" s="241"/>
      <c r="AB512" s="214"/>
      <c r="AC512" s="241"/>
      <c r="AD512" s="270"/>
      <c r="AE512" s="241"/>
      <c r="AF512" s="214"/>
      <c r="AG512" s="241"/>
      <c r="AH512" s="214"/>
      <c r="AI512" s="241"/>
      <c r="AJ512" s="214"/>
      <c r="AK512" s="241"/>
      <c r="AL512" s="214"/>
      <c r="AM512" s="214"/>
      <c r="AN512" s="241"/>
      <c r="AO512" s="214"/>
      <c r="AP512" s="241"/>
      <c r="AQ512" s="214"/>
      <c r="AR512" s="241"/>
      <c r="AS512" s="214"/>
      <c r="AT512" s="241"/>
      <c r="AU512" s="214"/>
      <c r="AV512" s="241"/>
      <c r="AW512" s="214"/>
      <c r="AX512" s="261">
        <v>0</v>
      </c>
      <c r="AY512" s="243"/>
      <c r="AZ512" s="234"/>
      <c r="BB512" s="260">
        <v>0</v>
      </c>
      <c r="BC512" s="245" t="e">
        <f t="shared" si="22"/>
        <v>#DIV/0!</v>
      </c>
    </row>
    <row r="513" spans="1:57" ht="72.75" hidden="1" customHeight="1" x14ac:dyDescent="0.25">
      <c r="A513" s="255" t="s">
        <v>881</v>
      </c>
      <c r="B513" s="247" t="s">
        <v>199</v>
      </c>
      <c r="C513" s="257" t="s">
        <v>764</v>
      </c>
      <c r="D513" s="258" t="s">
        <v>200</v>
      </c>
      <c r="E513" s="239"/>
      <c r="F513" s="259"/>
      <c r="G513" s="241"/>
      <c r="H513" s="241"/>
      <c r="I513" s="241"/>
      <c r="J513" s="239"/>
      <c r="K513" s="259"/>
      <c r="L513" s="241"/>
      <c r="M513" s="241"/>
      <c r="N513" s="260"/>
      <c r="O513" s="241"/>
      <c r="P513" s="241"/>
      <c r="Q513" s="241"/>
      <c r="R513" s="241"/>
      <c r="S513" s="241"/>
      <c r="T513" s="241"/>
      <c r="U513" s="241"/>
      <c r="V513" s="214"/>
      <c r="W513" s="241"/>
      <c r="X513" s="241"/>
      <c r="Y513" s="241"/>
      <c r="Z513" s="270"/>
      <c r="AA513" s="241"/>
      <c r="AB513" s="214"/>
      <c r="AC513" s="241"/>
      <c r="AD513" s="270"/>
      <c r="AE513" s="241"/>
      <c r="AF513" s="214"/>
      <c r="AG513" s="241"/>
      <c r="AH513" s="214"/>
      <c r="AI513" s="241"/>
      <c r="AJ513" s="214"/>
      <c r="AK513" s="241"/>
      <c r="AL513" s="214"/>
      <c r="AM513" s="214"/>
      <c r="AN513" s="241"/>
      <c r="AO513" s="214"/>
      <c r="AP513" s="241"/>
      <c r="AQ513" s="214"/>
      <c r="AR513" s="241"/>
      <c r="AS513" s="214"/>
      <c r="AT513" s="241"/>
      <c r="AU513" s="214"/>
      <c r="AV513" s="241"/>
      <c r="AW513" s="214"/>
      <c r="AX513" s="261">
        <f>AX514</f>
        <v>0</v>
      </c>
      <c r="AY513" s="243"/>
      <c r="AZ513" s="234"/>
      <c r="BB513" s="260">
        <f>BB514</f>
        <v>0</v>
      </c>
      <c r="BC513" s="245" t="e">
        <f t="shared" si="22"/>
        <v>#DIV/0!</v>
      </c>
    </row>
    <row r="514" spans="1:57" ht="39.75" hidden="1" customHeight="1" x14ac:dyDescent="0.25">
      <c r="A514" s="255" t="s">
        <v>881</v>
      </c>
      <c r="B514" s="247" t="s">
        <v>199</v>
      </c>
      <c r="C514" s="247" t="s">
        <v>771</v>
      </c>
      <c r="D514" s="258" t="s">
        <v>747</v>
      </c>
      <c r="E514" s="239"/>
      <c r="F514" s="259"/>
      <c r="G514" s="241"/>
      <c r="H514" s="241"/>
      <c r="I514" s="241"/>
      <c r="J514" s="239"/>
      <c r="K514" s="259"/>
      <c r="L514" s="241"/>
      <c r="M514" s="241"/>
      <c r="N514" s="260"/>
      <c r="O514" s="241"/>
      <c r="P514" s="241"/>
      <c r="Q514" s="241"/>
      <c r="R514" s="241"/>
      <c r="S514" s="241"/>
      <c r="T514" s="241"/>
      <c r="U514" s="241"/>
      <c r="V514" s="214"/>
      <c r="W514" s="241"/>
      <c r="X514" s="241"/>
      <c r="Y514" s="241"/>
      <c r="Z514" s="270"/>
      <c r="AA514" s="241"/>
      <c r="AB514" s="214"/>
      <c r="AC514" s="241"/>
      <c r="AD514" s="270"/>
      <c r="AE514" s="241"/>
      <c r="AF514" s="214"/>
      <c r="AG514" s="241"/>
      <c r="AH514" s="214"/>
      <c r="AI514" s="241"/>
      <c r="AJ514" s="214"/>
      <c r="AK514" s="241"/>
      <c r="AL514" s="214"/>
      <c r="AM514" s="214"/>
      <c r="AN514" s="241"/>
      <c r="AO514" s="214"/>
      <c r="AP514" s="241"/>
      <c r="AQ514" s="214"/>
      <c r="AR514" s="241"/>
      <c r="AS514" s="214"/>
      <c r="AT514" s="241"/>
      <c r="AU514" s="214"/>
      <c r="AV514" s="241"/>
      <c r="AW514" s="214"/>
      <c r="AX514" s="261">
        <v>0</v>
      </c>
      <c r="AY514" s="243"/>
      <c r="AZ514" s="234"/>
      <c r="BB514" s="260">
        <v>0</v>
      </c>
      <c r="BC514" s="245" t="e">
        <f t="shared" si="22"/>
        <v>#DIV/0!</v>
      </c>
    </row>
    <row r="515" spans="1:57" ht="66.75" customHeight="1" x14ac:dyDescent="0.25">
      <c r="A515" s="311" t="s">
        <v>881</v>
      </c>
      <c r="B515" s="247" t="s">
        <v>202</v>
      </c>
      <c r="C515" s="247" t="s">
        <v>764</v>
      </c>
      <c r="D515" s="248" t="s">
        <v>201</v>
      </c>
      <c r="E515" s="249"/>
      <c r="F515" s="250"/>
      <c r="G515" s="251"/>
      <c r="H515" s="251"/>
      <c r="I515" s="251"/>
      <c r="J515" s="249"/>
      <c r="K515" s="250"/>
      <c r="L515" s="251"/>
      <c r="M515" s="251"/>
      <c r="N515" s="252"/>
      <c r="O515" s="251"/>
      <c r="P515" s="251"/>
      <c r="Q515" s="251"/>
      <c r="R515" s="251"/>
      <c r="S515" s="251"/>
      <c r="T515" s="251"/>
      <c r="U515" s="251"/>
      <c r="V515" s="305"/>
      <c r="W515" s="251"/>
      <c r="X515" s="251"/>
      <c r="Y515" s="251"/>
      <c r="Z515" s="312"/>
      <c r="AA515" s="251"/>
      <c r="AB515" s="305"/>
      <c r="AC515" s="251"/>
      <c r="AD515" s="312"/>
      <c r="AE515" s="251"/>
      <c r="AF515" s="305"/>
      <c r="AG515" s="251"/>
      <c r="AH515" s="305"/>
      <c r="AI515" s="251"/>
      <c r="AJ515" s="305"/>
      <c r="AK515" s="251"/>
      <c r="AL515" s="305"/>
      <c r="AM515" s="305"/>
      <c r="AN515" s="251"/>
      <c r="AO515" s="305"/>
      <c r="AP515" s="251"/>
      <c r="AQ515" s="305"/>
      <c r="AR515" s="251"/>
      <c r="AS515" s="305"/>
      <c r="AT515" s="251"/>
      <c r="AU515" s="305"/>
      <c r="AV515" s="251"/>
      <c r="AW515" s="305"/>
      <c r="AX515" s="253">
        <f>AX516</f>
        <v>38</v>
      </c>
      <c r="AY515" s="243"/>
      <c r="AZ515" s="234"/>
      <c r="BB515" s="252">
        <f>BB516</f>
        <v>70</v>
      </c>
      <c r="BC515" s="245">
        <f t="shared" si="22"/>
        <v>184.21052631578948</v>
      </c>
    </row>
    <row r="516" spans="1:57" ht="63.75" customHeight="1" x14ac:dyDescent="0.25">
      <c r="A516" s="280" t="s">
        <v>881</v>
      </c>
      <c r="B516" s="257" t="s">
        <v>203</v>
      </c>
      <c r="C516" s="257" t="s">
        <v>764</v>
      </c>
      <c r="D516" s="258" t="s">
        <v>204</v>
      </c>
      <c r="E516" s="239"/>
      <c r="F516" s="259"/>
      <c r="G516" s="241"/>
      <c r="H516" s="241"/>
      <c r="I516" s="241"/>
      <c r="J516" s="239"/>
      <c r="K516" s="259"/>
      <c r="L516" s="241"/>
      <c r="M516" s="241"/>
      <c r="N516" s="260"/>
      <c r="O516" s="241"/>
      <c r="P516" s="241"/>
      <c r="Q516" s="241"/>
      <c r="R516" s="241"/>
      <c r="S516" s="241"/>
      <c r="T516" s="241"/>
      <c r="U516" s="241"/>
      <c r="V516" s="214"/>
      <c r="W516" s="241"/>
      <c r="X516" s="241"/>
      <c r="Y516" s="241"/>
      <c r="Z516" s="270"/>
      <c r="AA516" s="241"/>
      <c r="AB516" s="214"/>
      <c r="AC516" s="241"/>
      <c r="AD516" s="270"/>
      <c r="AE516" s="241"/>
      <c r="AF516" s="214"/>
      <c r="AG516" s="241"/>
      <c r="AH516" s="214"/>
      <c r="AI516" s="241"/>
      <c r="AJ516" s="214"/>
      <c r="AK516" s="241"/>
      <c r="AL516" s="214"/>
      <c r="AM516" s="214"/>
      <c r="AN516" s="241"/>
      <c r="AO516" s="214"/>
      <c r="AP516" s="241"/>
      <c r="AQ516" s="214"/>
      <c r="AR516" s="241"/>
      <c r="AS516" s="214"/>
      <c r="AT516" s="241"/>
      <c r="AU516" s="214"/>
      <c r="AV516" s="241"/>
      <c r="AW516" s="214"/>
      <c r="AX516" s="261">
        <f>AX517</f>
        <v>38</v>
      </c>
      <c r="AY516" s="243"/>
      <c r="AZ516" s="234"/>
      <c r="BB516" s="260">
        <f>BB517</f>
        <v>70</v>
      </c>
      <c r="BC516" s="245">
        <f t="shared" si="22"/>
        <v>184.21052631578948</v>
      </c>
    </row>
    <row r="517" spans="1:57" ht="42.75" customHeight="1" x14ac:dyDescent="0.25">
      <c r="A517" s="280" t="s">
        <v>881</v>
      </c>
      <c r="B517" s="247" t="s">
        <v>203</v>
      </c>
      <c r="C517" s="247" t="s">
        <v>801</v>
      </c>
      <c r="D517" s="258" t="s">
        <v>755</v>
      </c>
      <c r="E517" s="239"/>
      <c r="F517" s="259"/>
      <c r="G517" s="241"/>
      <c r="H517" s="241"/>
      <c r="I517" s="241"/>
      <c r="J517" s="239"/>
      <c r="K517" s="259"/>
      <c r="L517" s="241"/>
      <c r="M517" s="241"/>
      <c r="N517" s="260"/>
      <c r="O517" s="241"/>
      <c r="P517" s="241"/>
      <c r="Q517" s="241"/>
      <c r="R517" s="241"/>
      <c r="S517" s="241"/>
      <c r="T517" s="241"/>
      <c r="U517" s="241"/>
      <c r="V517" s="214"/>
      <c r="W517" s="241"/>
      <c r="X517" s="241"/>
      <c r="Y517" s="241"/>
      <c r="Z517" s="270"/>
      <c r="AA517" s="241"/>
      <c r="AB517" s="214"/>
      <c r="AC517" s="241"/>
      <c r="AD517" s="270"/>
      <c r="AE517" s="241"/>
      <c r="AF517" s="214"/>
      <c r="AG517" s="241"/>
      <c r="AH517" s="214"/>
      <c r="AI517" s="241"/>
      <c r="AJ517" s="214"/>
      <c r="AK517" s="241"/>
      <c r="AL517" s="214"/>
      <c r="AM517" s="214"/>
      <c r="AN517" s="241"/>
      <c r="AO517" s="214"/>
      <c r="AP517" s="241"/>
      <c r="AQ517" s="214"/>
      <c r="AR517" s="241"/>
      <c r="AS517" s="214"/>
      <c r="AT517" s="241"/>
      <c r="AU517" s="214"/>
      <c r="AV517" s="241"/>
      <c r="AW517" s="214"/>
      <c r="AX517" s="354">
        <v>38</v>
      </c>
      <c r="AY517" s="243"/>
      <c r="AZ517" s="234"/>
      <c r="BB517" s="260">
        <v>70</v>
      </c>
      <c r="BC517" s="245">
        <f t="shared" si="22"/>
        <v>184.21052631578948</v>
      </c>
    </row>
    <row r="518" spans="1:57" ht="39.75" customHeight="1" x14ac:dyDescent="0.25">
      <c r="A518" s="280" t="s">
        <v>881</v>
      </c>
      <c r="B518" s="247" t="s">
        <v>873</v>
      </c>
      <c r="C518" s="247" t="s">
        <v>764</v>
      </c>
      <c r="D518" s="256" t="s">
        <v>127</v>
      </c>
      <c r="E518" s="239"/>
      <c r="F518" s="259"/>
      <c r="G518" s="241"/>
      <c r="H518" s="241"/>
      <c r="I518" s="241"/>
      <c r="J518" s="239"/>
      <c r="K518" s="259"/>
      <c r="L518" s="241"/>
      <c r="M518" s="241"/>
      <c r="N518" s="260"/>
      <c r="O518" s="241"/>
      <c r="P518" s="241"/>
      <c r="Q518" s="241"/>
      <c r="R518" s="241"/>
      <c r="S518" s="241"/>
      <c r="T518" s="241"/>
      <c r="U518" s="241"/>
      <c r="V518" s="214"/>
      <c r="W518" s="241"/>
      <c r="X518" s="241"/>
      <c r="Y518" s="241"/>
      <c r="Z518" s="270"/>
      <c r="AA518" s="241"/>
      <c r="AB518" s="214"/>
      <c r="AC518" s="241"/>
      <c r="AD518" s="270"/>
      <c r="AE518" s="241"/>
      <c r="AF518" s="214"/>
      <c r="AG518" s="241"/>
      <c r="AH518" s="214"/>
      <c r="AI518" s="241"/>
      <c r="AJ518" s="214"/>
      <c r="AK518" s="241"/>
      <c r="AL518" s="214"/>
      <c r="AM518" s="214"/>
      <c r="AN518" s="241"/>
      <c r="AO518" s="214"/>
      <c r="AP518" s="241"/>
      <c r="AQ518" s="214"/>
      <c r="AR518" s="241"/>
      <c r="AS518" s="214"/>
      <c r="AT518" s="241"/>
      <c r="AU518" s="214"/>
      <c r="AV518" s="241"/>
      <c r="AW518" s="214"/>
      <c r="AX518" s="261">
        <f>AX519</f>
        <v>230.01</v>
      </c>
      <c r="AY518" s="243"/>
      <c r="AZ518" s="234"/>
      <c r="BB518" s="260">
        <f>BB519</f>
        <v>200.041</v>
      </c>
      <c r="BC518" s="245">
        <f t="shared" si="22"/>
        <v>86.97056649710882</v>
      </c>
    </row>
    <row r="519" spans="1:57" ht="52.5" customHeight="1" x14ac:dyDescent="0.25">
      <c r="A519" s="311" t="s">
        <v>881</v>
      </c>
      <c r="B519" s="247" t="s">
        <v>877</v>
      </c>
      <c r="C519" s="247" t="s">
        <v>764</v>
      </c>
      <c r="D519" s="333" t="s">
        <v>875</v>
      </c>
      <c r="E519" s="239"/>
      <c r="F519" s="259"/>
      <c r="G519" s="241"/>
      <c r="H519" s="241"/>
      <c r="I519" s="241"/>
      <c r="J519" s="239"/>
      <c r="K519" s="259"/>
      <c r="L519" s="241"/>
      <c r="M519" s="241"/>
      <c r="N519" s="260"/>
      <c r="O519" s="241"/>
      <c r="P519" s="241"/>
      <c r="Q519" s="241"/>
      <c r="R519" s="241"/>
      <c r="S519" s="241"/>
      <c r="T519" s="241"/>
      <c r="U519" s="241"/>
      <c r="V519" s="214"/>
      <c r="W519" s="241"/>
      <c r="X519" s="241"/>
      <c r="Y519" s="241"/>
      <c r="Z519" s="214"/>
      <c r="AA519" s="241"/>
      <c r="AB519" s="214"/>
      <c r="AC519" s="241"/>
      <c r="AD519" s="214"/>
      <c r="AE519" s="241"/>
      <c r="AF519" s="214"/>
      <c r="AG519" s="241"/>
      <c r="AH519" s="214"/>
      <c r="AI519" s="241"/>
      <c r="AJ519" s="214"/>
      <c r="AK519" s="241"/>
      <c r="AL519" s="214"/>
      <c r="AM519" s="214"/>
      <c r="AN519" s="241"/>
      <c r="AO519" s="260"/>
      <c r="AP519" s="241"/>
      <c r="AQ519" s="214"/>
      <c r="AR519" s="241"/>
      <c r="AS519" s="214"/>
      <c r="AT519" s="241"/>
      <c r="AU519" s="214"/>
      <c r="AV519" s="241"/>
      <c r="AW519" s="214"/>
      <c r="AX519" s="261">
        <f>AX523+AX524+AX520</f>
        <v>230.01</v>
      </c>
      <c r="AY519" s="243"/>
      <c r="AZ519" s="234"/>
      <c r="BB519" s="260">
        <f>BB523+BB524+BB520</f>
        <v>200.041</v>
      </c>
      <c r="BC519" s="245">
        <f t="shared" si="22"/>
        <v>86.97056649710882</v>
      </c>
    </row>
    <row r="520" spans="1:57" ht="0.75" customHeight="1" x14ac:dyDescent="0.25">
      <c r="A520" s="255" t="s">
        <v>881</v>
      </c>
      <c r="B520" s="257" t="s">
        <v>172</v>
      </c>
      <c r="C520" s="257" t="s">
        <v>764</v>
      </c>
      <c r="D520" s="331" t="s">
        <v>56</v>
      </c>
      <c r="E520" s="239"/>
      <c r="F520" s="259"/>
      <c r="G520" s="241"/>
      <c r="H520" s="241"/>
      <c r="I520" s="241"/>
      <c r="J520" s="239"/>
      <c r="K520" s="259"/>
      <c r="L520" s="241"/>
      <c r="M520" s="241"/>
      <c r="N520" s="260"/>
      <c r="O520" s="241"/>
      <c r="P520" s="241"/>
      <c r="Q520" s="241"/>
      <c r="R520" s="241"/>
      <c r="S520" s="241"/>
      <c r="T520" s="241"/>
      <c r="U520" s="241"/>
      <c r="V520" s="214"/>
      <c r="W520" s="241"/>
      <c r="X520" s="241"/>
      <c r="Y520" s="241"/>
      <c r="Z520" s="214"/>
      <c r="AA520" s="241"/>
      <c r="AB520" s="214"/>
      <c r="AC520" s="241"/>
      <c r="AD520" s="214"/>
      <c r="AE520" s="241"/>
      <c r="AF520" s="214"/>
      <c r="AG520" s="241"/>
      <c r="AH520" s="214"/>
      <c r="AI520" s="241"/>
      <c r="AJ520" s="214"/>
      <c r="AK520" s="241"/>
      <c r="AL520" s="214"/>
      <c r="AM520" s="214"/>
      <c r="AN520" s="241"/>
      <c r="AO520" s="260"/>
      <c r="AP520" s="241"/>
      <c r="AQ520" s="214"/>
      <c r="AR520" s="241"/>
      <c r="AS520" s="214"/>
      <c r="AT520" s="241"/>
      <c r="AU520" s="214"/>
      <c r="AV520" s="241"/>
      <c r="AW520" s="214"/>
      <c r="AX520" s="261">
        <f>AX521</f>
        <v>0</v>
      </c>
      <c r="AY520" s="243"/>
      <c r="AZ520" s="234"/>
      <c r="BB520" s="260">
        <f>BB521</f>
        <v>0</v>
      </c>
      <c r="BC520" s="245" t="e">
        <f t="shared" si="22"/>
        <v>#DIV/0!</v>
      </c>
    </row>
    <row r="521" spans="1:57" ht="0.75" hidden="1" customHeight="1" x14ac:dyDescent="0.25">
      <c r="A521" s="255" t="s">
        <v>881</v>
      </c>
      <c r="B521" s="257" t="s">
        <v>172</v>
      </c>
      <c r="C521" s="257" t="s">
        <v>771</v>
      </c>
      <c r="D521" s="258" t="s">
        <v>747</v>
      </c>
      <c r="E521" s="239"/>
      <c r="F521" s="259"/>
      <c r="G521" s="241"/>
      <c r="H521" s="241"/>
      <c r="I521" s="241"/>
      <c r="J521" s="239"/>
      <c r="K521" s="259"/>
      <c r="L521" s="241"/>
      <c r="M521" s="241"/>
      <c r="N521" s="260"/>
      <c r="O521" s="241"/>
      <c r="P521" s="241"/>
      <c r="Q521" s="241"/>
      <c r="R521" s="241"/>
      <c r="S521" s="241"/>
      <c r="T521" s="241"/>
      <c r="U521" s="241"/>
      <c r="V521" s="214"/>
      <c r="W521" s="241"/>
      <c r="X521" s="241"/>
      <c r="Y521" s="241"/>
      <c r="Z521" s="214"/>
      <c r="AA521" s="241"/>
      <c r="AB521" s="214"/>
      <c r="AC521" s="241"/>
      <c r="AD521" s="214"/>
      <c r="AE521" s="241"/>
      <c r="AF521" s="214"/>
      <c r="AG521" s="241"/>
      <c r="AH521" s="214"/>
      <c r="AI521" s="241"/>
      <c r="AJ521" s="214"/>
      <c r="AK521" s="241"/>
      <c r="AL521" s="214"/>
      <c r="AM521" s="214"/>
      <c r="AN521" s="241"/>
      <c r="AO521" s="260"/>
      <c r="AP521" s="241"/>
      <c r="AQ521" s="214"/>
      <c r="AR521" s="241"/>
      <c r="AS521" s="214"/>
      <c r="AT521" s="241"/>
      <c r="AU521" s="214"/>
      <c r="AV521" s="241"/>
      <c r="AW521" s="214"/>
      <c r="AX521" s="261">
        <v>0</v>
      </c>
      <c r="AY521" s="243"/>
      <c r="AZ521" s="234"/>
      <c r="BB521" s="260">
        <v>0</v>
      </c>
      <c r="BC521" s="245" t="e">
        <f t="shared" si="22"/>
        <v>#DIV/0!</v>
      </c>
    </row>
    <row r="522" spans="1:57" ht="36.75" customHeight="1" x14ac:dyDescent="0.25">
      <c r="A522" s="280" t="s">
        <v>881</v>
      </c>
      <c r="B522" s="257" t="s">
        <v>878</v>
      </c>
      <c r="C522" s="257" t="s">
        <v>764</v>
      </c>
      <c r="D522" s="331" t="s">
        <v>128</v>
      </c>
      <c r="E522" s="239"/>
      <c r="F522" s="259"/>
      <c r="G522" s="241"/>
      <c r="H522" s="241"/>
      <c r="I522" s="241"/>
      <c r="J522" s="239"/>
      <c r="K522" s="259"/>
      <c r="L522" s="241"/>
      <c r="M522" s="241"/>
      <c r="N522" s="260"/>
      <c r="O522" s="241"/>
      <c r="P522" s="241"/>
      <c r="Q522" s="241"/>
      <c r="R522" s="241"/>
      <c r="S522" s="241"/>
      <c r="T522" s="241"/>
      <c r="U522" s="241"/>
      <c r="V522" s="214"/>
      <c r="W522" s="241"/>
      <c r="X522" s="241"/>
      <c r="Y522" s="241"/>
      <c r="Z522" s="214"/>
      <c r="AA522" s="241"/>
      <c r="AB522" s="214"/>
      <c r="AC522" s="241"/>
      <c r="AD522" s="214"/>
      <c r="AE522" s="241"/>
      <c r="AF522" s="214"/>
      <c r="AG522" s="241"/>
      <c r="AH522" s="214"/>
      <c r="AI522" s="241"/>
      <c r="AJ522" s="214"/>
      <c r="AK522" s="241"/>
      <c r="AL522" s="214"/>
      <c r="AM522" s="214"/>
      <c r="AN522" s="241"/>
      <c r="AO522" s="260"/>
      <c r="AP522" s="241"/>
      <c r="AQ522" s="214"/>
      <c r="AR522" s="241"/>
      <c r="AS522" s="214"/>
      <c r="AT522" s="241"/>
      <c r="AU522" s="214"/>
      <c r="AV522" s="241"/>
      <c r="AW522" s="214"/>
      <c r="AX522" s="261">
        <f>AX523+AX524</f>
        <v>230.01</v>
      </c>
      <c r="AY522" s="243"/>
      <c r="AZ522" s="234"/>
      <c r="BB522" s="260">
        <f>BB523+BB524</f>
        <v>200.041</v>
      </c>
      <c r="BC522" s="245">
        <f t="shared" si="22"/>
        <v>86.97056649710882</v>
      </c>
    </row>
    <row r="523" spans="1:57" ht="65.25" customHeight="1" x14ac:dyDescent="0.25">
      <c r="A523" s="280" t="s">
        <v>881</v>
      </c>
      <c r="B523" s="257" t="s">
        <v>878</v>
      </c>
      <c r="C523" s="257" t="s">
        <v>769</v>
      </c>
      <c r="D523" s="258" t="s">
        <v>51</v>
      </c>
      <c r="E523" s="239"/>
      <c r="F523" s="259"/>
      <c r="G523" s="241"/>
      <c r="H523" s="241"/>
      <c r="I523" s="241"/>
      <c r="J523" s="239"/>
      <c r="K523" s="259"/>
      <c r="L523" s="241"/>
      <c r="M523" s="241"/>
      <c r="N523" s="260"/>
      <c r="O523" s="241"/>
      <c r="P523" s="241"/>
      <c r="Q523" s="241"/>
      <c r="R523" s="241"/>
      <c r="S523" s="241"/>
      <c r="T523" s="241"/>
      <c r="U523" s="241"/>
      <c r="V523" s="214"/>
      <c r="W523" s="241"/>
      <c r="X523" s="241"/>
      <c r="Y523" s="241"/>
      <c r="Z523" s="214"/>
      <c r="AA523" s="241"/>
      <c r="AB523" s="214"/>
      <c r="AC523" s="241"/>
      <c r="AD523" s="214"/>
      <c r="AE523" s="241"/>
      <c r="AF523" s="214"/>
      <c r="AG523" s="241"/>
      <c r="AH523" s="214"/>
      <c r="AI523" s="241"/>
      <c r="AJ523" s="214"/>
      <c r="AK523" s="241"/>
      <c r="AL523" s="214"/>
      <c r="AM523" s="214"/>
      <c r="AN523" s="241"/>
      <c r="AO523" s="260"/>
      <c r="AP523" s="241"/>
      <c r="AQ523" s="214"/>
      <c r="AR523" s="241"/>
      <c r="AS523" s="214"/>
      <c r="AT523" s="241"/>
      <c r="AU523" s="214"/>
      <c r="AV523" s="241"/>
      <c r="AW523" s="214"/>
      <c r="AX523" s="354">
        <v>192</v>
      </c>
      <c r="AY523" s="243"/>
      <c r="AZ523" s="234"/>
      <c r="BB523" s="260">
        <v>168.75</v>
      </c>
      <c r="BC523" s="245">
        <f t="shared" si="22"/>
        <v>87.890625</v>
      </c>
    </row>
    <row r="524" spans="1:57" ht="32.25" customHeight="1" x14ac:dyDescent="0.25">
      <c r="A524" s="255" t="s">
        <v>881</v>
      </c>
      <c r="B524" s="257" t="s">
        <v>878</v>
      </c>
      <c r="C524" s="257" t="s">
        <v>771</v>
      </c>
      <c r="D524" s="258" t="s">
        <v>747</v>
      </c>
      <c r="E524" s="239"/>
      <c r="F524" s="259"/>
      <c r="G524" s="241"/>
      <c r="H524" s="241"/>
      <c r="I524" s="241"/>
      <c r="J524" s="239"/>
      <c r="K524" s="259"/>
      <c r="L524" s="241"/>
      <c r="M524" s="241"/>
      <c r="N524" s="260"/>
      <c r="O524" s="241"/>
      <c r="P524" s="241"/>
      <c r="Q524" s="241"/>
      <c r="R524" s="241"/>
      <c r="S524" s="241"/>
      <c r="T524" s="241"/>
      <c r="U524" s="241"/>
      <c r="V524" s="214"/>
      <c r="W524" s="241"/>
      <c r="X524" s="241"/>
      <c r="Y524" s="241"/>
      <c r="Z524" s="214"/>
      <c r="AA524" s="241"/>
      <c r="AB524" s="214"/>
      <c r="AC524" s="241"/>
      <c r="AD524" s="214"/>
      <c r="AE524" s="241"/>
      <c r="AF524" s="214"/>
      <c r="AG524" s="241"/>
      <c r="AH524" s="214"/>
      <c r="AI524" s="241"/>
      <c r="AJ524" s="214"/>
      <c r="AK524" s="241"/>
      <c r="AL524" s="214"/>
      <c r="AM524" s="214"/>
      <c r="AN524" s="241"/>
      <c r="AO524" s="260"/>
      <c r="AP524" s="241"/>
      <c r="AQ524" s="214"/>
      <c r="AR524" s="241"/>
      <c r="AS524" s="214"/>
      <c r="AT524" s="241"/>
      <c r="AU524" s="214"/>
      <c r="AV524" s="241"/>
      <c r="AW524" s="214"/>
      <c r="AX524" s="261">
        <f>17.91+20.1</f>
        <v>38.010000000000005</v>
      </c>
      <c r="AY524" s="254">
        <f>AY530</f>
        <v>576</v>
      </c>
      <c r="AZ524" s="234"/>
      <c r="BB524" s="260">
        <v>31.291</v>
      </c>
      <c r="BC524" s="245">
        <f t="shared" si="22"/>
        <v>82.323072875559049</v>
      </c>
    </row>
    <row r="525" spans="1:57" ht="48" customHeight="1" x14ac:dyDescent="0.25">
      <c r="A525" s="255" t="s">
        <v>881</v>
      </c>
      <c r="B525" s="247" t="s">
        <v>866</v>
      </c>
      <c r="C525" s="247" t="s">
        <v>764</v>
      </c>
      <c r="D525" s="248" t="s">
        <v>913</v>
      </c>
      <c r="E525" s="239"/>
      <c r="F525" s="259"/>
      <c r="G525" s="241"/>
      <c r="H525" s="241"/>
      <c r="I525" s="241"/>
      <c r="J525" s="239"/>
      <c r="K525" s="259"/>
      <c r="L525" s="241"/>
      <c r="M525" s="241"/>
      <c r="N525" s="260"/>
      <c r="O525" s="241"/>
      <c r="P525" s="241"/>
      <c r="Q525" s="241"/>
      <c r="R525" s="241"/>
      <c r="S525" s="241"/>
      <c r="T525" s="241"/>
      <c r="U525" s="241"/>
      <c r="V525" s="214"/>
      <c r="W525" s="241"/>
      <c r="X525" s="241"/>
      <c r="Y525" s="241"/>
      <c r="Z525" s="214"/>
      <c r="AA525" s="241"/>
      <c r="AB525" s="214"/>
      <c r="AC525" s="241"/>
      <c r="AD525" s="214"/>
      <c r="AE525" s="241"/>
      <c r="AF525" s="214"/>
      <c r="AG525" s="241"/>
      <c r="AH525" s="214"/>
      <c r="AI525" s="241"/>
      <c r="AJ525" s="214"/>
      <c r="AK525" s="241"/>
      <c r="AL525" s="214"/>
      <c r="AM525" s="214"/>
      <c r="AN525" s="241"/>
      <c r="AO525" s="270"/>
      <c r="AP525" s="241"/>
      <c r="AQ525" s="214"/>
      <c r="AR525" s="241"/>
      <c r="AS525" s="214"/>
      <c r="AT525" s="241"/>
      <c r="AU525" s="214"/>
      <c r="AV525" s="241"/>
      <c r="AW525" s="214"/>
      <c r="AX525" s="261">
        <f>AX526+AX530+AX538</f>
        <v>748.51099999999997</v>
      </c>
      <c r="AY525" s="254"/>
      <c r="AZ525" s="234"/>
      <c r="BB525" s="260">
        <f>BB526+BB530+BB538</f>
        <v>705.8</v>
      </c>
      <c r="BC525" s="245">
        <f t="shared" si="22"/>
        <v>94.293871432751146</v>
      </c>
    </row>
    <row r="526" spans="1:57" ht="64.900000000000006" customHeight="1" x14ac:dyDescent="0.25">
      <c r="A526" s="255" t="s">
        <v>881</v>
      </c>
      <c r="B526" s="257" t="s">
        <v>885</v>
      </c>
      <c r="C526" s="257" t="s">
        <v>764</v>
      </c>
      <c r="D526" s="263" t="s">
        <v>886</v>
      </c>
      <c r="E526" s="239"/>
      <c r="F526" s="259"/>
      <c r="G526" s="241"/>
      <c r="H526" s="241"/>
      <c r="I526" s="241"/>
      <c r="J526" s="239"/>
      <c r="K526" s="259"/>
      <c r="L526" s="241"/>
      <c r="M526" s="241"/>
      <c r="N526" s="260"/>
      <c r="O526" s="241"/>
      <c r="P526" s="241"/>
      <c r="Q526" s="241"/>
      <c r="R526" s="241"/>
      <c r="S526" s="241"/>
      <c r="T526" s="241"/>
      <c r="U526" s="241"/>
      <c r="V526" s="214"/>
      <c r="W526" s="241"/>
      <c r="X526" s="241"/>
      <c r="Y526" s="241"/>
      <c r="Z526" s="270"/>
      <c r="AA526" s="241"/>
      <c r="AB526" s="214"/>
      <c r="AC526" s="241"/>
      <c r="AD526" s="270"/>
      <c r="AE526" s="241"/>
      <c r="AF526" s="214"/>
      <c r="AG526" s="251"/>
      <c r="AH526" s="214"/>
      <c r="AI526" s="251"/>
      <c r="AJ526" s="214"/>
      <c r="AK526" s="251"/>
      <c r="AL526" s="214"/>
      <c r="AM526" s="214"/>
      <c r="AN526" s="251"/>
      <c r="AO526" s="312"/>
      <c r="AP526" s="251"/>
      <c r="AQ526" s="214"/>
      <c r="AR526" s="251"/>
      <c r="AS526" s="214"/>
      <c r="AT526" s="251"/>
      <c r="AU526" s="214"/>
      <c r="AV526" s="251"/>
      <c r="AW526" s="214"/>
      <c r="AX526" s="253">
        <f>AX527</f>
        <v>19.408999999999999</v>
      </c>
      <c r="AY526" s="254"/>
      <c r="AZ526" s="234"/>
      <c r="BB526" s="252">
        <f>BB527</f>
        <v>18.8</v>
      </c>
      <c r="BC526" s="245">
        <f t="shared" si="22"/>
        <v>96.862280385388232</v>
      </c>
    </row>
    <row r="527" spans="1:57" ht="54" customHeight="1" x14ac:dyDescent="0.25">
      <c r="A527" s="255" t="s">
        <v>881</v>
      </c>
      <c r="B527" s="257" t="s">
        <v>889</v>
      </c>
      <c r="C527" s="257" t="s">
        <v>764</v>
      </c>
      <c r="D527" s="263" t="s">
        <v>130</v>
      </c>
      <c r="E527" s="239"/>
      <c r="F527" s="259"/>
      <c r="G527" s="241"/>
      <c r="H527" s="241"/>
      <c r="I527" s="241"/>
      <c r="J527" s="239"/>
      <c r="K527" s="259"/>
      <c r="L527" s="241"/>
      <c r="M527" s="241"/>
      <c r="N527" s="260"/>
      <c r="O527" s="241"/>
      <c r="P527" s="241"/>
      <c r="Q527" s="241"/>
      <c r="R527" s="241"/>
      <c r="S527" s="241"/>
      <c r="T527" s="241"/>
      <c r="U527" s="241"/>
      <c r="V527" s="214"/>
      <c r="W527" s="241"/>
      <c r="X527" s="241"/>
      <c r="Y527" s="241"/>
      <c r="Z527" s="270"/>
      <c r="AA527" s="241"/>
      <c r="AB527" s="214"/>
      <c r="AC527" s="241"/>
      <c r="AD527" s="270"/>
      <c r="AE527" s="241"/>
      <c r="AF527" s="214"/>
      <c r="AG527" s="251"/>
      <c r="AH527" s="214"/>
      <c r="AI527" s="251"/>
      <c r="AJ527" s="214"/>
      <c r="AK527" s="251"/>
      <c r="AL527" s="214"/>
      <c r="AM527" s="214"/>
      <c r="AN527" s="251"/>
      <c r="AO527" s="312"/>
      <c r="AP527" s="251"/>
      <c r="AQ527" s="214"/>
      <c r="AR527" s="251"/>
      <c r="AS527" s="214"/>
      <c r="AT527" s="251"/>
      <c r="AU527" s="214"/>
      <c r="AV527" s="251"/>
      <c r="AW527" s="214"/>
      <c r="AX527" s="253">
        <f>AX528</f>
        <v>19.408999999999999</v>
      </c>
      <c r="AY527" s="254"/>
      <c r="AZ527" s="234"/>
      <c r="BB527" s="252">
        <f>BB528</f>
        <v>18.8</v>
      </c>
      <c r="BC527" s="245">
        <f t="shared" si="22"/>
        <v>96.862280385388232</v>
      </c>
    </row>
    <row r="528" spans="1:57" ht="69.599999999999994" customHeight="1" x14ac:dyDescent="0.25">
      <c r="A528" s="255" t="s">
        <v>881</v>
      </c>
      <c r="B528" s="257" t="s">
        <v>889</v>
      </c>
      <c r="C528" s="257" t="s">
        <v>769</v>
      </c>
      <c r="D528" s="275" t="s">
        <v>51</v>
      </c>
      <c r="E528" s="239"/>
      <c r="F528" s="259"/>
      <c r="G528" s="241"/>
      <c r="H528" s="241"/>
      <c r="I528" s="241"/>
      <c r="J528" s="239"/>
      <c r="K528" s="259"/>
      <c r="L528" s="241"/>
      <c r="M528" s="241"/>
      <c r="N528" s="260"/>
      <c r="O528" s="241"/>
      <c r="P528" s="241"/>
      <c r="Q528" s="241"/>
      <c r="R528" s="241"/>
      <c r="S528" s="241"/>
      <c r="T528" s="241"/>
      <c r="U528" s="241"/>
      <c r="V528" s="214"/>
      <c r="W528" s="241"/>
      <c r="X528" s="241"/>
      <c r="Y528" s="241"/>
      <c r="Z528" s="270"/>
      <c r="AA528" s="241"/>
      <c r="AB528" s="214"/>
      <c r="AC528" s="241"/>
      <c r="AD528" s="270"/>
      <c r="AE528" s="241"/>
      <c r="AF528" s="214"/>
      <c r="AG528" s="251"/>
      <c r="AH528" s="214"/>
      <c r="AI528" s="251"/>
      <c r="AJ528" s="214"/>
      <c r="AK528" s="251"/>
      <c r="AL528" s="214"/>
      <c r="AM528" s="214"/>
      <c r="AN528" s="251"/>
      <c r="AO528" s="312"/>
      <c r="AP528" s="251"/>
      <c r="AQ528" s="214"/>
      <c r="AR528" s="251"/>
      <c r="AS528" s="214"/>
      <c r="AT528" s="251"/>
      <c r="AU528" s="214"/>
      <c r="AV528" s="251"/>
      <c r="AW528" s="214"/>
      <c r="AX528" s="261">
        <f>17.95+1.459</f>
        <v>19.408999999999999</v>
      </c>
      <c r="AY528" s="254"/>
      <c r="AZ528" s="234"/>
      <c r="BB528" s="260">
        <v>18.8</v>
      </c>
      <c r="BC528" s="245">
        <f t="shared" si="22"/>
        <v>96.862280385388232</v>
      </c>
      <c r="BE528" s="244"/>
    </row>
    <row r="529" spans="1:58" ht="0.75" customHeight="1" x14ac:dyDescent="0.25">
      <c r="A529" s="255" t="s">
        <v>881</v>
      </c>
      <c r="B529" s="257" t="s">
        <v>889</v>
      </c>
      <c r="C529" s="257" t="s">
        <v>771</v>
      </c>
      <c r="D529" s="258" t="s">
        <v>747</v>
      </c>
      <c r="E529" s="239"/>
      <c r="F529" s="259"/>
      <c r="G529" s="241"/>
      <c r="H529" s="241"/>
      <c r="I529" s="241"/>
      <c r="J529" s="239"/>
      <c r="K529" s="259"/>
      <c r="L529" s="241"/>
      <c r="M529" s="241"/>
      <c r="N529" s="260"/>
      <c r="O529" s="241"/>
      <c r="P529" s="241"/>
      <c r="Q529" s="241"/>
      <c r="R529" s="241"/>
      <c r="S529" s="241"/>
      <c r="T529" s="241"/>
      <c r="U529" s="241"/>
      <c r="V529" s="214"/>
      <c r="W529" s="241"/>
      <c r="X529" s="241"/>
      <c r="Y529" s="241"/>
      <c r="Z529" s="270"/>
      <c r="AA529" s="241"/>
      <c r="AB529" s="214"/>
      <c r="AC529" s="241"/>
      <c r="AD529" s="270"/>
      <c r="AE529" s="241"/>
      <c r="AF529" s="214"/>
      <c r="AG529" s="251"/>
      <c r="AH529" s="214"/>
      <c r="AI529" s="251"/>
      <c r="AJ529" s="214"/>
      <c r="AK529" s="251"/>
      <c r="AL529" s="214"/>
      <c r="AM529" s="214"/>
      <c r="AN529" s="251"/>
      <c r="AO529" s="312"/>
      <c r="AP529" s="251"/>
      <c r="AQ529" s="214"/>
      <c r="AR529" s="251"/>
      <c r="AS529" s="214"/>
      <c r="AT529" s="251"/>
      <c r="AU529" s="214"/>
      <c r="AV529" s="251"/>
      <c r="AW529" s="214"/>
      <c r="AX529" s="261">
        <v>0</v>
      </c>
      <c r="AY529" s="254"/>
      <c r="AZ529" s="234"/>
      <c r="BB529" s="260"/>
      <c r="BC529" s="245" t="e">
        <f t="shared" si="22"/>
        <v>#DIV/0!</v>
      </c>
    </row>
    <row r="530" spans="1:58" ht="46.9" customHeight="1" x14ac:dyDescent="0.25">
      <c r="A530" s="255" t="s">
        <v>881</v>
      </c>
      <c r="B530" s="257" t="s">
        <v>887</v>
      </c>
      <c r="C530" s="257" t="s">
        <v>764</v>
      </c>
      <c r="D530" s="291" t="s">
        <v>884</v>
      </c>
      <c r="E530" s="239"/>
      <c r="F530" s="259"/>
      <c r="G530" s="241"/>
      <c r="H530" s="241"/>
      <c r="I530" s="241"/>
      <c r="J530" s="239"/>
      <c r="K530" s="259"/>
      <c r="L530" s="241"/>
      <c r="M530" s="241"/>
      <c r="N530" s="260"/>
      <c r="O530" s="241"/>
      <c r="P530" s="241"/>
      <c r="Q530" s="241"/>
      <c r="R530" s="241"/>
      <c r="S530" s="241"/>
      <c r="T530" s="241"/>
      <c r="U530" s="241"/>
      <c r="V530" s="214"/>
      <c r="W530" s="241"/>
      <c r="X530" s="241"/>
      <c r="Y530" s="241"/>
      <c r="Z530" s="270"/>
      <c r="AA530" s="241"/>
      <c r="AB530" s="214"/>
      <c r="AC530" s="241"/>
      <c r="AD530" s="270"/>
      <c r="AE530" s="241"/>
      <c r="AF530" s="214"/>
      <c r="AG530" s="241">
        <v>944100</v>
      </c>
      <c r="AH530" s="214">
        <v>20606.54</v>
      </c>
      <c r="AI530" s="241">
        <f>AG530+AH530</f>
        <v>964706.54</v>
      </c>
      <c r="AJ530" s="214"/>
      <c r="AK530" s="241">
        <f>AI530+AJ530</f>
        <v>964706.54</v>
      </c>
      <c r="AL530" s="214"/>
      <c r="AM530" s="214"/>
      <c r="AN530" s="241">
        <f>AK530+AL530+AM530</f>
        <v>964706.54</v>
      </c>
      <c r="AO530" s="214">
        <v>-33300</v>
      </c>
      <c r="AP530" s="241">
        <f>AN530+AO530</f>
        <v>931406.54</v>
      </c>
      <c r="AQ530" s="214"/>
      <c r="AR530" s="241">
        <f>AP530+AQ530</f>
        <v>931406.54</v>
      </c>
      <c r="AS530" s="214"/>
      <c r="AT530" s="241">
        <f>AR530+AS530</f>
        <v>931406.54</v>
      </c>
      <c r="AU530" s="214"/>
      <c r="AV530" s="241">
        <f>AT530+AU530</f>
        <v>931406.54</v>
      </c>
      <c r="AW530" s="214"/>
      <c r="AX530" s="261">
        <f>AX531</f>
        <v>665.10199999999998</v>
      </c>
      <c r="AY530" s="262">
        <f>AY532+AY534+AY533</f>
        <v>576</v>
      </c>
      <c r="AZ530" s="234"/>
      <c r="BB530" s="260">
        <f>BB531</f>
        <v>622</v>
      </c>
      <c r="BC530" s="245">
        <f t="shared" si="22"/>
        <v>93.519490243601737</v>
      </c>
    </row>
    <row r="531" spans="1:58" ht="46.9" customHeight="1" x14ac:dyDescent="0.25">
      <c r="A531" s="255" t="s">
        <v>881</v>
      </c>
      <c r="B531" s="257" t="s">
        <v>888</v>
      </c>
      <c r="C531" s="257" t="s">
        <v>764</v>
      </c>
      <c r="D531" s="331" t="s">
        <v>131</v>
      </c>
      <c r="E531" s="239"/>
      <c r="F531" s="259"/>
      <c r="G531" s="241"/>
      <c r="H531" s="241"/>
      <c r="I531" s="241"/>
      <c r="J531" s="239"/>
      <c r="K531" s="259"/>
      <c r="L531" s="241"/>
      <c r="M531" s="241"/>
      <c r="N531" s="260"/>
      <c r="O531" s="241"/>
      <c r="P531" s="241"/>
      <c r="Q531" s="241"/>
      <c r="R531" s="241"/>
      <c r="S531" s="241"/>
      <c r="T531" s="241"/>
      <c r="U531" s="241"/>
      <c r="V531" s="214"/>
      <c r="W531" s="241"/>
      <c r="X531" s="241"/>
      <c r="Y531" s="241"/>
      <c r="Z531" s="270"/>
      <c r="AA531" s="241"/>
      <c r="AB531" s="214"/>
      <c r="AC531" s="241"/>
      <c r="AD531" s="270"/>
      <c r="AE531" s="241"/>
      <c r="AF531" s="214"/>
      <c r="AG531" s="241"/>
      <c r="AH531" s="214"/>
      <c r="AI531" s="241"/>
      <c r="AJ531" s="214"/>
      <c r="AK531" s="241"/>
      <c r="AL531" s="214"/>
      <c r="AM531" s="214"/>
      <c r="AN531" s="241"/>
      <c r="AO531" s="214"/>
      <c r="AP531" s="241"/>
      <c r="AQ531" s="214"/>
      <c r="AR531" s="241"/>
      <c r="AS531" s="214"/>
      <c r="AT531" s="241"/>
      <c r="AU531" s="214"/>
      <c r="AV531" s="241"/>
      <c r="AW531" s="214"/>
      <c r="AX531" s="261">
        <f>AX532+AX534</f>
        <v>665.10199999999998</v>
      </c>
      <c r="AY531" s="262"/>
      <c r="AZ531" s="234"/>
      <c r="BB531" s="260">
        <f>BB532+BB534</f>
        <v>622</v>
      </c>
      <c r="BC531" s="245">
        <f t="shared" si="22"/>
        <v>93.519490243601737</v>
      </c>
    </row>
    <row r="532" spans="1:58" ht="61.5" customHeight="1" x14ac:dyDescent="0.25">
      <c r="A532" s="255" t="s">
        <v>881</v>
      </c>
      <c r="B532" s="257" t="s">
        <v>888</v>
      </c>
      <c r="C532" s="257" t="s">
        <v>769</v>
      </c>
      <c r="D532" s="258" t="s">
        <v>51</v>
      </c>
      <c r="E532" s="239"/>
      <c r="F532" s="259"/>
      <c r="G532" s="241"/>
      <c r="H532" s="241"/>
      <c r="I532" s="241"/>
      <c r="J532" s="239"/>
      <c r="K532" s="259"/>
      <c r="L532" s="241"/>
      <c r="M532" s="241"/>
      <c r="N532" s="260"/>
      <c r="O532" s="241"/>
      <c r="P532" s="241"/>
      <c r="Q532" s="241"/>
      <c r="R532" s="241"/>
      <c r="S532" s="241"/>
      <c r="T532" s="241"/>
      <c r="U532" s="241"/>
      <c r="V532" s="214"/>
      <c r="W532" s="241"/>
      <c r="X532" s="241"/>
      <c r="Y532" s="241"/>
      <c r="Z532" s="270"/>
      <c r="AA532" s="241"/>
      <c r="AB532" s="214"/>
      <c r="AC532" s="241"/>
      <c r="AD532" s="270"/>
      <c r="AE532" s="241"/>
      <c r="AF532" s="214"/>
      <c r="AG532" s="241"/>
      <c r="AH532" s="214"/>
      <c r="AI532" s="241"/>
      <c r="AJ532" s="214"/>
      <c r="AK532" s="241"/>
      <c r="AL532" s="214"/>
      <c r="AM532" s="214"/>
      <c r="AN532" s="241"/>
      <c r="AO532" s="214"/>
      <c r="AP532" s="241"/>
      <c r="AQ532" s="214"/>
      <c r="AR532" s="241"/>
      <c r="AS532" s="214"/>
      <c r="AT532" s="241"/>
      <c r="AU532" s="214"/>
      <c r="AV532" s="241"/>
      <c r="AW532" s="214"/>
      <c r="AX532" s="261">
        <f>653.43+9.672</f>
        <v>663.10199999999998</v>
      </c>
      <c r="AY532" s="262">
        <v>553.09</v>
      </c>
      <c r="AZ532" s="234"/>
      <c r="BB532" s="260">
        <v>620</v>
      </c>
      <c r="BC532" s="245">
        <f t="shared" si="22"/>
        <v>93.499944201646201</v>
      </c>
      <c r="BE532" s="244"/>
    </row>
    <row r="533" spans="1:58" ht="29.25" hidden="1" customHeight="1" x14ac:dyDescent="0.25">
      <c r="A533" s="255"/>
      <c r="B533" s="257"/>
      <c r="C533" s="257"/>
      <c r="D533" s="258"/>
      <c r="E533" s="239"/>
      <c r="F533" s="259"/>
      <c r="G533" s="241"/>
      <c r="H533" s="241"/>
      <c r="I533" s="241"/>
      <c r="J533" s="239"/>
      <c r="K533" s="259"/>
      <c r="L533" s="241"/>
      <c r="M533" s="241"/>
      <c r="N533" s="260"/>
      <c r="O533" s="241"/>
      <c r="P533" s="241"/>
      <c r="Q533" s="241"/>
      <c r="R533" s="241"/>
      <c r="S533" s="241"/>
      <c r="T533" s="241"/>
      <c r="U533" s="241"/>
      <c r="V533" s="214"/>
      <c r="W533" s="241"/>
      <c r="X533" s="241"/>
      <c r="Y533" s="241"/>
      <c r="Z533" s="270"/>
      <c r="AA533" s="241"/>
      <c r="AB533" s="214"/>
      <c r="AC533" s="241"/>
      <c r="AD533" s="270"/>
      <c r="AE533" s="241"/>
      <c r="AF533" s="214"/>
      <c r="AG533" s="241"/>
      <c r="AH533" s="214"/>
      <c r="AI533" s="241"/>
      <c r="AJ533" s="214"/>
      <c r="AK533" s="241"/>
      <c r="AL533" s="214"/>
      <c r="AM533" s="214"/>
      <c r="AN533" s="241"/>
      <c r="AO533" s="214"/>
      <c r="AP533" s="241"/>
      <c r="AQ533" s="214"/>
      <c r="AR533" s="241"/>
      <c r="AS533" s="214"/>
      <c r="AT533" s="241"/>
      <c r="AU533" s="214"/>
      <c r="AV533" s="241"/>
      <c r="AW533" s="214"/>
      <c r="AX533" s="261"/>
      <c r="AY533" s="262">
        <v>2</v>
      </c>
      <c r="AZ533" s="234"/>
      <c r="BB533" s="260"/>
      <c r="BC533" s="245" t="e">
        <f t="shared" si="22"/>
        <v>#DIV/0!</v>
      </c>
    </row>
    <row r="534" spans="1:58" ht="30" customHeight="1" x14ac:dyDescent="0.25">
      <c r="A534" s="255" t="s">
        <v>881</v>
      </c>
      <c r="B534" s="257" t="s">
        <v>888</v>
      </c>
      <c r="C534" s="257" t="s">
        <v>771</v>
      </c>
      <c r="D534" s="258" t="s">
        <v>747</v>
      </c>
      <c r="E534" s="239"/>
      <c r="F534" s="259"/>
      <c r="G534" s="241"/>
      <c r="H534" s="241"/>
      <c r="I534" s="241"/>
      <c r="J534" s="239"/>
      <c r="K534" s="259"/>
      <c r="L534" s="241"/>
      <c r="M534" s="241"/>
      <c r="N534" s="260"/>
      <c r="O534" s="241"/>
      <c r="P534" s="241"/>
      <c r="Q534" s="241"/>
      <c r="R534" s="241"/>
      <c r="S534" s="241"/>
      <c r="T534" s="241"/>
      <c r="U534" s="241"/>
      <c r="V534" s="214"/>
      <c r="W534" s="241"/>
      <c r="X534" s="241"/>
      <c r="Y534" s="241"/>
      <c r="Z534" s="270"/>
      <c r="AA534" s="241"/>
      <c r="AB534" s="214"/>
      <c r="AC534" s="241"/>
      <c r="AD534" s="270"/>
      <c r="AE534" s="241"/>
      <c r="AF534" s="214"/>
      <c r="AG534" s="241"/>
      <c r="AH534" s="214"/>
      <c r="AI534" s="241"/>
      <c r="AJ534" s="214"/>
      <c r="AK534" s="241"/>
      <c r="AL534" s="214"/>
      <c r="AM534" s="214"/>
      <c r="AN534" s="241"/>
      <c r="AO534" s="214"/>
      <c r="AP534" s="241"/>
      <c r="AQ534" s="214"/>
      <c r="AR534" s="241"/>
      <c r="AS534" s="214"/>
      <c r="AT534" s="241"/>
      <c r="AU534" s="214"/>
      <c r="AV534" s="241"/>
      <c r="AW534" s="214"/>
      <c r="AX534" s="354">
        <v>2</v>
      </c>
      <c r="AY534" s="262">
        <v>20.91</v>
      </c>
      <c r="AZ534" s="234"/>
      <c r="BB534" s="260">
        <v>2</v>
      </c>
      <c r="BC534" s="245">
        <f t="shared" si="22"/>
        <v>100</v>
      </c>
    </row>
    <row r="535" spans="1:58" ht="30" hidden="1" customHeight="1" x14ac:dyDescent="0.25">
      <c r="A535" s="255" t="s">
        <v>881</v>
      </c>
      <c r="B535" s="257"/>
      <c r="C535" s="257"/>
      <c r="D535" s="291"/>
      <c r="E535" s="239"/>
      <c r="F535" s="259"/>
      <c r="G535" s="241"/>
      <c r="H535" s="241"/>
      <c r="I535" s="241"/>
      <c r="J535" s="239"/>
      <c r="K535" s="259"/>
      <c r="L535" s="241"/>
      <c r="M535" s="241"/>
      <c r="N535" s="260"/>
      <c r="O535" s="241"/>
      <c r="P535" s="241"/>
      <c r="Q535" s="241"/>
      <c r="R535" s="241"/>
      <c r="S535" s="241"/>
      <c r="T535" s="241"/>
      <c r="U535" s="241"/>
      <c r="V535" s="214"/>
      <c r="W535" s="241"/>
      <c r="X535" s="241"/>
      <c r="Y535" s="241"/>
      <c r="Z535" s="270"/>
      <c r="AA535" s="241"/>
      <c r="AB535" s="214"/>
      <c r="AC535" s="241"/>
      <c r="AD535" s="270"/>
      <c r="AE535" s="241"/>
      <c r="AF535" s="214"/>
      <c r="AG535" s="241"/>
      <c r="AH535" s="214"/>
      <c r="AI535" s="241"/>
      <c r="AJ535" s="214"/>
      <c r="AK535" s="241"/>
      <c r="AL535" s="214"/>
      <c r="AM535" s="214"/>
      <c r="AN535" s="241"/>
      <c r="AO535" s="214"/>
      <c r="AP535" s="241"/>
      <c r="AQ535" s="214"/>
      <c r="AR535" s="241"/>
      <c r="AS535" s="214"/>
      <c r="AT535" s="241"/>
      <c r="AU535" s="214"/>
      <c r="AV535" s="241"/>
      <c r="AW535" s="214"/>
      <c r="AX535" s="261"/>
      <c r="AY535" s="262" t="e">
        <f>AY536+#REF!+#REF!</f>
        <v>#REF!</v>
      </c>
      <c r="AZ535" s="234"/>
      <c r="BB535" s="260"/>
      <c r="BC535" s="245" t="e">
        <f t="shared" si="22"/>
        <v>#DIV/0!</v>
      </c>
    </row>
    <row r="536" spans="1:58" ht="34.5" hidden="1" customHeight="1" x14ac:dyDescent="0.25">
      <c r="A536" s="255" t="s">
        <v>881</v>
      </c>
      <c r="B536" s="257"/>
      <c r="C536" s="257"/>
      <c r="D536" s="275"/>
      <c r="E536" s="239"/>
      <c r="F536" s="259"/>
      <c r="G536" s="241"/>
      <c r="H536" s="241"/>
      <c r="I536" s="241"/>
      <c r="J536" s="239"/>
      <c r="K536" s="259"/>
      <c r="L536" s="241"/>
      <c r="M536" s="241"/>
      <c r="N536" s="260"/>
      <c r="O536" s="241"/>
      <c r="P536" s="241"/>
      <c r="Q536" s="241"/>
      <c r="R536" s="241"/>
      <c r="S536" s="241"/>
      <c r="T536" s="241"/>
      <c r="U536" s="241"/>
      <c r="V536" s="214"/>
      <c r="W536" s="241"/>
      <c r="X536" s="241"/>
      <c r="Y536" s="241"/>
      <c r="Z536" s="270"/>
      <c r="AA536" s="241"/>
      <c r="AB536" s="214"/>
      <c r="AC536" s="241"/>
      <c r="AD536" s="270"/>
      <c r="AE536" s="241"/>
      <c r="AF536" s="214"/>
      <c r="AG536" s="241"/>
      <c r="AH536" s="214"/>
      <c r="AI536" s="241"/>
      <c r="AJ536" s="214"/>
      <c r="AK536" s="241"/>
      <c r="AL536" s="214"/>
      <c r="AM536" s="214"/>
      <c r="AN536" s="241"/>
      <c r="AO536" s="214"/>
      <c r="AP536" s="241"/>
      <c r="AQ536" s="214"/>
      <c r="AR536" s="241"/>
      <c r="AS536" s="214"/>
      <c r="AT536" s="241"/>
      <c r="AU536" s="214"/>
      <c r="AV536" s="241"/>
      <c r="AW536" s="214"/>
      <c r="AX536" s="261"/>
      <c r="AY536" s="262">
        <v>33.200000000000003</v>
      </c>
      <c r="AZ536" s="234"/>
      <c r="BB536" s="260"/>
      <c r="BC536" s="245" t="e">
        <f t="shared" si="22"/>
        <v>#DIV/0!</v>
      </c>
    </row>
    <row r="537" spans="1:58" ht="28.5" hidden="1" customHeight="1" x14ac:dyDescent="0.25">
      <c r="A537" s="255" t="s">
        <v>881</v>
      </c>
      <c r="B537" s="257"/>
      <c r="C537" s="257"/>
      <c r="D537" s="258"/>
      <c r="E537" s="239"/>
      <c r="F537" s="259"/>
      <c r="G537" s="241"/>
      <c r="H537" s="241"/>
      <c r="I537" s="241"/>
      <c r="J537" s="239"/>
      <c r="K537" s="259"/>
      <c r="L537" s="241"/>
      <c r="M537" s="241"/>
      <c r="N537" s="260"/>
      <c r="O537" s="241"/>
      <c r="P537" s="241"/>
      <c r="Q537" s="241"/>
      <c r="R537" s="241"/>
      <c r="S537" s="241"/>
      <c r="T537" s="241"/>
      <c r="U537" s="241"/>
      <c r="V537" s="214"/>
      <c r="W537" s="241"/>
      <c r="X537" s="241"/>
      <c r="Y537" s="241"/>
      <c r="Z537" s="270"/>
      <c r="AA537" s="241"/>
      <c r="AB537" s="214"/>
      <c r="AC537" s="241"/>
      <c r="AD537" s="270"/>
      <c r="AE537" s="241"/>
      <c r="AF537" s="214"/>
      <c r="AG537" s="241"/>
      <c r="AH537" s="214"/>
      <c r="AI537" s="241"/>
      <c r="AJ537" s="214"/>
      <c r="AK537" s="241"/>
      <c r="AL537" s="214"/>
      <c r="AM537" s="214"/>
      <c r="AN537" s="241"/>
      <c r="AO537" s="214"/>
      <c r="AP537" s="241"/>
      <c r="AQ537" s="214"/>
      <c r="AR537" s="241"/>
      <c r="AS537" s="214"/>
      <c r="AT537" s="241"/>
      <c r="AU537" s="214"/>
      <c r="AV537" s="241"/>
      <c r="AW537" s="214"/>
      <c r="AX537" s="261"/>
      <c r="AY537" s="262"/>
      <c r="AZ537" s="234"/>
      <c r="BB537" s="260"/>
      <c r="BC537" s="245" t="e">
        <f t="shared" si="22"/>
        <v>#DIV/0!</v>
      </c>
    </row>
    <row r="538" spans="1:58" ht="31.15" customHeight="1" x14ac:dyDescent="0.25">
      <c r="A538" s="280" t="s">
        <v>881</v>
      </c>
      <c r="B538" s="257" t="s">
        <v>22</v>
      </c>
      <c r="C538" s="257" t="s">
        <v>764</v>
      </c>
      <c r="D538" s="258" t="s">
        <v>890</v>
      </c>
      <c r="E538" s="239"/>
      <c r="F538" s="259"/>
      <c r="G538" s="241"/>
      <c r="H538" s="241"/>
      <c r="I538" s="241"/>
      <c r="J538" s="239"/>
      <c r="K538" s="259"/>
      <c r="L538" s="241"/>
      <c r="M538" s="241"/>
      <c r="N538" s="260"/>
      <c r="O538" s="241"/>
      <c r="P538" s="241"/>
      <c r="Q538" s="241"/>
      <c r="R538" s="241"/>
      <c r="S538" s="241"/>
      <c r="T538" s="241"/>
      <c r="U538" s="241"/>
      <c r="V538" s="214"/>
      <c r="W538" s="241"/>
      <c r="X538" s="241"/>
      <c r="Y538" s="241"/>
      <c r="Z538" s="270"/>
      <c r="AA538" s="241"/>
      <c r="AB538" s="214"/>
      <c r="AC538" s="241"/>
      <c r="AD538" s="270"/>
      <c r="AE538" s="241"/>
      <c r="AF538" s="214"/>
      <c r="AG538" s="241"/>
      <c r="AH538" s="214"/>
      <c r="AI538" s="241"/>
      <c r="AJ538" s="214"/>
      <c r="AK538" s="241"/>
      <c r="AL538" s="214"/>
      <c r="AM538" s="214"/>
      <c r="AN538" s="241"/>
      <c r="AO538" s="214"/>
      <c r="AP538" s="241"/>
      <c r="AQ538" s="214"/>
      <c r="AR538" s="241"/>
      <c r="AS538" s="214"/>
      <c r="AT538" s="241"/>
      <c r="AU538" s="214"/>
      <c r="AV538" s="241"/>
      <c r="AW538" s="214"/>
      <c r="AX538" s="261">
        <f>AX539</f>
        <v>64</v>
      </c>
      <c r="AY538" s="262"/>
      <c r="AZ538" s="234"/>
      <c r="BA538" s="234"/>
      <c r="BB538" s="260">
        <f>BB539</f>
        <v>65</v>
      </c>
      <c r="BC538" s="245">
        <f t="shared" si="22"/>
        <v>101.5625</v>
      </c>
    </row>
    <row r="539" spans="1:58" ht="36" customHeight="1" x14ac:dyDescent="0.25">
      <c r="A539" s="280" t="s">
        <v>881</v>
      </c>
      <c r="B539" s="257" t="s">
        <v>132</v>
      </c>
      <c r="C539" s="257" t="s">
        <v>764</v>
      </c>
      <c r="D539" s="258" t="s">
        <v>133</v>
      </c>
      <c r="E539" s="239"/>
      <c r="F539" s="259"/>
      <c r="G539" s="241"/>
      <c r="H539" s="241"/>
      <c r="I539" s="241"/>
      <c r="J539" s="239"/>
      <c r="K539" s="259"/>
      <c r="L539" s="241"/>
      <c r="M539" s="241"/>
      <c r="N539" s="260"/>
      <c r="O539" s="241"/>
      <c r="P539" s="241"/>
      <c r="Q539" s="241"/>
      <c r="R539" s="241"/>
      <c r="S539" s="241"/>
      <c r="T539" s="241"/>
      <c r="U539" s="241"/>
      <c r="V539" s="214"/>
      <c r="W539" s="241"/>
      <c r="X539" s="241"/>
      <c r="Y539" s="241"/>
      <c r="Z539" s="270"/>
      <c r="AA539" s="241"/>
      <c r="AB539" s="214"/>
      <c r="AC539" s="241"/>
      <c r="AD539" s="270"/>
      <c r="AE539" s="241"/>
      <c r="AF539" s="214"/>
      <c r="AG539" s="241"/>
      <c r="AH539" s="214"/>
      <c r="AI539" s="241"/>
      <c r="AJ539" s="214"/>
      <c r="AK539" s="241"/>
      <c r="AL539" s="214"/>
      <c r="AM539" s="214"/>
      <c r="AN539" s="241"/>
      <c r="AO539" s="214"/>
      <c r="AP539" s="241"/>
      <c r="AQ539" s="214"/>
      <c r="AR539" s="241"/>
      <c r="AS539" s="214"/>
      <c r="AT539" s="241"/>
      <c r="AU539" s="214"/>
      <c r="AV539" s="241"/>
      <c r="AW539" s="214"/>
      <c r="AX539" s="261">
        <f>AX540+AX543+AX542</f>
        <v>64</v>
      </c>
      <c r="AY539" s="262"/>
      <c r="AZ539" s="234"/>
      <c r="BA539" s="234"/>
      <c r="BB539" s="260">
        <f>BB540+BB543+BB542</f>
        <v>65</v>
      </c>
      <c r="BC539" s="245">
        <f t="shared" si="22"/>
        <v>101.5625</v>
      </c>
    </row>
    <row r="540" spans="1:58" ht="35.25" hidden="1" customHeight="1" x14ac:dyDescent="0.25">
      <c r="A540" s="280" t="s">
        <v>881</v>
      </c>
      <c r="B540" s="257" t="s">
        <v>132</v>
      </c>
      <c r="C540" s="257" t="s">
        <v>771</v>
      </c>
      <c r="D540" s="258" t="s">
        <v>747</v>
      </c>
      <c r="E540" s="239"/>
      <c r="F540" s="259"/>
      <c r="G540" s="241"/>
      <c r="H540" s="241"/>
      <c r="I540" s="241"/>
      <c r="J540" s="239"/>
      <c r="K540" s="259"/>
      <c r="L540" s="241"/>
      <c r="M540" s="241"/>
      <c r="N540" s="260"/>
      <c r="O540" s="241"/>
      <c r="P540" s="241"/>
      <c r="Q540" s="241"/>
      <c r="R540" s="241"/>
      <c r="S540" s="241"/>
      <c r="T540" s="241"/>
      <c r="U540" s="241"/>
      <c r="V540" s="214"/>
      <c r="W540" s="241"/>
      <c r="X540" s="241"/>
      <c r="Y540" s="241"/>
      <c r="Z540" s="270"/>
      <c r="AA540" s="241"/>
      <c r="AB540" s="214"/>
      <c r="AC540" s="241"/>
      <c r="AD540" s="270"/>
      <c r="AE540" s="241"/>
      <c r="AF540" s="214"/>
      <c r="AG540" s="241"/>
      <c r="AH540" s="214"/>
      <c r="AI540" s="241"/>
      <c r="AJ540" s="214"/>
      <c r="AK540" s="241"/>
      <c r="AL540" s="214"/>
      <c r="AM540" s="214"/>
      <c r="AN540" s="241"/>
      <c r="AO540" s="214"/>
      <c r="AP540" s="241"/>
      <c r="AQ540" s="214"/>
      <c r="AR540" s="241"/>
      <c r="AS540" s="214"/>
      <c r="AT540" s="241"/>
      <c r="AU540" s="214"/>
      <c r="AV540" s="241"/>
      <c r="AW540" s="214"/>
      <c r="AX540" s="261">
        <v>0</v>
      </c>
      <c r="AY540" s="262"/>
      <c r="AZ540" s="234"/>
      <c r="BA540" s="234"/>
      <c r="BB540" s="260">
        <v>0</v>
      </c>
      <c r="BC540" s="245" t="e">
        <f t="shared" si="22"/>
        <v>#DIV/0!</v>
      </c>
    </row>
    <row r="541" spans="1:58" ht="2.25" hidden="1" customHeight="1" x14ac:dyDescent="0.25">
      <c r="A541" s="280"/>
      <c r="B541" s="257"/>
      <c r="C541" s="257"/>
      <c r="D541" s="258"/>
      <c r="E541" s="239"/>
      <c r="F541" s="259"/>
      <c r="G541" s="241"/>
      <c r="H541" s="241"/>
      <c r="I541" s="241"/>
      <c r="J541" s="239"/>
      <c r="K541" s="259"/>
      <c r="L541" s="241"/>
      <c r="M541" s="241"/>
      <c r="N541" s="260"/>
      <c r="O541" s="241"/>
      <c r="P541" s="241"/>
      <c r="Q541" s="241"/>
      <c r="R541" s="241"/>
      <c r="S541" s="241"/>
      <c r="T541" s="241"/>
      <c r="U541" s="241"/>
      <c r="V541" s="214"/>
      <c r="W541" s="241"/>
      <c r="X541" s="241"/>
      <c r="Y541" s="241"/>
      <c r="Z541" s="270"/>
      <c r="AA541" s="241"/>
      <c r="AB541" s="214"/>
      <c r="AC541" s="241"/>
      <c r="AD541" s="270"/>
      <c r="AE541" s="241"/>
      <c r="AF541" s="214"/>
      <c r="AG541" s="241"/>
      <c r="AH541" s="214"/>
      <c r="AI541" s="241"/>
      <c r="AJ541" s="214"/>
      <c r="AK541" s="241"/>
      <c r="AL541" s="214"/>
      <c r="AM541" s="214"/>
      <c r="AN541" s="241"/>
      <c r="AO541" s="214"/>
      <c r="AP541" s="241"/>
      <c r="AQ541" s="214"/>
      <c r="AR541" s="241"/>
      <c r="AS541" s="214"/>
      <c r="AT541" s="241"/>
      <c r="AU541" s="214"/>
      <c r="AV541" s="241"/>
      <c r="AW541" s="214"/>
      <c r="AX541" s="261"/>
      <c r="AY541" s="262"/>
      <c r="AZ541" s="234"/>
      <c r="BA541" s="234"/>
      <c r="BB541" s="260"/>
      <c r="BC541" s="245" t="e">
        <f t="shared" si="22"/>
        <v>#DIV/0!</v>
      </c>
    </row>
    <row r="542" spans="1:58" ht="19.5" hidden="1" customHeight="1" x14ac:dyDescent="0.25">
      <c r="A542" s="280" t="s">
        <v>881</v>
      </c>
      <c r="B542" s="257" t="s">
        <v>132</v>
      </c>
      <c r="C542" s="257" t="s">
        <v>871</v>
      </c>
      <c r="D542" s="258" t="s">
        <v>758</v>
      </c>
      <c r="E542" s="239"/>
      <c r="F542" s="259"/>
      <c r="G542" s="241"/>
      <c r="H542" s="241"/>
      <c r="I542" s="241"/>
      <c r="J542" s="239"/>
      <c r="K542" s="259"/>
      <c r="L542" s="241"/>
      <c r="M542" s="241"/>
      <c r="N542" s="260"/>
      <c r="O542" s="241"/>
      <c r="P542" s="241"/>
      <c r="Q542" s="241"/>
      <c r="R542" s="241"/>
      <c r="S542" s="241"/>
      <c r="T542" s="241"/>
      <c r="U542" s="241"/>
      <c r="V542" s="214"/>
      <c r="W542" s="241"/>
      <c r="X542" s="241"/>
      <c r="Y542" s="241"/>
      <c r="Z542" s="270"/>
      <c r="AA542" s="241"/>
      <c r="AB542" s="214"/>
      <c r="AC542" s="241"/>
      <c r="AD542" s="270"/>
      <c r="AE542" s="241"/>
      <c r="AF542" s="214"/>
      <c r="AG542" s="241"/>
      <c r="AH542" s="214"/>
      <c r="AI542" s="241"/>
      <c r="AJ542" s="214"/>
      <c r="AK542" s="241"/>
      <c r="AL542" s="214"/>
      <c r="AM542" s="214"/>
      <c r="AN542" s="241"/>
      <c r="AO542" s="214"/>
      <c r="AP542" s="241"/>
      <c r="AQ542" s="214"/>
      <c r="AR542" s="241"/>
      <c r="AS542" s="214"/>
      <c r="AT542" s="241"/>
      <c r="AU542" s="214"/>
      <c r="AV542" s="241"/>
      <c r="AW542" s="214"/>
      <c r="AX542" s="261">
        <v>0</v>
      </c>
      <c r="AY542" s="262"/>
      <c r="AZ542" s="234"/>
      <c r="BA542" s="234"/>
      <c r="BB542" s="260">
        <v>0</v>
      </c>
      <c r="BC542" s="245" t="e">
        <f t="shared" si="22"/>
        <v>#DIV/0!</v>
      </c>
      <c r="BE542" s="209">
        <v>61</v>
      </c>
      <c r="BF542" s="209">
        <v>40.064</v>
      </c>
    </row>
    <row r="543" spans="1:58" ht="48" customHeight="1" x14ac:dyDescent="0.25">
      <c r="A543" s="280" t="s">
        <v>881</v>
      </c>
      <c r="B543" s="257" t="s">
        <v>132</v>
      </c>
      <c r="C543" s="257" t="s">
        <v>801</v>
      </c>
      <c r="D543" s="258" t="s">
        <v>759</v>
      </c>
      <c r="E543" s="239"/>
      <c r="F543" s="259"/>
      <c r="G543" s="241"/>
      <c r="H543" s="241"/>
      <c r="I543" s="241"/>
      <c r="J543" s="239"/>
      <c r="K543" s="259"/>
      <c r="L543" s="241"/>
      <c r="M543" s="241"/>
      <c r="N543" s="260"/>
      <c r="O543" s="241"/>
      <c r="P543" s="241"/>
      <c r="Q543" s="241"/>
      <c r="R543" s="241"/>
      <c r="S543" s="241"/>
      <c r="T543" s="241"/>
      <c r="U543" s="241"/>
      <c r="V543" s="214"/>
      <c r="W543" s="241"/>
      <c r="X543" s="241"/>
      <c r="Y543" s="241"/>
      <c r="Z543" s="270"/>
      <c r="AA543" s="241"/>
      <c r="AB543" s="214"/>
      <c r="AC543" s="241"/>
      <c r="AD543" s="270"/>
      <c r="AE543" s="241"/>
      <c r="AF543" s="214"/>
      <c r="AG543" s="241"/>
      <c r="AH543" s="214"/>
      <c r="AI543" s="241"/>
      <c r="AJ543" s="214"/>
      <c r="AK543" s="241"/>
      <c r="AL543" s="214"/>
      <c r="AM543" s="214"/>
      <c r="AN543" s="241"/>
      <c r="AO543" s="214"/>
      <c r="AP543" s="241"/>
      <c r="AQ543" s="214"/>
      <c r="AR543" s="241"/>
      <c r="AS543" s="214"/>
      <c r="AT543" s="241"/>
      <c r="AU543" s="214"/>
      <c r="AV543" s="241"/>
      <c r="AW543" s="214"/>
      <c r="AX543" s="354">
        <v>64</v>
      </c>
      <c r="AY543" s="262"/>
      <c r="AZ543" s="234"/>
      <c r="BA543" s="234"/>
      <c r="BB543" s="260">
        <v>65</v>
      </c>
      <c r="BC543" s="245">
        <f t="shared" si="22"/>
        <v>101.5625</v>
      </c>
    </row>
    <row r="544" spans="1:58" ht="15.75" x14ac:dyDescent="0.25">
      <c r="A544" s="236" t="s">
        <v>882</v>
      </c>
      <c r="B544" s="237" t="s">
        <v>837</v>
      </c>
      <c r="C544" s="237" t="s">
        <v>764</v>
      </c>
      <c r="D544" s="238" t="s">
        <v>589</v>
      </c>
      <c r="E544" s="239">
        <f>F544+G544+H544+I544</f>
        <v>138000</v>
      </c>
      <c r="F544" s="239">
        <f>F552</f>
        <v>23000</v>
      </c>
      <c r="G544" s="239">
        <f>G552</f>
        <v>36000</v>
      </c>
      <c r="H544" s="239">
        <f>H552</f>
        <v>49000</v>
      </c>
      <c r="I544" s="239">
        <f>I552</f>
        <v>30000</v>
      </c>
      <c r="J544" s="239">
        <f>K544+L544+M544+N544</f>
        <v>0</v>
      </c>
      <c r="K544" s="239">
        <f>K552</f>
        <v>0</v>
      </c>
      <c r="L544" s="239">
        <f>L552</f>
        <v>0</v>
      </c>
      <c r="M544" s="239">
        <f>M552</f>
        <v>0</v>
      </c>
      <c r="N544" s="240">
        <f>N552</f>
        <v>0</v>
      </c>
      <c r="O544" s="239">
        <v>69124.600000000006</v>
      </c>
      <c r="P544" s="239"/>
      <c r="Q544" s="239">
        <f>Q552</f>
        <v>74745</v>
      </c>
      <c r="R544" s="239">
        <f>R552</f>
        <v>74745</v>
      </c>
      <c r="S544" s="239">
        <f>S552</f>
        <v>74745</v>
      </c>
      <c r="T544" s="239">
        <f>T552</f>
        <v>74745</v>
      </c>
      <c r="U544" s="239">
        <f>U552</f>
        <v>81319.490000000005</v>
      </c>
      <c r="V544" s="214"/>
      <c r="W544" s="239">
        <f>W552</f>
        <v>81319.490000000005</v>
      </c>
      <c r="X544" s="239" t="e">
        <f>X552+#REF!</f>
        <v>#REF!</v>
      </c>
      <c r="Y544" s="239" t="e">
        <f>W544+X544</f>
        <v>#REF!</v>
      </c>
      <c r="Z544" s="214"/>
      <c r="AA544" s="239">
        <f>AA552</f>
        <v>105686.96</v>
      </c>
      <c r="AB544" s="214"/>
      <c r="AC544" s="239">
        <f>AC552</f>
        <v>105686.96</v>
      </c>
      <c r="AD544" s="214"/>
      <c r="AE544" s="239" t="e">
        <f>AE552</f>
        <v>#REF!</v>
      </c>
      <c r="AF544" s="214"/>
      <c r="AG544" s="239">
        <f>AG552</f>
        <v>1108700</v>
      </c>
      <c r="AH544" s="214"/>
      <c r="AI544" s="239">
        <f>AI552</f>
        <v>66700</v>
      </c>
      <c r="AJ544" s="214"/>
      <c r="AK544" s="239">
        <f>AK552</f>
        <v>66700</v>
      </c>
      <c r="AL544" s="214"/>
      <c r="AM544" s="214"/>
      <c r="AN544" s="239">
        <f>AN552</f>
        <v>95800</v>
      </c>
      <c r="AO544" s="240"/>
      <c r="AP544" s="239">
        <f>AP552</f>
        <v>95800</v>
      </c>
      <c r="AQ544" s="214"/>
      <c r="AR544" s="239">
        <f>AR552</f>
        <v>95800</v>
      </c>
      <c r="AS544" s="214"/>
      <c r="AT544" s="239">
        <f>AT552</f>
        <v>100300</v>
      </c>
      <c r="AU544" s="214"/>
      <c r="AV544" s="239">
        <f>AV552</f>
        <v>100300</v>
      </c>
      <c r="AW544" s="214"/>
      <c r="AX544" s="242">
        <f>AX545</f>
        <v>852</v>
      </c>
      <c r="AY544" s="243">
        <f>AY552</f>
        <v>565.29</v>
      </c>
      <c r="AZ544" s="234"/>
      <c r="BB544" s="240">
        <f>BB545</f>
        <v>648</v>
      </c>
      <c r="BC544" s="245">
        <f t="shared" si="22"/>
        <v>76.056338028169009</v>
      </c>
    </row>
    <row r="545" spans="1:55" ht="15.75" x14ac:dyDescent="0.25">
      <c r="A545" s="236" t="s">
        <v>883</v>
      </c>
      <c r="B545" s="237" t="s">
        <v>837</v>
      </c>
      <c r="C545" s="237" t="s">
        <v>764</v>
      </c>
      <c r="D545" s="287" t="s">
        <v>1</v>
      </c>
      <c r="E545" s="239"/>
      <c r="F545" s="239"/>
      <c r="G545" s="239"/>
      <c r="H545" s="239"/>
      <c r="I545" s="239"/>
      <c r="J545" s="239"/>
      <c r="K545" s="239"/>
      <c r="L545" s="239"/>
      <c r="M545" s="239"/>
      <c r="N545" s="240"/>
      <c r="O545" s="239"/>
      <c r="P545" s="239"/>
      <c r="Q545" s="239"/>
      <c r="R545" s="239"/>
      <c r="S545" s="239"/>
      <c r="T545" s="239"/>
      <c r="U545" s="239"/>
      <c r="V545" s="214"/>
      <c r="W545" s="239"/>
      <c r="X545" s="239"/>
      <c r="Y545" s="239"/>
      <c r="Z545" s="214"/>
      <c r="AA545" s="239"/>
      <c r="AB545" s="214"/>
      <c r="AC545" s="239"/>
      <c r="AD545" s="214"/>
      <c r="AE545" s="239"/>
      <c r="AF545" s="214"/>
      <c r="AG545" s="239"/>
      <c r="AH545" s="214"/>
      <c r="AI545" s="239"/>
      <c r="AJ545" s="214"/>
      <c r="AK545" s="239"/>
      <c r="AL545" s="214"/>
      <c r="AM545" s="214"/>
      <c r="AN545" s="239"/>
      <c r="AO545" s="240"/>
      <c r="AP545" s="239"/>
      <c r="AQ545" s="214"/>
      <c r="AR545" s="239"/>
      <c r="AS545" s="214"/>
      <c r="AT545" s="239"/>
      <c r="AU545" s="214"/>
      <c r="AV545" s="239"/>
      <c r="AW545" s="214"/>
      <c r="AX545" s="242">
        <f>AX546</f>
        <v>852</v>
      </c>
      <c r="AY545" s="243"/>
      <c r="AZ545" s="234"/>
      <c r="BB545" s="240">
        <f>BB546</f>
        <v>648</v>
      </c>
      <c r="BC545" s="245">
        <f t="shared" si="22"/>
        <v>76.056338028169009</v>
      </c>
    </row>
    <row r="546" spans="1:55" ht="52.15" customHeight="1" x14ac:dyDescent="0.25">
      <c r="A546" s="255" t="s">
        <v>883</v>
      </c>
      <c r="B546" s="247" t="s">
        <v>2</v>
      </c>
      <c r="C546" s="247" t="s">
        <v>764</v>
      </c>
      <c r="D546" s="248" t="s">
        <v>146</v>
      </c>
      <c r="E546" s="239"/>
      <c r="F546" s="239"/>
      <c r="G546" s="239"/>
      <c r="H546" s="239"/>
      <c r="I546" s="239"/>
      <c r="J546" s="239"/>
      <c r="K546" s="239"/>
      <c r="L546" s="239"/>
      <c r="M546" s="239"/>
      <c r="N546" s="240"/>
      <c r="O546" s="239"/>
      <c r="P546" s="239"/>
      <c r="Q546" s="239"/>
      <c r="R546" s="239"/>
      <c r="S546" s="239"/>
      <c r="T546" s="239"/>
      <c r="U546" s="239"/>
      <c r="V546" s="214"/>
      <c r="W546" s="239"/>
      <c r="X546" s="239"/>
      <c r="Y546" s="239"/>
      <c r="Z546" s="214"/>
      <c r="AA546" s="239"/>
      <c r="AB546" s="214"/>
      <c r="AC546" s="239"/>
      <c r="AD546" s="214"/>
      <c r="AE546" s="239"/>
      <c r="AF546" s="214"/>
      <c r="AG546" s="239"/>
      <c r="AH546" s="214"/>
      <c r="AI546" s="239"/>
      <c r="AJ546" s="214"/>
      <c r="AK546" s="239"/>
      <c r="AL546" s="214"/>
      <c r="AM546" s="214"/>
      <c r="AN546" s="239"/>
      <c r="AO546" s="240"/>
      <c r="AP546" s="239"/>
      <c r="AQ546" s="214"/>
      <c r="AR546" s="239"/>
      <c r="AS546" s="214"/>
      <c r="AT546" s="239"/>
      <c r="AU546" s="214"/>
      <c r="AV546" s="239"/>
      <c r="AW546" s="214"/>
      <c r="AX546" s="261">
        <f>AX547+AX550</f>
        <v>852</v>
      </c>
      <c r="AY546" s="243"/>
      <c r="AZ546" s="234"/>
      <c r="BB546" s="260">
        <f>BB547+BB550</f>
        <v>648</v>
      </c>
      <c r="BC546" s="245">
        <f t="shared" si="22"/>
        <v>76.056338028169009</v>
      </c>
    </row>
    <row r="547" spans="1:55" ht="38.450000000000003" customHeight="1" x14ac:dyDescent="0.25">
      <c r="A547" s="255" t="s">
        <v>883</v>
      </c>
      <c r="B547" s="247" t="s">
        <v>4</v>
      </c>
      <c r="C547" s="247" t="s">
        <v>764</v>
      </c>
      <c r="D547" s="248" t="s">
        <v>97</v>
      </c>
      <c r="E547" s="239"/>
      <c r="F547" s="239"/>
      <c r="G547" s="239"/>
      <c r="H547" s="239"/>
      <c r="I547" s="239"/>
      <c r="J547" s="239"/>
      <c r="K547" s="239"/>
      <c r="L547" s="239"/>
      <c r="M547" s="239"/>
      <c r="N547" s="240"/>
      <c r="O547" s="239"/>
      <c r="P547" s="239"/>
      <c r="Q547" s="239"/>
      <c r="R547" s="239"/>
      <c r="S547" s="239"/>
      <c r="T547" s="239"/>
      <c r="U547" s="239"/>
      <c r="V547" s="214"/>
      <c r="W547" s="239"/>
      <c r="X547" s="239"/>
      <c r="Y547" s="239"/>
      <c r="Z547" s="214"/>
      <c r="AA547" s="239"/>
      <c r="AB547" s="214"/>
      <c r="AC547" s="239"/>
      <c r="AD547" s="214"/>
      <c r="AE547" s="239"/>
      <c r="AF547" s="214"/>
      <c r="AG547" s="239"/>
      <c r="AH547" s="214"/>
      <c r="AI547" s="239"/>
      <c r="AJ547" s="214"/>
      <c r="AK547" s="239"/>
      <c r="AL547" s="214"/>
      <c r="AM547" s="214"/>
      <c r="AN547" s="239"/>
      <c r="AO547" s="240"/>
      <c r="AP547" s="239"/>
      <c r="AQ547" s="214"/>
      <c r="AR547" s="239"/>
      <c r="AS547" s="214"/>
      <c r="AT547" s="239"/>
      <c r="AU547" s="214"/>
      <c r="AV547" s="239"/>
      <c r="AW547" s="214"/>
      <c r="AX547" s="261">
        <f>AX548</f>
        <v>827</v>
      </c>
      <c r="AY547" s="243"/>
      <c r="AZ547" s="234"/>
      <c r="BB547" s="260">
        <f>BB548</f>
        <v>643</v>
      </c>
      <c r="BC547" s="245">
        <f t="shared" si="22"/>
        <v>77.750906892382105</v>
      </c>
    </row>
    <row r="548" spans="1:55" ht="37.15" customHeight="1" x14ac:dyDescent="0.25">
      <c r="A548" s="255" t="s">
        <v>883</v>
      </c>
      <c r="B548" s="247" t="s">
        <v>3</v>
      </c>
      <c r="C548" s="247" t="s">
        <v>764</v>
      </c>
      <c r="D548" s="248" t="s">
        <v>108</v>
      </c>
      <c r="E548" s="239"/>
      <c r="F548" s="239"/>
      <c r="G548" s="239"/>
      <c r="H548" s="239"/>
      <c r="I548" s="239"/>
      <c r="J548" s="239"/>
      <c r="K548" s="239"/>
      <c r="L548" s="239"/>
      <c r="M548" s="239"/>
      <c r="N548" s="240"/>
      <c r="O548" s="239"/>
      <c r="P548" s="239"/>
      <c r="Q548" s="239"/>
      <c r="R548" s="239"/>
      <c r="S548" s="239"/>
      <c r="T548" s="239"/>
      <c r="U548" s="239"/>
      <c r="V548" s="214"/>
      <c r="W548" s="239"/>
      <c r="X548" s="239"/>
      <c r="Y548" s="239"/>
      <c r="Z548" s="214"/>
      <c r="AA548" s="239"/>
      <c r="AB548" s="214"/>
      <c r="AC548" s="239"/>
      <c r="AD548" s="214"/>
      <c r="AE548" s="239"/>
      <c r="AF548" s="214"/>
      <c r="AG548" s="239"/>
      <c r="AH548" s="214"/>
      <c r="AI548" s="239"/>
      <c r="AJ548" s="214"/>
      <c r="AK548" s="239"/>
      <c r="AL548" s="214"/>
      <c r="AM548" s="214"/>
      <c r="AN548" s="239"/>
      <c r="AO548" s="240"/>
      <c r="AP548" s="239"/>
      <c r="AQ548" s="214"/>
      <c r="AR548" s="239"/>
      <c r="AS548" s="214"/>
      <c r="AT548" s="239"/>
      <c r="AU548" s="214"/>
      <c r="AV548" s="239"/>
      <c r="AW548" s="214"/>
      <c r="AX548" s="261">
        <f>AX549</f>
        <v>827</v>
      </c>
      <c r="AY548" s="243"/>
      <c r="AZ548" s="234"/>
      <c r="BB548" s="260">
        <f>BB549</f>
        <v>643</v>
      </c>
      <c r="BC548" s="245">
        <f t="shared" ref="BC548:BC569" si="23">BB548/AX548*100</f>
        <v>77.750906892382105</v>
      </c>
    </row>
    <row r="549" spans="1:55" ht="49.15" customHeight="1" x14ac:dyDescent="0.25">
      <c r="A549" s="255" t="s">
        <v>883</v>
      </c>
      <c r="B549" s="247" t="s">
        <v>3</v>
      </c>
      <c r="C549" s="247" t="s">
        <v>801</v>
      </c>
      <c r="D549" s="258" t="s">
        <v>751</v>
      </c>
      <c r="E549" s="239"/>
      <c r="F549" s="239"/>
      <c r="G549" s="239"/>
      <c r="H549" s="239"/>
      <c r="I549" s="239"/>
      <c r="J549" s="239"/>
      <c r="K549" s="239"/>
      <c r="L549" s="239"/>
      <c r="M549" s="239"/>
      <c r="N549" s="240"/>
      <c r="O549" s="239"/>
      <c r="P549" s="239"/>
      <c r="Q549" s="239"/>
      <c r="R549" s="239"/>
      <c r="S549" s="239"/>
      <c r="T549" s="239"/>
      <c r="U549" s="239"/>
      <c r="V549" s="214"/>
      <c r="W549" s="239"/>
      <c r="X549" s="239"/>
      <c r="Y549" s="239"/>
      <c r="Z549" s="214"/>
      <c r="AA549" s="239"/>
      <c r="AB549" s="214"/>
      <c r="AC549" s="239"/>
      <c r="AD549" s="214"/>
      <c r="AE549" s="239"/>
      <c r="AF549" s="214"/>
      <c r="AG549" s="239"/>
      <c r="AH549" s="214"/>
      <c r="AI549" s="239"/>
      <c r="AJ549" s="214"/>
      <c r="AK549" s="239"/>
      <c r="AL549" s="214"/>
      <c r="AM549" s="214"/>
      <c r="AN549" s="239"/>
      <c r="AO549" s="240"/>
      <c r="AP549" s="239"/>
      <c r="AQ549" s="214"/>
      <c r="AR549" s="239"/>
      <c r="AS549" s="214"/>
      <c r="AT549" s="239"/>
      <c r="AU549" s="214"/>
      <c r="AV549" s="239"/>
      <c r="AW549" s="214"/>
      <c r="AX549" s="354">
        <v>827</v>
      </c>
      <c r="AY549" s="243"/>
      <c r="AZ549" s="234"/>
      <c r="BB549" s="260">
        <v>643</v>
      </c>
      <c r="BC549" s="245">
        <f t="shared" si="23"/>
        <v>77.750906892382105</v>
      </c>
    </row>
    <row r="550" spans="1:55" ht="33" customHeight="1" x14ac:dyDescent="0.25">
      <c r="A550" s="255" t="s">
        <v>883</v>
      </c>
      <c r="B550" s="247" t="s">
        <v>23</v>
      </c>
      <c r="C550" s="247" t="s">
        <v>764</v>
      </c>
      <c r="D550" s="248" t="s">
        <v>107</v>
      </c>
      <c r="E550" s="239"/>
      <c r="F550" s="239"/>
      <c r="G550" s="239"/>
      <c r="H550" s="239"/>
      <c r="I550" s="239"/>
      <c r="J550" s="239"/>
      <c r="K550" s="239"/>
      <c r="L550" s="239"/>
      <c r="M550" s="239"/>
      <c r="N550" s="240"/>
      <c r="O550" s="239"/>
      <c r="P550" s="239"/>
      <c r="Q550" s="239"/>
      <c r="R550" s="239"/>
      <c r="S550" s="239"/>
      <c r="T550" s="239"/>
      <c r="U550" s="239"/>
      <c r="V550" s="214"/>
      <c r="W550" s="239"/>
      <c r="X550" s="239"/>
      <c r="Y550" s="239"/>
      <c r="Z550" s="214"/>
      <c r="AA550" s="239"/>
      <c r="AB550" s="214"/>
      <c r="AC550" s="239"/>
      <c r="AD550" s="214"/>
      <c r="AE550" s="239"/>
      <c r="AF550" s="214"/>
      <c r="AG550" s="239"/>
      <c r="AH550" s="214"/>
      <c r="AI550" s="239"/>
      <c r="AJ550" s="214"/>
      <c r="AK550" s="239"/>
      <c r="AL550" s="214"/>
      <c r="AM550" s="214"/>
      <c r="AN550" s="239"/>
      <c r="AO550" s="240"/>
      <c r="AP550" s="239"/>
      <c r="AQ550" s="214"/>
      <c r="AR550" s="239"/>
      <c r="AS550" s="214"/>
      <c r="AT550" s="239"/>
      <c r="AU550" s="214"/>
      <c r="AV550" s="239"/>
      <c r="AW550" s="214"/>
      <c r="AX550" s="354">
        <f>AX551</f>
        <v>25</v>
      </c>
      <c r="AY550" s="243"/>
      <c r="AZ550" s="234"/>
      <c r="BB550" s="260">
        <f>BB551</f>
        <v>5</v>
      </c>
      <c r="BC550" s="245">
        <f t="shared" si="23"/>
        <v>20</v>
      </c>
    </row>
    <row r="551" spans="1:55" ht="35.450000000000003" customHeight="1" x14ac:dyDescent="0.25">
      <c r="A551" s="255" t="s">
        <v>883</v>
      </c>
      <c r="B551" s="247" t="s">
        <v>24</v>
      </c>
      <c r="C551" s="247" t="s">
        <v>764</v>
      </c>
      <c r="D551" s="248" t="s">
        <v>108</v>
      </c>
      <c r="E551" s="239"/>
      <c r="F551" s="239"/>
      <c r="G551" s="239"/>
      <c r="H551" s="239"/>
      <c r="I551" s="239"/>
      <c r="J551" s="239"/>
      <c r="K551" s="239"/>
      <c r="L551" s="239"/>
      <c r="M551" s="239"/>
      <c r="N551" s="240"/>
      <c r="O551" s="239"/>
      <c r="P551" s="239"/>
      <c r="Q551" s="239"/>
      <c r="R551" s="239"/>
      <c r="S551" s="239"/>
      <c r="T551" s="239"/>
      <c r="U551" s="239"/>
      <c r="V551" s="214"/>
      <c r="W551" s="239"/>
      <c r="X551" s="239"/>
      <c r="Y551" s="239"/>
      <c r="Z551" s="214"/>
      <c r="AA551" s="239"/>
      <c r="AB551" s="214"/>
      <c r="AC551" s="239"/>
      <c r="AD551" s="214"/>
      <c r="AE551" s="239"/>
      <c r="AF551" s="214"/>
      <c r="AG551" s="239"/>
      <c r="AH551" s="214"/>
      <c r="AI551" s="239"/>
      <c r="AJ551" s="214"/>
      <c r="AK551" s="239"/>
      <c r="AL551" s="214"/>
      <c r="AM551" s="214"/>
      <c r="AN551" s="239"/>
      <c r="AO551" s="240"/>
      <c r="AP551" s="239"/>
      <c r="AQ551" s="214"/>
      <c r="AR551" s="239"/>
      <c r="AS551" s="214"/>
      <c r="AT551" s="239"/>
      <c r="AU551" s="214"/>
      <c r="AV551" s="239"/>
      <c r="AW551" s="214"/>
      <c r="AX551" s="354">
        <f>AX552</f>
        <v>25</v>
      </c>
      <c r="AY551" s="243"/>
      <c r="AZ551" s="234"/>
      <c r="BB551" s="260">
        <f>BB552</f>
        <v>5</v>
      </c>
      <c r="BC551" s="245">
        <f t="shared" si="23"/>
        <v>20</v>
      </c>
    </row>
    <row r="552" spans="1:55" ht="52.15" customHeight="1" x14ac:dyDescent="0.25">
      <c r="A552" s="255" t="s">
        <v>883</v>
      </c>
      <c r="B552" s="247" t="s">
        <v>24</v>
      </c>
      <c r="C552" s="247" t="s">
        <v>801</v>
      </c>
      <c r="D552" s="258" t="s">
        <v>759</v>
      </c>
      <c r="E552" s="249">
        <f>F552+G552+H552+I552</f>
        <v>138000</v>
      </c>
      <c r="F552" s="251">
        <f>F555</f>
        <v>23000</v>
      </c>
      <c r="G552" s="251">
        <f>G555</f>
        <v>36000</v>
      </c>
      <c r="H552" s="251">
        <f>H555</f>
        <v>49000</v>
      </c>
      <c r="I552" s="251">
        <f>I555</f>
        <v>30000</v>
      </c>
      <c r="J552" s="249">
        <f>K552+L552+M552+N552</f>
        <v>0</v>
      </c>
      <c r="K552" s="251">
        <f>K555</f>
        <v>0</v>
      </c>
      <c r="L552" s="251">
        <f>L555</f>
        <v>0</v>
      </c>
      <c r="M552" s="251">
        <f>M555</f>
        <v>0</v>
      </c>
      <c r="N552" s="252">
        <f>N555</f>
        <v>0</v>
      </c>
      <c r="O552" s="251">
        <v>69124.600000000006</v>
      </c>
      <c r="P552" s="251"/>
      <c r="Q552" s="251">
        <f>Q555</f>
        <v>74745</v>
      </c>
      <c r="R552" s="251">
        <f>R555</f>
        <v>74745</v>
      </c>
      <c r="S552" s="251">
        <f>S555</f>
        <v>74745</v>
      </c>
      <c r="T552" s="251">
        <f>T555</f>
        <v>74745</v>
      </c>
      <c r="U552" s="251">
        <f>U555</f>
        <v>81319.490000000005</v>
      </c>
      <c r="V552" s="214"/>
      <c r="W552" s="251">
        <f>W555</f>
        <v>81319.490000000005</v>
      </c>
      <c r="X552" s="251">
        <f>X555</f>
        <v>20367.47</v>
      </c>
      <c r="Y552" s="251">
        <f>W552+X552</f>
        <v>101686.96</v>
      </c>
      <c r="Z552" s="214"/>
      <c r="AA552" s="251">
        <f>AA555</f>
        <v>105686.96</v>
      </c>
      <c r="AB552" s="214"/>
      <c r="AC552" s="251">
        <f>AC555</f>
        <v>105686.96</v>
      </c>
      <c r="AD552" s="214"/>
      <c r="AE552" s="251" t="e">
        <f>AE555+#REF!+#REF!</f>
        <v>#REF!</v>
      </c>
      <c r="AF552" s="214"/>
      <c r="AG552" s="251">
        <f>AG555</f>
        <v>1108700</v>
      </c>
      <c r="AH552" s="214"/>
      <c r="AI552" s="251">
        <f>AI555</f>
        <v>66700</v>
      </c>
      <c r="AJ552" s="214"/>
      <c r="AK552" s="251">
        <f>AK555</f>
        <v>66700</v>
      </c>
      <c r="AL552" s="214"/>
      <c r="AM552" s="214"/>
      <c r="AN552" s="251">
        <f>AN555+AN556</f>
        <v>95800</v>
      </c>
      <c r="AO552" s="252"/>
      <c r="AP552" s="251">
        <f>AP555+AP556</f>
        <v>95800</v>
      </c>
      <c r="AQ552" s="214"/>
      <c r="AR552" s="251">
        <f>AR555+AR556</f>
        <v>95800</v>
      </c>
      <c r="AS552" s="214"/>
      <c r="AT552" s="251">
        <f>AT555+AT556</f>
        <v>100300</v>
      </c>
      <c r="AU552" s="214"/>
      <c r="AV552" s="251">
        <f>AV555+AV556</f>
        <v>100300</v>
      </c>
      <c r="AW552" s="214"/>
      <c r="AX552" s="354">
        <v>25</v>
      </c>
      <c r="AY552" s="254">
        <f>AY555+AY553</f>
        <v>565.29</v>
      </c>
      <c r="AZ552" s="234"/>
      <c r="BB552" s="260">
        <v>5</v>
      </c>
      <c r="BC552" s="245">
        <f t="shared" si="23"/>
        <v>20</v>
      </c>
    </row>
    <row r="553" spans="1:55" ht="34.9" hidden="1" customHeight="1" x14ac:dyDescent="0.25">
      <c r="A553" s="255"/>
      <c r="B553" s="257" t="s">
        <v>590</v>
      </c>
      <c r="C553" s="257"/>
      <c r="D553" s="34" t="s">
        <v>591</v>
      </c>
      <c r="E553" s="249"/>
      <c r="F553" s="250"/>
      <c r="G553" s="251"/>
      <c r="H553" s="251"/>
      <c r="I553" s="251"/>
      <c r="J553" s="249"/>
      <c r="K553" s="250"/>
      <c r="L553" s="251"/>
      <c r="M553" s="251"/>
      <c r="N553" s="252"/>
      <c r="O553" s="251"/>
      <c r="P553" s="251"/>
      <c r="Q553" s="251"/>
      <c r="R553" s="251"/>
      <c r="S553" s="251"/>
      <c r="T553" s="251"/>
      <c r="U553" s="251"/>
      <c r="V553" s="214"/>
      <c r="W553" s="251"/>
      <c r="X553" s="251"/>
      <c r="Y553" s="251"/>
      <c r="Z553" s="214"/>
      <c r="AA553" s="251"/>
      <c r="AB553" s="214"/>
      <c r="AC553" s="251"/>
      <c r="AD553" s="214"/>
      <c r="AE553" s="251"/>
      <c r="AF553" s="214"/>
      <c r="AG553" s="251"/>
      <c r="AH553" s="214"/>
      <c r="AI553" s="251"/>
      <c r="AJ553" s="214"/>
      <c r="AK553" s="251"/>
      <c r="AL553" s="214"/>
      <c r="AM553" s="214"/>
      <c r="AN553" s="251"/>
      <c r="AO553" s="252"/>
      <c r="AP553" s="251"/>
      <c r="AQ553" s="214"/>
      <c r="AR553" s="251"/>
      <c r="AS553" s="214"/>
      <c r="AT553" s="251"/>
      <c r="AU553" s="214"/>
      <c r="AV553" s="251"/>
      <c r="AW553" s="214"/>
      <c r="AX553" s="253"/>
      <c r="AY553" s="254">
        <f>AY554</f>
        <v>515.29</v>
      </c>
      <c r="AZ553" s="234"/>
      <c r="BB553" s="252"/>
      <c r="BC553" s="245" t="e">
        <f t="shared" si="23"/>
        <v>#DIV/0!</v>
      </c>
    </row>
    <row r="554" spans="1:55" ht="48" hidden="1" customHeight="1" x14ac:dyDescent="0.25">
      <c r="A554" s="255"/>
      <c r="B554" s="257" t="s">
        <v>592</v>
      </c>
      <c r="C554" s="257"/>
      <c r="D554" s="258" t="s">
        <v>406</v>
      </c>
      <c r="E554" s="249"/>
      <c r="F554" s="250"/>
      <c r="G554" s="251"/>
      <c r="H554" s="251"/>
      <c r="I554" s="251"/>
      <c r="J554" s="249"/>
      <c r="K554" s="250"/>
      <c r="L554" s="251"/>
      <c r="M554" s="251"/>
      <c r="N554" s="252"/>
      <c r="O554" s="251"/>
      <c r="P554" s="251"/>
      <c r="Q554" s="251"/>
      <c r="R554" s="251"/>
      <c r="S554" s="251"/>
      <c r="T554" s="251"/>
      <c r="U554" s="251"/>
      <c r="V554" s="214"/>
      <c r="W554" s="251"/>
      <c r="X554" s="251"/>
      <c r="Y554" s="251"/>
      <c r="Z554" s="214"/>
      <c r="AA554" s="251"/>
      <c r="AB554" s="214"/>
      <c r="AC554" s="251"/>
      <c r="AD554" s="214"/>
      <c r="AE554" s="251"/>
      <c r="AF554" s="214"/>
      <c r="AG554" s="251"/>
      <c r="AH554" s="214"/>
      <c r="AI554" s="251"/>
      <c r="AJ554" s="214"/>
      <c r="AK554" s="251"/>
      <c r="AL554" s="214"/>
      <c r="AM554" s="214"/>
      <c r="AN554" s="251"/>
      <c r="AO554" s="252"/>
      <c r="AP554" s="251"/>
      <c r="AQ554" s="214"/>
      <c r="AR554" s="251"/>
      <c r="AS554" s="214"/>
      <c r="AT554" s="251"/>
      <c r="AU554" s="214"/>
      <c r="AV554" s="251"/>
      <c r="AW554" s="214"/>
      <c r="AX554" s="253"/>
      <c r="AY554" s="254">
        <v>515.29</v>
      </c>
      <c r="AZ554" s="234"/>
      <c r="BB554" s="252"/>
      <c r="BC554" s="245" t="e">
        <f t="shared" si="23"/>
        <v>#DIV/0!</v>
      </c>
    </row>
    <row r="555" spans="1:55" ht="63" hidden="1" customHeight="1" x14ac:dyDescent="0.25">
      <c r="A555" s="255"/>
      <c r="B555" s="257" t="s">
        <v>593</v>
      </c>
      <c r="C555" s="257"/>
      <c r="D555" s="258" t="s">
        <v>607</v>
      </c>
      <c r="E555" s="239">
        <f>F555+G555+H555+I555</f>
        <v>138000</v>
      </c>
      <c r="F555" s="259">
        <v>23000</v>
      </c>
      <c r="G555" s="241">
        <v>36000</v>
      </c>
      <c r="H555" s="241">
        <v>49000</v>
      </c>
      <c r="I555" s="241">
        <v>30000</v>
      </c>
      <c r="J555" s="239">
        <f>K555+L555+M555+N555</f>
        <v>0</v>
      </c>
      <c r="K555" s="259"/>
      <c r="L555" s="241"/>
      <c r="M555" s="241"/>
      <c r="N555" s="260"/>
      <c r="O555" s="241">
        <v>69124.600000000006</v>
      </c>
      <c r="P555" s="241"/>
      <c r="Q555" s="241">
        <v>74745</v>
      </c>
      <c r="R555" s="241">
        <v>74745</v>
      </c>
      <c r="S555" s="241">
        <v>74745</v>
      </c>
      <c r="T555" s="241">
        <v>74745</v>
      </c>
      <c r="U555" s="241">
        <v>81319.490000000005</v>
      </c>
      <c r="V555" s="214"/>
      <c r="W555" s="241">
        <v>81319.490000000005</v>
      </c>
      <c r="X555" s="241">
        <v>20367.47</v>
      </c>
      <c r="Y555" s="241">
        <f>W555+X555</f>
        <v>101686.96</v>
      </c>
      <c r="Z555" s="264">
        <v>4000</v>
      </c>
      <c r="AA555" s="241">
        <f>Y555+Z555</f>
        <v>105686.96</v>
      </c>
      <c r="AB555" s="214"/>
      <c r="AC555" s="241">
        <f>AA555+AB555</f>
        <v>105686.96</v>
      </c>
      <c r="AD555" s="214">
        <v>8468</v>
      </c>
      <c r="AE555" s="241">
        <v>115554.96</v>
      </c>
      <c r="AF555" s="214"/>
      <c r="AG555" s="241">
        <v>1108700</v>
      </c>
      <c r="AH555" s="214">
        <v>-1042000</v>
      </c>
      <c r="AI555" s="241">
        <f>AG555+AH555</f>
        <v>66700</v>
      </c>
      <c r="AJ555" s="214"/>
      <c r="AK555" s="241">
        <f>AI555+AJ555</f>
        <v>66700</v>
      </c>
      <c r="AL555" s="214"/>
      <c r="AM555" s="214"/>
      <c r="AN555" s="241">
        <f>AK555+AL555+AM555</f>
        <v>66700</v>
      </c>
      <c r="AO555" s="260"/>
      <c r="AP555" s="241">
        <f>AM555+AN555+AO555</f>
        <v>66700</v>
      </c>
      <c r="AQ555" s="214"/>
      <c r="AR555" s="241">
        <f>AO555+AP555+AQ555</f>
        <v>66700</v>
      </c>
      <c r="AS555" s="214"/>
      <c r="AT555" s="241">
        <f>AQ555+AR555+AS555</f>
        <v>66700</v>
      </c>
      <c r="AU555" s="214"/>
      <c r="AV555" s="241">
        <f>AS555+AT555+AU555</f>
        <v>66700</v>
      </c>
      <c r="AW555" s="214">
        <v>-56100</v>
      </c>
      <c r="AX555" s="261">
        <f>AX556</f>
        <v>0</v>
      </c>
      <c r="AY555" s="262">
        <f>AY556</f>
        <v>50</v>
      </c>
      <c r="AZ555" s="234"/>
      <c r="BB555" s="260">
        <f>BB556</f>
        <v>0</v>
      </c>
      <c r="BC555" s="245" t="e">
        <f t="shared" si="23"/>
        <v>#DIV/0!</v>
      </c>
    </row>
    <row r="556" spans="1:55" ht="15.6" hidden="1" customHeight="1" x14ac:dyDescent="0.25">
      <c r="A556" s="255"/>
      <c r="B556" s="257" t="s">
        <v>594</v>
      </c>
      <c r="C556" s="257"/>
      <c r="D556" s="258" t="s">
        <v>531</v>
      </c>
      <c r="E556" s="239"/>
      <c r="F556" s="259"/>
      <c r="G556" s="241"/>
      <c r="H556" s="241"/>
      <c r="I556" s="241"/>
      <c r="J556" s="239"/>
      <c r="K556" s="259"/>
      <c r="L556" s="241"/>
      <c r="M556" s="241"/>
      <c r="N556" s="260"/>
      <c r="O556" s="241"/>
      <c r="P556" s="241"/>
      <c r="Q556" s="241"/>
      <c r="R556" s="241"/>
      <c r="S556" s="241"/>
      <c r="T556" s="241"/>
      <c r="U556" s="241"/>
      <c r="V556" s="214"/>
      <c r="W556" s="241"/>
      <c r="X556" s="241"/>
      <c r="Y556" s="241"/>
      <c r="Z556" s="270"/>
      <c r="AA556" s="241"/>
      <c r="AB556" s="214"/>
      <c r="AC556" s="241"/>
      <c r="AD556" s="214"/>
      <c r="AE556" s="241"/>
      <c r="AF556" s="214"/>
      <c r="AG556" s="241"/>
      <c r="AH556" s="214"/>
      <c r="AI556" s="241"/>
      <c r="AJ556" s="214"/>
      <c r="AK556" s="241"/>
      <c r="AL556" s="214">
        <v>29100</v>
      </c>
      <c r="AM556" s="214"/>
      <c r="AN556" s="241">
        <f>AK556+AL556+AM556</f>
        <v>29100</v>
      </c>
      <c r="AO556" s="260"/>
      <c r="AP556" s="241">
        <f>AM556+AN556+AO556</f>
        <v>29100</v>
      </c>
      <c r="AQ556" s="214"/>
      <c r="AR556" s="241">
        <f>AO556+AP556+AQ556</f>
        <v>29100</v>
      </c>
      <c r="AS556" s="214">
        <v>4500</v>
      </c>
      <c r="AT556" s="241">
        <f>AQ556+AR556+AS556</f>
        <v>33600</v>
      </c>
      <c r="AU556" s="214"/>
      <c r="AV556" s="241">
        <f>AT556</f>
        <v>33600</v>
      </c>
      <c r="AW556" s="214"/>
      <c r="AX556" s="261"/>
      <c r="AY556" s="262">
        <v>50</v>
      </c>
      <c r="AZ556" s="234"/>
      <c r="BB556" s="260"/>
      <c r="BC556" s="245" t="e">
        <f t="shared" si="23"/>
        <v>#DIV/0!</v>
      </c>
    </row>
    <row r="557" spans="1:55" ht="15.75" x14ac:dyDescent="0.25">
      <c r="A557" s="236" t="s">
        <v>5</v>
      </c>
      <c r="B557" s="237" t="s">
        <v>837</v>
      </c>
      <c r="C557" s="237" t="s">
        <v>764</v>
      </c>
      <c r="D557" s="287" t="s">
        <v>595</v>
      </c>
      <c r="E557" s="239"/>
      <c r="F557" s="259"/>
      <c r="G557" s="241"/>
      <c r="H557" s="241"/>
      <c r="I557" s="241"/>
      <c r="J557" s="239"/>
      <c r="K557" s="259"/>
      <c r="L557" s="241"/>
      <c r="M557" s="241"/>
      <c r="N557" s="260"/>
      <c r="O557" s="241"/>
      <c r="P557" s="241"/>
      <c r="Q557" s="241"/>
      <c r="R557" s="241"/>
      <c r="S557" s="241"/>
      <c r="T557" s="241"/>
      <c r="U557" s="241"/>
      <c r="V557" s="214"/>
      <c r="W557" s="241"/>
      <c r="X557" s="241"/>
      <c r="Y557" s="241"/>
      <c r="Z557" s="270"/>
      <c r="AA557" s="241"/>
      <c r="AB557" s="214"/>
      <c r="AC557" s="241"/>
      <c r="AD557" s="270"/>
      <c r="AE557" s="241"/>
      <c r="AF557" s="214"/>
      <c r="AG557" s="241"/>
      <c r="AH557" s="214"/>
      <c r="AI557" s="241"/>
      <c r="AJ557" s="214"/>
      <c r="AK557" s="241"/>
      <c r="AL557" s="214"/>
      <c r="AM557" s="214"/>
      <c r="AN557" s="241"/>
      <c r="AO557" s="214"/>
      <c r="AP557" s="241"/>
      <c r="AQ557" s="214"/>
      <c r="AR557" s="241"/>
      <c r="AS557" s="214"/>
      <c r="AT557" s="241"/>
      <c r="AU557" s="214"/>
      <c r="AV557" s="241"/>
      <c r="AW557" s="214"/>
      <c r="AX557" s="242">
        <f>AX558</f>
        <v>336.2</v>
      </c>
      <c r="AY557" s="262">
        <f>AY560</f>
        <v>253.11</v>
      </c>
      <c r="AZ557" s="234"/>
      <c r="BB557" s="240">
        <f>BB558</f>
        <v>242.285</v>
      </c>
      <c r="BC557" s="245">
        <f t="shared" si="23"/>
        <v>72.065734681737055</v>
      </c>
    </row>
    <row r="558" spans="1:55" ht="15.75" x14ac:dyDescent="0.25">
      <c r="A558" s="236" t="s">
        <v>6</v>
      </c>
      <c r="B558" s="237" t="s">
        <v>837</v>
      </c>
      <c r="C558" s="237" t="s">
        <v>764</v>
      </c>
      <c r="D558" s="287" t="s">
        <v>722</v>
      </c>
      <c r="E558" s="239"/>
      <c r="F558" s="259"/>
      <c r="G558" s="241"/>
      <c r="H558" s="241"/>
      <c r="I558" s="241"/>
      <c r="J558" s="239"/>
      <c r="K558" s="259"/>
      <c r="L558" s="241"/>
      <c r="M558" s="241"/>
      <c r="N558" s="260"/>
      <c r="O558" s="241"/>
      <c r="P558" s="241"/>
      <c r="Q558" s="241"/>
      <c r="R558" s="241"/>
      <c r="S558" s="241"/>
      <c r="T558" s="241"/>
      <c r="U558" s="241"/>
      <c r="V558" s="214"/>
      <c r="W558" s="241"/>
      <c r="X558" s="241"/>
      <c r="Y558" s="241"/>
      <c r="Z558" s="270"/>
      <c r="AA558" s="241"/>
      <c r="AB558" s="214"/>
      <c r="AC558" s="241"/>
      <c r="AD558" s="270"/>
      <c r="AE558" s="241"/>
      <c r="AF558" s="214"/>
      <c r="AG558" s="241"/>
      <c r="AH558" s="214"/>
      <c r="AI558" s="241"/>
      <c r="AJ558" s="214"/>
      <c r="AK558" s="241"/>
      <c r="AL558" s="214"/>
      <c r="AM558" s="214"/>
      <c r="AN558" s="241"/>
      <c r="AO558" s="214"/>
      <c r="AP558" s="241"/>
      <c r="AQ558" s="214"/>
      <c r="AR558" s="241"/>
      <c r="AS558" s="214"/>
      <c r="AT558" s="241"/>
      <c r="AU558" s="214"/>
      <c r="AV558" s="241"/>
      <c r="AW558" s="214"/>
      <c r="AX558" s="261">
        <f>AX559+AX563</f>
        <v>336.2</v>
      </c>
      <c r="AY558" s="262"/>
      <c r="AZ558" s="234"/>
      <c r="BB558" s="260">
        <f>BB559+BB563</f>
        <v>242.285</v>
      </c>
      <c r="BC558" s="245">
        <f t="shared" si="23"/>
        <v>72.065734681737055</v>
      </c>
    </row>
    <row r="559" spans="1:55" ht="33" customHeight="1" x14ac:dyDescent="0.25">
      <c r="A559" s="255" t="s">
        <v>6</v>
      </c>
      <c r="B559" s="257" t="s">
        <v>768</v>
      </c>
      <c r="C559" s="257" t="s">
        <v>764</v>
      </c>
      <c r="D559" s="248" t="s">
        <v>691</v>
      </c>
      <c r="E559" s="239"/>
      <c r="F559" s="259"/>
      <c r="G559" s="241"/>
      <c r="H559" s="241"/>
      <c r="I559" s="241"/>
      <c r="J559" s="239"/>
      <c r="K559" s="259"/>
      <c r="L559" s="241"/>
      <c r="M559" s="241"/>
      <c r="N559" s="260"/>
      <c r="O559" s="241"/>
      <c r="P559" s="241"/>
      <c r="Q559" s="241"/>
      <c r="R559" s="241"/>
      <c r="S559" s="241"/>
      <c r="T559" s="241"/>
      <c r="U559" s="241"/>
      <c r="V559" s="214"/>
      <c r="W559" s="241"/>
      <c r="X559" s="241"/>
      <c r="Y559" s="241"/>
      <c r="Z559" s="270"/>
      <c r="AA559" s="241"/>
      <c r="AB559" s="214"/>
      <c r="AC559" s="241"/>
      <c r="AD559" s="270"/>
      <c r="AE559" s="241"/>
      <c r="AF559" s="214"/>
      <c r="AG559" s="241"/>
      <c r="AH559" s="214"/>
      <c r="AI559" s="241"/>
      <c r="AJ559" s="214"/>
      <c r="AK559" s="241"/>
      <c r="AL559" s="214"/>
      <c r="AM559" s="214"/>
      <c r="AN559" s="241"/>
      <c r="AO559" s="214"/>
      <c r="AP559" s="241"/>
      <c r="AQ559" s="214"/>
      <c r="AR559" s="241"/>
      <c r="AS559" s="214"/>
      <c r="AT559" s="241"/>
      <c r="AU559" s="214"/>
      <c r="AV559" s="241"/>
      <c r="AW559" s="214"/>
      <c r="AX559" s="261">
        <f>AX560</f>
        <v>300</v>
      </c>
      <c r="AY559" s="262"/>
      <c r="AZ559" s="234"/>
      <c r="BB559" s="260">
        <f>BB560</f>
        <v>203.285</v>
      </c>
      <c r="BC559" s="245">
        <f t="shared" si="23"/>
        <v>67.76166666666667</v>
      </c>
    </row>
    <row r="560" spans="1:55" ht="36" customHeight="1" x14ac:dyDescent="0.25">
      <c r="A560" s="280" t="s">
        <v>6</v>
      </c>
      <c r="B560" s="257" t="s">
        <v>135</v>
      </c>
      <c r="C560" s="257" t="s">
        <v>764</v>
      </c>
      <c r="D560" s="258" t="s">
        <v>736</v>
      </c>
      <c r="E560" s="239">
        <f>F560+G560+H560+I560</f>
        <v>112000</v>
      </c>
      <c r="F560" s="259">
        <v>15000</v>
      </c>
      <c r="G560" s="241">
        <v>42000</v>
      </c>
      <c r="H560" s="241">
        <v>43000</v>
      </c>
      <c r="I560" s="241">
        <v>12000</v>
      </c>
      <c r="J560" s="239">
        <f>K560+L560+M560+N560</f>
        <v>0</v>
      </c>
      <c r="K560" s="259"/>
      <c r="L560" s="241"/>
      <c r="M560" s="241"/>
      <c r="N560" s="260"/>
      <c r="O560" s="241">
        <v>456067</v>
      </c>
      <c r="P560" s="241"/>
      <c r="Q560" s="241">
        <v>43761</v>
      </c>
      <c r="R560" s="241">
        <v>30600.7</v>
      </c>
      <c r="S560" s="241">
        <v>30600.7</v>
      </c>
      <c r="T560" s="241">
        <v>30600.7</v>
      </c>
      <c r="U560" s="241">
        <f>U561</f>
        <v>39818.51</v>
      </c>
      <c r="V560" s="214"/>
      <c r="W560" s="241" t="e">
        <f>W561+#REF!+#REF!</f>
        <v>#REF!</v>
      </c>
      <c r="X560" s="241" t="e">
        <f>X561+#REF!+#REF!</f>
        <v>#REF!</v>
      </c>
      <c r="Y560" s="241" t="e">
        <f>W560+X560</f>
        <v>#REF!</v>
      </c>
      <c r="Z560" s="214"/>
      <c r="AA560" s="241" t="e">
        <f>AA561+#REF!+#REF!</f>
        <v>#REF!</v>
      </c>
      <c r="AB560" s="214"/>
      <c r="AC560" s="241" t="e">
        <f>AC561+#REF!+#REF!</f>
        <v>#REF!</v>
      </c>
      <c r="AD560" s="214"/>
      <c r="AE560" s="241" t="e">
        <f>AE561+#REF!+#REF!</f>
        <v>#REF!</v>
      </c>
      <c r="AF560" s="214"/>
      <c r="AG560" s="241">
        <f>AG561</f>
        <v>52000</v>
      </c>
      <c r="AH560" s="214"/>
      <c r="AI560" s="241">
        <f>AI561</f>
        <v>52000</v>
      </c>
      <c r="AJ560" s="214"/>
      <c r="AK560" s="241">
        <f>AK561</f>
        <v>52000</v>
      </c>
      <c r="AL560" s="214"/>
      <c r="AM560" s="214"/>
      <c r="AN560" s="241">
        <f>AN561+AN399</f>
        <v>52000</v>
      </c>
      <c r="AO560" s="260"/>
      <c r="AP560" s="241">
        <f>AP561+AP399</f>
        <v>52000</v>
      </c>
      <c r="AQ560" s="214"/>
      <c r="AR560" s="241">
        <f>AR561+AR399+AR400</f>
        <v>52000</v>
      </c>
      <c r="AS560" s="214"/>
      <c r="AT560" s="241">
        <f>AT561+AT399+AT400</f>
        <v>81300</v>
      </c>
      <c r="AU560" s="214"/>
      <c r="AV560" s="241">
        <f>AV561+AV399+AV400</f>
        <v>81300</v>
      </c>
      <c r="AW560" s="214"/>
      <c r="AX560" s="261">
        <f>AX561+AX562</f>
        <v>300</v>
      </c>
      <c r="AY560" s="262">
        <f>AY561+AY562</f>
        <v>253.11</v>
      </c>
      <c r="AZ560" s="234"/>
      <c r="BB560" s="260">
        <f>BB561+BB562</f>
        <v>203.285</v>
      </c>
      <c r="BC560" s="245">
        <f t="shared" si="23"/>
        <v>67.76166666666667</v>
      </c>
    </row>
    <row r="561" spans="1:55" ht="68.25" customHeight="1" x14ac:dyDescent="0.25">
      <c r="A561" s="255" t="s">
        <v>6</v>
      </c>
      <c r="B561" s="257" t="s">
        <v>135</v>
      </c>
      <c r="C561" s="257" t="s">
        <v>769</v>
      </c>
      <c r="D561" s="258" t="s">
        <v>51</v>
      </c>
      <c r="E561" s="239">
        <f>F561+G561+H561+I561</f>
        <v>112000</v>
      </c>
      <c r="F561" s="259">
        <v>15000</v>
      </c>
      <c r="G561" s="241">
        <v>42000</v>
      </c>
      <c r="H561" s="241">
        <v>43000</v>
      </c>
      <c r="I561" s="241">
        <v>12000</v>
      </c>
      <c r="J561" s="239">
        <f>K561+L561+M561+N561</f>
        <v>0</v>
      </c>
      <c r="K561" s="259"/>
      <c r="L561" s="241"/>
      <c r="M561" s="241"/>
      <c r="N561" s="260"/>
      <c r="O561" s="241">
        <v>456067</v>
      </c>
      <c r="P561" s="241"/>
      <c r="Q561" s="241">
        <v>34823</v>
      </c>
      <c r="R561" s="241">
        <v>34823</v>
      </c>
      <c r="S561" s="241">
        <v>34823</v>
      </c>
      <c r="T561" s="241">
        <v>50823</v>
      </c>
      <c r="U561" s="241">
        <v>39818.51</v>
      </c>
      <c r="V561" s="264">
        <v>1680</v>
      </c>
      <c r="W561" s="241">
        <f>U561+V561</f>
        <v>41498.51</v>
      </c>
      <c r="X561" s="241">
        <v>9377.17</v>
      </c>
      <c r="Y561" s="241">
        <f>W561+X561</f>
        <v>50875.68</v>
      </c>
      <c r="Z561" s="264">
        <v>-2000</v>
      </c>
      <c r="AA561" s="241">
        <f>Y561+Z561</f>
        <v>48875.68</v>
      </c>
      <c r="AB561" s="214">
        <v>1600</v>
      </c>
      <c r="AC561" s="241">
        <f>AA561+AB561</f>
        <v>50475.68</v>
      </c>
      <c r="AD561" s="214">
        <v>4146.3999999999996</v>
      </c>
      <c r="AE561" s="241">
        <f>AC561+AD561</f>
        <v>54622.080000000002</v>
      </c>
      <c r="AF561" s="214"/>
      <c r="AG561" s="241">
        <v>52000</v>
      </c>
      <c r="AH561" s="214"/>
      <c r="AI561" s="241">
        <v>52000</v>
      </c>
      <c r="AJ561" s="214"/>
      <c r="AK561" s="241">
        <v>52000</v>
      </c>
      <c r="AL561" s="214"/>
      <c r="AM561" s="214"/>
      <c r="AN561" s="241">
        <v>52000</v>
      </c>
      <c r="AO561" s="260"/>
      <c r="AP561" s="241">
        <v>52000</v>
      </c>
      <c r="AQ561" s="214"/>
      <c r="AR561" s="241">
        <v>52000</v>
      </c>
      <c r="AS561" s="264">
        <v>29300</v>
      </c>
      <c r="AT561" s="241">
        <f>AR561+AS561</f>
        <v>81300</v>
      </c>
      <c r="AU561" s="214"/>
      <c r="AV561" s="241">
        <f>AT561+AU561</f>
        <v>81300</v>
      </c>
      <c r="AW561" s="214"/>
      <c r="AX561" s="354">
        <v>203.1</v>
      </c>
      <c r="AY561" s="262">
        <v>203.11</v>
      </c>
      <c r="AZ561" s="234"/>
      <c r="BB561" s="260">
        <v>129</v>
      </c>
      <c r="BC561" s="245">
        <f t="shared" si="23"/>
        <v>63.515509601181684</v>
      </c>
    </row>
    <row r="562" spans="1:55" ht="38.25" customHeight="1" x14ac:dyDescent="0.25">
      <c r="A562" s="255" t="s">
        <v>6</v>
      </c>
      <c r="B562" s="257" t="s">
        <v>135</v>
      </c>
      <c r="C562" s="257" t="s">
        <v>771</v>
      </c>
      <c r="D562" s="258" t="s">
        <v>747</v>
      </c>
      <c r="E562" s="239"/>
      <c r="F562" s="259"/>
      <c r="G562" s="241"/>
      <c r="H562" s="241"/>
      <c r="I562" s="241"/>
      <c r="J562" s="239"/>
      <c r="K562" s="259"/>
      <c r="L562" s="241"/>
      <c r="M562" s="241"/>
      <c r="N562" s="260"/>
      <c r="O562" s="241"/>
      <c r="P562" s="241"/>
      <c r="Q562" s="241"/>
      <c r="R562" s="241"/>
      <c r="S562" s="241"/>
      <c r="T562" s="241"/>
      <c r="U562" s="241"/>
      <c r="V562" s="270"/>
      <c r="W562" s="241"/>
      <c r="X562" s="241"/>
      <c r="Y562" s="241"/>
      <c r="Z562" s="270"/>
      <c r="AA562" s="241"/>
      <c r="AB562" s="214"/>
      <c r="AC562" s="241"/>
      <c r="AD562" s="214"/>
      <c r="AE562" s="241"/>
      <c r="AF562" s="214"/>
      <c r="AG562" s="241"/>
      <c r="AH562" s="214"/>
      <c r="AI562" s="241"/>
      <c r="AJ562" s="214"/>
      <c r="AK562" s="241"/>
      <c r="AL562" s="214"/>
      <c r="AM562" s="214"/>
      <c r="AN562" s="241"/>
      <c r="AO562" s="260"/>
      <c r="AP562" s="241"/>
      <c r="AQ562" s="214"/>
      <c r="AR562" s="241"/>
      <c r="AS562" s="270"/>
      <c r="AT562" s="241"/>
      <c r="AU562" s="214"/>
      <c r="AV562" s="241"/>
      <c r="AW562" s="214"/>
      <c r="AX562" s="354">
        <v>96.9</v>
      </c>
      <c r="AY562" s="262">
        <v>50</v>
      </c>
      <c r="AZ562" s="234"/>
      <c r="BB562" s="260">
        <v>74.284999999999997</v>
      </c>
      <c r="BC562" s="245">
        <f t="shared" si="23"/>
        <v>76.66150670794633</v>
      </c>
    </row>
    <row r="563" spans="1:55" ht="16.5" customHeight="1" x14ac:dyDescent="0.25">
      <c r="A563" s="255" t="s">
        <v>6</v>
      </c>
      <c r="B563" s="257" t="s">
        <v>17</v>
      </c>
      <c r="C563" s="257" t="s">
        <v>764</v>
      </c>
      <c r="D563" s="258" t="s">
        <v>760</v>
      </c>
      <c r="E563" s="239"/>
      <c r="F563" s="259"/>
      <c r="G563" s="241"/>
      <c r="H563" s="241"/>
      <c r="I563" s="241"/>
      <c r="J563" s="239"/>
      <c r="K563" s="259"/>
      <c r="L563" s="241"/>
      <c r="M563" s="241"/>
      <c r="N563" s="260"/>
      <c r="O563" s="241"/>
      <c r="P563" s="241"/>
      <c r="Q563" s="241"/>
      <c r="R563" s="241"/>
      <c r="S563" s="241"/>
      <c r="T563" s="241"/>
      <c r="U563" s="241"/>
      <c r="V563" s="270"/>
      <c r="W563" s="241"/>
      <c r="X563" s="241"/>
      <c r="Y563" s="241"/>
      <c r="Z563" s="270"/>
      <c r="AA563" s="241"/>
      <c r="AB563" s="214"/>
      <c r="AC563" s="241"/>
      <c r="AD563" s="214"/>
      <c r="AE563" s="241"/>
      <c r="AF563" s="214"/>
      <c r="AG563" s="241"/>
      <c r="AH563" s="214"/>
      <c r="AI563" s="241"/>
      <c r="AJ563" s="214"/>
      <c r="AK563" s="241"/>
      <c r="AL563" s="214"/>
      <c r="AM563" s="214"/>
      <c r="AN563" s="241"/>
      <c r="AO563" s="260"/>
      <c r="AP563" s="241"/>
      <c r="AQ563" s="214"/>
      <c r="AR563" s="241"/>
      <c r="AS563" s="270"/>
      <c r="AT563" s="241"/>
      <c r="AU563" s="214"/>
      <c r="AV563" s="241"/>
      <c r="AW563" s="214"/>
      <c r="AX563" s="354">
        <f>AX564</f>
        <v>36.200000000000003</v>
      </c>
      <c r="AY563" s="262"/>
      <c r="AZ563" s="234"/>
      <c r="BB563" s="260">
        <f>BB564</f>
        <v>39</v>
      </c>
      <c r="BC563" s="245">
        <f t="shared" si="23"/>
        <v>107.73480662983425</v>
      </c>
    </row>
    <row r="564" spans="1:55" ht="29.25" customHeight="1" x14ac:dyDescent="0.25">
      <c r="A564" s="255" t="s">
        <v>6</v>
      </c>
      <c r="B564" s="257" t="s">
        <v>17</v>
      </c>
      <c r="C564" s="257" t="s">
        <v>771</v>
      </c>
      <c r="D564" s="258" t="s">
        <v>761</v>
      </c>
      <c r="E564" s="239"/>
      <c r="F564" s="259"/>
      <c r="G564" s="241"/>
      <c r="H564" s="241"/>
      <c r="I564" s="241"/>
      <c r="J564" s="239"/>
      <c r="K564" s="259"/>
      <c r="L564" s="241"/>
      <c r="M564" s="241"/>
      <c r="N564" s="260"/>
      <c r="O564" s="241"/>
      <c r="P564" s="241"/>
      <c r="Q564" s="241"/>
      <c r="R564" s="241"/>
      <c r="S564" s="241"/>
      <c r="T564" s="241"/>
      <c r="U564" s="241"/>
      <c r="V564" s="270"/>
      <c r="W564" s="241"/>
      <c r="X564" s="241"/>
      <c r="Y564" s="241"/>
      <c r="Z564" s="270"/>
      <c r="AA564" s="241"/>
      <c r="AB564" s="214"/>
      <c r="AC564" s="241"/>
      <c r="AD564" s="214"/>
      <c r="AE564" s="241"/>
      <c r="AF564" s="214"/>
      <c r="AG564" s="241"/>
      <c r="AH564" s="214"/>
      <c r="AI564" s="241"/>
      <c r="AJ564" s="214"/>
      <c r="AK564" s="241"/>
      <c r="AL564" s="214"/>
      <c r="AM564" s="214"/>
      <c r="AN564" s="241"/>
      <c r="AO564" s="260"/>
      <c r="AP564" s="241"/>
      <c r="AQ564" s="214"/>
      <c r="AR564" s="241"/>
      <c r="AS564" s="270"/>
      <c r="AT564" s="241"/>
      <c r="AU564" s="214"/>
      <c r="AV564" s="241"/>
      <c r="AW564" s="214"/>
      <c r="AX564" s="354">
        <v>36.200000000000003</v>
      </c>
      <c r="AY564" s="262"/>
      <c r="AZ564" s="234"/>
      <c r="BB564" s="260">
        <v>39</v>
      </c>
      <c r="BC564" s="245">
        <f t="shared" si="23"/>
        <v>107.73480662983425</v>
      </c>
    </row>
    <row r="565" spans="1:55" ht="31.5" x14ac:dyDescent="0.25">
      <c r="A565" s="236" t="s">
        <v>7</v>
      </c>
      <c r="B565" s="237" t="s">
        <v>837</v>
      </c>
      <c r="C565" s="237" t="s">
        <v>764</v>
      </c>
      <c r="D565" s="287" t="s">
        <v>596</v>
      </c>
      <c r="E565" s="239"/>
      <c r="F565" s="276"/>
      <c r="G565" s="239"/>
      <c r="H565" s="239"/>
      <c r="I565" s="239"/>
      <c r="J565" s="239"/>
      <c r="K565" s="276"/>
      <c r="L565" s="239"/>
      <c r="M565" s="239"/>
      <c r="N565" s="240"/>
      <c r="O565" s="239"/>
      <c r="P565" s="239"/>
      <c r="Q565" s="239"/>
      <c r="R565" s="239"/>
      <c r="S565" s="239"/>
      <c r="T565" s="239"/>
      <c r="U565" s="239"/>
      <c r="V565" s="265"/>
      <c r="W565" s="239"/>
      <c r="X565" s="239"/>
      <c r="Y565" s="239"/>
      <c r="Z565" s="265"/>
      <c r="AA565" s="239"/>
      <c r="AB565" s="265"/>
      <c r="AC565" s="239"/>
      <c r="AD565" s="265"/>
      <c r="AE565" s="239"/>
      <c r="AF565" s="265"/>
      <c r="AG565" s="239"/>
      <c r="AH565" s="265"/>
      <c r="AI565" s="239" t="e">
        <f>AI568</f>
        <v>#REF!</v>
      </c>
      <c r="AJ565" s="214"/>
      <c r="AK565" s="239" t="e">
        <f>AK568</f>
        <v>#REF!</v>
      </c>
      <c r="AL565" s="214"/>
      <c r="AM565" s="214"/>
      <c r="AN565" s="239" t="e">
        <f>AN568</f>
        <v>#REF!</v>
      </c>
      <c r="AO565" s="240"/>
      <c r="AP565" s="239" t="e">
        <f>AP568</f>
        <v>#REF!</v>
      </c>
      <c r="AQ565" s="214"/>
      <c r="AR565" s="239" t="e">
        <f>AR568</f>
        <v>#REF!</v>
      </c>
      <c r="AS565" s="214"/>
      <c r="AT565" s="239" t="e">
        <f>AT568</f>
        <v>#REF!</v>
      </c>
      <c r="AU565" s="214"/>
      <c r="AV565" s="239" t="e">
        <f>AV568</f>
        <v>#REF!</v>
      </c>
      <c r="AW565" s="214"/>
      <c r="AX565" s="355">
        <f>AX566</f>
        <v>582</v>
      </c>
      <c r="AY565" s="243" t="e">
        <f>AY568</f>
        <v>#REF!</v>
      </c>
      <c r="AZ565" s="234"/>
      <c r="BB565" s="240">
        <f>BB566</f>
        <v>881</v>
      </c>
      <c r="BC565" s="245">
        <f t="shared" si="23"/>
        <v>151.37457044673539</v>
      </c>
    </row>
    <row r="566" spans="1:55" ht="31.5" x14ac:dyDescent="0.25">
      <c r="A566" s="236" t="s">
        <v>8</v>
      </c>
      <c r="B566" s="237" t="s">
        <v>837</v>
      </c>
      <c r="C566" s="237" t="s">
        <v>764</v>
      </c>
      <c r="D566" s="287" t="s">
        <v>29</v>
      </c>
      <c r="E566" s="239"/>
      <c r="F566" s="276"/>
      <c r="G566" s="239"/>
      <c r="H566" s="239"/>
      <c r="I566" s="239"/>
      <c r="J566" s="239"/>
      <c r="K566" s="276"/>
      <c r="L566" s="239"/>
      <c r="M566" s="239"/>
      <c r="N566" s="240"/>
      <c r="O566" s="239"/>
      <c r="P566" s="239"/>
      <c r="Q566" s="239"/>
      <c r="R566" s="239"/>
      <c r="S566" s="239"/>
      <c r="T566" s="239"/>
      <c r="U566" s="239"/>
      <c r="V566" s="265"/>
      <c r="W566" s="239"/>
      <c r="X566" s="239"/>
      <c r="Y566" s="239"/>
      <c r="Z566" s="265"/>
      <c r="AA566" s="239"/>
      <c r="AB566" s="265"/>
      <c r="AC566" s="239"/>
      <c r="AD566" s="265"/>
      <c r="AE566" s="239"/>
      <c r="AF566" s="265"/>
      <c r="AG566" s="239"/>
      <c r="AH566" s="265"/>
      <c r="AI566" s="239"/>
      <c r="AJ566" s="214"/>
      <c r="AK566" s="239"/>
      <c r="AL566" s="214"/>
      <c r="AM566" s="214"/>
      <c r="AN566" s="239"/>
      <c r="AO566" s="240"/>
      <c r="AP566" s="239"/>
      <c r="AQ566" s="214"/>
      <c r="AR566" s="239"/>
      <c r="AS566" s="214"/>
      <c r="AT566" s="239"/>
      <c r="AU566" s="214"/>
      <c r="AV566" s="239"/>
      <c r="AW566" s="214"/>
      <c r="AX566" s="355">
        <f>AX567</f>
        <v>582</v>
      </c>
      <c r="AY566" s="243"/>
      <c r="AZ566" s="234"/>
      <c r="BB566" s="240">
        <f>BB567</f>
        <v>881</v>
      </c>
      <c r="BC566" s="245">
        <f t="shared" si="23"/>
        <v>151.37457044673539</v>
      </c>
    </row>
    <row r="567" spans="1:55" ht="31.5" x14ac:dyDescent="0.25">
      <c r="A567" s="255" t="s">
        <v>8</v>
      </c>
      <c r="B567" s="257" t="s">
        <v>768</v>
      </c>
      <c r="C567" s="257" t="s">
        <v>764</v>
      </c>
      <c r="D567" s="248" t="s">
        <v>691</v>
      </c>
      <c r="E567" s="239"/>
      <c r="F567" s="276"/>
      <c r="G567" s="239"/>
      <c r="H567" s="239"/>
      <c r="I567" s="239"/>
      <c r="J567" s="239"/>
      <c r="K567" s="276"/>
      <c r="L567" s="239"/>
      <c r="M567" s="239"/>
      <c r="N567" s="240"/>
      <c r="O567" s="239"/>
      <c r="P567" s="239"/>
      <c r="Q567" s="239"/>
      <c r="R567" s="239"/>
      <c r="S567" s="239"/>
      <c r="T567" s="239"/>
      <c r="U567" s="239"/>
      <c r="V567" s="265"/>
      <c r="W567" s="239"/>
      <c r="X567" s="239"/>
      <c r="Y567" s="239"/>
      <c r="Z567" s="265"/>
      <c r="AA567" s="239"/>
      <c r="AB567" s="265"/>
      <c r="AC567" s="239"/>
      <c r="AD567" s="265"/>
      <c r="AE567" s="239"/>
      <c r="AF567" s="265"/>
      <c r="AG567" s="239"/>
      <c r="AH567" s="265"/>
      <c r="AI567" s="239"/>
      <c r="AJ567" s="214"/>
      <c r="AK567" s="239"/>
      <c r="AL567" s="214"/>
      <c r="AM567" s="214"/>
      <c r="AN567" s="239"/>
      <c r="AO567" s="240"/>
      <c r="AP567" s="239"/>
      <c r="AQ567" s="214"/>
      <c r="AR567" s="239"/>
      <c r="AS567" s="214"/>
      <c r="AT567" s="239"/>
      <c r="AU567" s="214"/>
      <c r="AV567" s="239"/>
      <c r="AW567" s="214"/>
      <c r="AX567" s="355">
        <f>AX568</f>
        <v>582</v>
      </c>
      <c r="AY567" s="243"/>
      <c r="AZ567" s="234"/>
      <c r="BB567" s="240">
        <f>BB568</f>
        <v>881</v>
      </c>
      <c r="BC567" s="245">
        <f t="shared" si="23"/>
        <v>151.37457044673539</v>
      </c>
    </row>
    <row r="568" spans="1:55" ht="29.25" customHeight="1" x14ac:dyDescent="0.25">
      <c r="A568" s="255" t="s">
        <v>8</v>
      </c>
      <c r="B568" s="257" t="s">
        <v>10</v>
      </c>
      <c r="C568" s="257" t="s">
        <v>764</v>
      </c>
      <c r="D568" s="258" t="s">
        <v>16</v>
      </c>
      <c r="E568" s="239"/>
      <c r="F568" s="259"/>
      <c r="G568" s="241"/>
      <c r="H568" s="241"/>
      <c r="I568" s="241"/>
      <c r="J568" s="239"/>
      <c r="K568" s="259"/>
      <c r="L568" s="241"/>
      <c r="M568" s="241"/>
      <c r="N568" s="260"/>
      <c r="O568" s="241"/>
      <c r="P568" s="241"/>
      <c r="Q568" s="241"/>
      <c r="R568" s="241"/>
      <c r="S568" s="241"/>
      <c r="T568" s="241"/>
      <c r="U568" s="241"/>
      <c r="V568" s="214"/>
      <c r="W568" s="241"/>
      <c r="X568" s="241"/>
      <c r="Y568" s="241"/>
      <c r="Z568" s="214"/>
      <c r="AA568" s="241"/>
      <c r="AB568" s="214"/>
      <c r="AC568" s="241"/>
      <c r="AD568" s="214"/>
      <c r="AE568" s="241"/>
      <c r="AF568" s="214"/>
      <c r="AG568" s="241"/>
      <c r="AH568" s="214"/>
      <c r="AI568" s="241" t="e">
        <f>#REF!</f>
        <v>#REF!</v>
      </c>
      <c r="AJ568" s="214"/>
      <c r="AK568" s="241" t="e">
        <f>#REF!</f>
        <v>#REF!</v>
      </c>
      <c r="AL568" s="214"/>
      <c r="AM568" s="214"/>
      <c r="AN568" s="241" t="e">
        <f>#REF!</f>
        <v>#REF!</v>
      </c>
      <c r="AO568" s="260"/>
      <c r="AP568" s="241" t="e">
        <f>#REF!</f>
        <v>#REF!</v>
      </c>
      <c r="AQ568" s="214"/>
      <c r="AR568" s="241" t="e">
        <f>#REF!</f>
        <v>#REF!</v>
      </c>
      <c r="AS568" s="214"/>
      <c r="AT568" s="241" t="e">
        <f>#REF!</f>
        <v>#REF!</v>
      </c>
      <c r="AU568" s="214"/>
      <c r="AV568" s="241" t="e">
        <f>#REF!</f>
        <v>#REF!</v>
      </c>
      <c r="AW568" s="214"/>
      <c r="AX568" s="354">
        <f>AX569</f>
        <v>582</v>
      </c>
      <c r="AY568" s="262" t="e">
        <f>#REF!</f>
        <v>#REF!</v>
      </c>
      <c r="AZ568" s="234"/>
      <c r="BB568" s="260">
        <f>BB569</f>
        <v>881</v>
      </c>
      <c r="BC568" s="245">
        <f t="shared" si="23"/>
        <v>151.37457044673539</v>
      </c>
    </row>
    <row r="569" spans="1:55" ht="19.899999999999999" customHeight="1" thickBot="1" x14ac:dyDescent="0.3">
      <c r="A569" s="255" t="s">
        <v>8</v>
      </c>
      <c r="B569" s="257" t="s">
        <v>10</v>
      </c>
      <c r="C569" s="257" t="s">
        <v>9</v>
      </c>
      <c r="D569" s="258" t="s">
        <v>762</v>
      </c>
      <c r="E569" s="239"/>
      <c r="F569" s="259"/>
      <c r="G569" s="241"/>
      <c r="H569" s="241"/>
      <c r="I569" s="241"/>
      <c r="J569" s="239"/>
      <c r="K569" s="259"/>
      <c r="L569" s="241"/>
      <c r="M569" s="241"/>
      <c r="N569" s="260"/>
      <c r="O569" s="241"/>
      <c r="P569" s="241"/>
      <c r="Q569" s="241"/>
      <c r="R569" s="241"/>
      <c r="S569" s="241"/>
      <c r="T569" s="241"/>
      <c r="U569" s="241"/>
      <c r="V569" s="214"/>
      <c r="W569" s="241"/>
      <c r="X569" s="241"/>
      <c r="Y569" s="241"/>
      <c r="Z569" s="214"/>
      <c r="AA569" s="241"/>
      <c r="AB569" s="214"/>
      <c r="AC569" s="241"/>
      <c r="AD569" s="214"/>
      <c r="AE569" s="241"/>
      <c r="AF569" s="214"/>
      <c r="AG569" s="241"/>
      <c r="AH569" s="214">
        <v>155000</v>
      </c>
      <c r="AI569" s="241">
        <f>AH569</f>
        <v>155000</v>
      </c>
      <c r="AJ569" s="214"/>
      <c r="AK569" s="241">
        <f>AI569</f>
        <v>155000</v>
      </c>
      <c r="AL569" s="214"/>
      <c r="AM569" s="214"/>
      <c r="AN569" s="241">
        <v>155000</v>
      </c>
      <c r="AO569" s="214">
        <v>150000</v>
      </c>
      <c r="AP569" s="241">
        <f>AN569+AO569</f>
        <v>305000</v>
      </c>
      <c r="AQ569" s="214"/>
      <c r="AR569" s="241">
        <f>AP569+AQ569</f>
        <v>305000</v>
      </c>
      <c r="AS569" s="214"/>
      <c r="AT569" s="241">
        <f>AR569+AS569</f>
        <v>305000</v>
      </c>
      <c r="AU569" s="214"/>
      <c r="AV569" s="241">
        <f>AT569+AU569</f>
        <v>305000</v>
      </c>
      <c r="AW569" s="214">
        <v>-25581.59</v>
      </c>
      <c r="AX569" s="354">
        <v>582</v>
      </c>
      <c r="AY569" s="262">
        <v>1.9</v>
      </c>
      <c r="AZ569" s="234"/>
      <c r="BB569" s="260">
        <v>881</v>
      </c>
      <c r="BC569" s="245">
        <f t="shared" si="23"/>
        <v>151.37457044673539</v>
      </c>
    </row>
    <row r="570" spans="1:55" ht="51.75" customHeight="1" thickBot="1" x14ac:dyDescent="0.3">
      <c r="A570" s="628">
        <v>116</v>
      </c>
      <c r="B570" s="629"/>
      <c r="C570" s="629"/>
      <c r="D570" s="99" t="s">
        <v>223</v>
      </c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7"/>
      <c r="Q570" s="57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56"/>
      <c r="AT570" s="56"/>
      <c r="AU570" s="56"/>
      <c r="AV570" s="56"/>
      <c r="AW570" s="56"/>
      <c r="AX570" s="58">
        <f>AX571</f>
        <v>830</v>
      </c>
      <c r="BB570" s="210"/>
    </row>
    <row r="571" spans="1:55" ht="18.75" customHeight="1" x14ac:dyDescent="0.25">
      <c r="A571" s="78" t="s">
        <v>765</v>
      </c>
      <c r="B571" s="41" t="s">
        <v>766</v>
      </c>
      <c r="C571" s="41" t="s">
        <v>764</v>
      </c>
      <c r="D571" s="52" t="s">
        <v>385</v>
      </c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4"/>
      <c r="Q571" s="54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3"/>
      <c r="AV571" s="53"/>
      <c r="AW571" s="53"/>
      <c r="AX571" s="79">
        <f>AX572</f>
        <v>830</v>
      </c>
      <c r="BB571" s="344" t="e">
        <f>#REF!</f>
        <v>#REF!</v>
      </c>
      <c r="BC571" s="244" t="e">
        <f>BB571/AX571*100</f>
        <v>#REF!</v>
      </c>
    </row>
    <row r="572" spans="1:55" ht="22.5" customHeight="1" x14ac:dyDescent="0.25">
      <c r="A572" s="70" t="s">
        <v>778</v>
      </c>
      <c r="B572" s="35" t="s">
        <v>766</v>
      </c>
      <c r="C572" s="35" t="s">
        <v>764</v>
      </c>
      <c r="D572" s="31" t="s">
        <v>395</v>
      </c>
      <c r="E572" s="24"/>
      <c r="F572" s="24"/>
      <c r="G572" s="19"/>
      <c r="H572" s="19"/>
      <c r="I572" s="19"/>
      <c r="J572" s="19"/>
      <c r="K572" s="24"/>
      <c r="L572" s="19"/>
      <c r="M572" s="19"/>
      <c r="N572" s="22"/>
      <c r="O572" s="19"/>
      <c r="P572" s="19"/>
      <c r="Q572" s="19"/>
      <c r="R572" s="19"/>
      <c r="S572" s="19"/>
      <c r="T572" s="19"/>
      <c r="U572" s="19"/>
      <c r="V572" s="75"/>
      <c r="W572" s="19"/>
      <c r="X572" s="19"/>
      <c r="Y572" s="19"/>
      <c r="Z572" s="25"/>
      <c r="AA572" s="19"/>
      <c r="AB572" s="75"/>
      <c r="AC572" s="19"/>
      <c r="AD572" s="75"/>
      <c r="AE572" s="19"/>
      <c r="AF572" s="75"/>
      <c r="AG572" s="19" t="e">
        <f>#REF!</f>
        <v>#REF!</v>
      </c>
      <c r="AH572" s="63"/>
      <c r="AI572" s="19" t="e">
        <f>#REF!</f>
        <v>#REF!</v>
      </c>
      <c r="AJ572" s="63"/>
      <c r="AK572" s="19" t="e">
        <f>#REF!</f>
        <v>#REF!</v>
      </c>
      <c r="AL572" s="63"/>
      <c r="AM572" s="63"/>
      <c r="AN572" s="19" t="e">
        <f>#REF!</f>
        <v>#REF!</v>
      </c>
      <c r="AO572" s="22"/>
      <c r="AP572" s="19" t="e">
        <f>#REF!</f>
        <v>#REF!</v>
      </c>
      <c r="AQ572" s="63"/>
      <c r="AR572" s="19" t="e">
        <f>#REF!</f>
        <v>#REF!</v>
      </c>
      <c r="AS572" s="63"/>
      <c r="AT572" s="19" t="e">
        <f>#REF!</f>
        <v>#REF!</v>
      </c>
      <c r="AU572" s="63"/>
      <c r="AV572" s="19" t="e">
        <f>#REF!</f>
        <v>#REF!</v>
      </c>
      <c r="AW572" s="63"/>
      <c r="AX572" s="71">
        <f>AX573</f>
        <v>830</v>
      </c>
      <c r="BB572" s="210"/>
    </row>
    <row r="573" spans="1:55" ht="31.5" x14ac:dyDescent="0.25">
      <c r="A573" s="72" t="s">
        <v>778</v>
      </c>
      <c r="B573" s="38" t="s">
        <v>768</v>
      </c>
      <c r="C573" s="38" t="s">
        <v>764</v>
      </c>
      <c r="D573" s="30" t="s">
        <v>691</v>
      </c>
      <c r="E573" s="19"/>
      <c r="F573" s="24"/>
      <c r="G573" s="19"/>
      <c r="H573" s="19"/>
      <c r="I573" s="19"/>
      <c r="J573" s="19"/>
      <c r="K573" s="24"/>
      <c r="L573" s="19"/>
      <c r="M573" s="19"/>
      <c r="N573" s="22"/>
      <c r="O573" s="19"/>
      <c r="P573" s="19"/>
      <c r="Q573" s="19"/>
      <c r="R573" s="19"/>
      <c r="S573" s="19"/>
      <c r="T573" s="19"/>
      <c r="U573" s="19"/>
      <c r="V573" s="75"/>
      <c r="W573" s="19"/>
      <c r="X573" s="19"/>
      <c r="Y573" s="19"/>
      <c r="Z573" s="25"/>
      <c r="AA573" s="19"/>
      <c r="AB573" s="75"/>
      <c r="AC573" s="19"/>
      <c r="AD573" s="75"/>
      <c r="AE573" s="19"/>
      <c r="AF573" s="75"/>
      <c r="AG573" s="19"/>
      <c r="AH573" s="63"/>
      <c r="AI573" s="19"/>
      <c r="AJ573" s="63"/>
      <c r="AK573" s="19"/>
      <c r="AL573" s="63"/>
      <c r="AM573" s="63"/>
      <c r="AN573" s="19"/>
      <c r="AO573" s="22"/>
      <c r="AP573" s="19"/>
      <c r="AQ573" s="63"/>
      <c r="AR573" s="19"/>
      <c r="AS573" s="63"/>
      <c r="AT573" s="19"/>
      <c r="AU573" s="63"/>
      <c r="AV573" s="19"/>
      <c r="AW573" s="63"/>
      <c r="AX573" s="74">
        <f>AX574+AX578</f>
        <v>830</v>
      </c>
      <c r="BB573" s="344" t="e">
        <f>#REF!-BB571</f>
        <v>#REF!</v>
      </c>
    </row>
    <row r="574" spans="1:55" ht="31.5" x14ac:dyDescent="0.25">
      <c r="A574" s="73" t="s">
        <v>778</v>
      </c>
      <c r="B574" s="39" t="s">
        <v>774</v>
      </c>
      <c r="C574" s="39" t="s">
        <v>764</v>
      </c>
      <c r="D574" s="29" t="s">
        <v>729</v>
      </c>
      <c r="E574" s="19"/>
      <c r="F574" s="20"/>
      <c r="G574" s="17"/>
      <c r="H574" s="17"/>
      <c r="I574" s="17"/>
      <c r="J574" s="19"/>
      <c r="K574" s="20"/>
      <c r="L574" s="17"/>
      <c r="M574" s="17"/>
      <c r="N574" s="18"/>
      <c r="O574" s="17"/>
      <c r="P574" s="17"/>
      <c r="Q574" s="17"/>
      <c r="R574" s="17"/>
      <c r="S574" s="17"/>
      <c r="T574" s="17"/>
      <c r="U574" s="17"/>
      <c r="V574" s="63"/>
      <c r="W574" s="17"/>
      <c r="X574" s="17"/>
      <c r="Y574" s="17"/>
      <c r="Z574" s="21"/>
      <c r="AA574" s="17"/>
      <c r="AB574" s="63"/>
      <c r="AC574" s="17"/>
      <c r="AD574" s="63"/>
      <c r="AE574" s="17"/>
      <c r="AF574" s="63"/>
      <c r="AG574" s="17"/>
      <c r="AH574" s="63">
        <v>5200</v>
      </c>
      <c r="AI574" s="17">
        <f>AH574</f>
        <v>5200</v>
      </c>
      <c r="AJ574" s="63"/>
      <c r="AK574" s="17">
        <f>AI574</f>
        <v>5200</v>
      </c>
      <c r="AL574" s="63"/>
      <c r="AM574" s="63"/>
      <c r="AN574" s="17">
        <v>5200</v>
      </c>
      <c r="AO574" s="18"/>
      <c r="AP574" s="17">
        <v>5200</v>
      </c>
      <c r="AQ574" s="63"/>
      <c r="AR574" s="17">
        <v>5200</v>
      </c>
      <c r="AS574" s="63"/>
      <c r="AT574" s="17">
        <v>5200</v>
      </c>
      <c r="AU574" s="63"/>
      <c r="AV574" s="17">
        <v>5200</v>
      </c>
      <c r="AW574" s="63"/>
      <c r="AX574" s="74">
        <f>AX575+AX576+AX577</f>
        <v>830</v>
      </c>
    </row>
    <row r="575" spans="1:55" ht="78.75" x14ac:dyDescent="0.25">
      <c r="A575" s="73" t="s">
        <v>778</v>
      </c>
      <c r="B575" s="37" t="s">
        <v>774</v>
      </c>
      <c r="C575" s="37" t="s">
        <v>769</v>
      </c>
      <c r="D575" s="29" t="s">
        <v>51</v>
      </c>
      <c r="E575" s="19"/>
      <c r="F575" s="20"/>
      <c r="G575" s="17"/>
      <c r="H575" s="17"/>
      <c r="I575" s="17"/>
      <c r="J575" s="19"/>
      <c r="K575" s="20"/>
      <c r="L575" s="17"/>
      <c r="M575" s="17"/>
      <c r="N575" s="18"/>
      <c r="O575" s="17"/>
      <c r="P575" s="17"/>
      <c r="Q575" s="17"/>
      <c r="R575" s="17"/>
      <c r="S575" s="17"/>
      <c r="T575" s="17"/>
      <c r="U575" s="17">
        <v>44865.919999999998</v>
      </c>
      <c r="V575" s="63">
        <v>40908.080000000002</v>
      </c>
      <c r="W575" s="17">
        <f>U575+V575</f>
        <v>85774</v>
      </c>
      <c r="X575" s="17">
        <v>0</v>
      </c>
      <c r="Y575" s="17">
        <f>W575+X575</f>
        <v>85774</v>
      </c>
      <c r="Z575" s="63"/>
      <c r="AA575" s="17">
        <f>Y575+Z575</f>
        <v>85774</v>
      </c>
      <c r="AB575" s="63"/>
      <c r="AC575" s="17">
        <f>AA575+AB575</f>
        <v>85774</v>
      </c>
      <c r="AD575" s="63"/>
      <c r="AE575" s="17">
        <f>AC575+AD575</f>
        <v>85774</v>
      </c>
      <c r="AF575" s="63">
        <v>-1684.84</v>
      </c>
      <c r="AG575" s="17">
        <v>154400</v>
      </c>
      <c r="AH575" s="63"/>
      <c r="AI575" s="17">
        <v>154400</v>
      </c>
      <c r="AJ575" s="63"/>
      <c r="AK575" s="17">
        <v>154400</v>
      </c>
      <c r="AL575" s="63"/>
      <c r="AM575" s="63"/>
      <c r="AN575" s="17">
        <v>154400</v>
      </c>
      <c r="AO575" s="63">
        <v>-154400</v>
      </c>
      <c r="AP575" s="17">
        <f>AN575+AO575</f>
        <v>0</v>
      </c>
      <c r="AQ575" s="63"/>
      <c r="AR575" s="17">
        <f>AP575+AQ575</f>
        <v>0</v>
      </c>
      <c r="AS575" s="63"/>
      <c r="AT575" s="17">
        <f>AR575+AS575</f>
        <v>0</v>
      </c>
      <c r="AU575" s="63"/>
      <c r="AV575" s="17">
        <f>AT575+AU575</f>
        <v>0</v>
      </c>
      <c r="AW575" s="63"/>
      <c r="AX575" s="74">
        <v>829</v>
      </c>
    </row>
    <row r="576" spans="1:55" ht="47.25" x14ac:dyDescent="0.25">
      <c r="A576" s="73" t="s">
        <v>778</v>
      </c>
      <c r="B576" s="37" t="s">
        <v>774</v>
      </c>
      <c r="C576" s="37" t="s">
        <v>771</v>
      </c>
      <c r="D576" s="29" t="s">
        <v>739</v>
      </c>
      <c r="E576" s="19"/>
      <c r="F576" s="20"/>
      <c r="G576" s="17"/>
      <c r="H576" s="17"/>
      <c r="I576" s="17"/>
      <c r="J576" s="19"/>
      <c r="K576" s="20"/>
      <c r="L576" s="17"/>
      <c r="M576" s="17"/>
      <c r="N576" s="18"/>
      <c r="O576" s="17"/>
      <c r="P576" s="17"/>
      <c r="Q576" s="17"/>
      <c r="R576" s="17"/>
      <c r="S576" s="17"/>
      <c r="T576" s="17"/>
      <c r="U576" s="17"/>
      <c r="V576" s="63"/>
      <c r="W576" s="17"/>
      <c r="X576" s="17"/>
      <c r="Y576" s="17"/>
      <c r="Z576" s="63"/>
      <c r="AA576" s="17"/>
      <c r="AB576" s="63"/>
      <c r="AC576" s="17"/>
      <c r="AD576" s="63"/>
      <c r="AE576" s="17"/>
      <c r="AF576" s="63"/>
      <c r="AG576" s="17"/>
      <c r="AH576" s="63"/>
      <c r="AI576" s="17"/>
      <c r="AJ576" s="63"/>
      <c r="AK576" s="17"/>
      <c r="AL576" s="63"/>
      <c r="AM576" s="63"/>
      <c r="AN576" s="17"/>
      <c r="AO576" s="63"/>
      <c r="AP576" s="17"/>
      <c r="AQ576" s="63"/>
      <c r="AR576" s="17"/>
      <c r="AS576" s="63"/>
      <c r="AT576" s="17"/>
      <c r="AU576" s="63"/>
      <c r="AV576" s="17"/>
      <c r="AW576" s="63"/>
      <c r="AX576" s="74">
        <v>0</v>
      </c>
    </row>
    <row r="577" spans="1:50" ht="15.75" x14ac:dyDescent="0.25">
      <c r="A577" s="73" t="s">
        <v>778</v>
      </c>
      <c r="B577" s="37" t="s">
        <v>774</v>
      </c>
      <c r="C577" s="37" t="s">
        <v>776</v>
      </c>
      <c r="D577" s="29" t="s">
        <v>740</v>
      </c>
      <c r="E577" s="19"/>
      <c r="F577" s="20"/>
      <c r="G577" s="17"/>
      <c r="H577" s="17"/>
      <c r="I577" s="17"/>
      <c r="J577" s="19"/>
      <c r="K577" s="20"/>
      <c r="L577" s="17"/>
      <c r="M577" s="17"/>
      <c r="N577" s="18"/>
      <c r="O577" s="17"/>
      <c r="P577" s="17"/>
      <c r="Q577" s="17"/>
      <c r="R577" s="17"/>
      <c r="S577" s="17"/>
      <c r="T577" s="17"/>
      <c r="U577" s="17"/>
      <c r="V577" s="63"/>
      <c r="W577" s="17"/>
      <c r="X577" s="17"/>
      <c r="Y577" s="17"/>
      <c r="Z577" s="63"/>
      <c r="AA577" s="17"/>
      <c r="AB577" s="63"/>
      <c r="AC577" s="17"/>
      <c r="AD577" s="63"/>
      <c r="AE577" s="17"/>
      <c r="AF577" s="63"/>
      <c r="AG577" s="17"/>
      <c r="AH577" s="63"/>
      <c r="AI577" s="17"/>
      <c r="AJ577" s="63"/>
      <c r="AK577" s="17"/>
      <c r="AL577" s="63"/>
      <c r="AM577" s="63"/>
      <c r="AN577" s="17"/>
      <c r="AO577" s="63"/>
      <c r="AP577" s="17"/>
      <c r="AQ577" s="63"/>
      <c r="AR577" s="17"/>
      <c r="AS577" s="63"/>
      <c r="AT577" s="17"/>
      <c r="AU577" s="63"/>
      <c r="AV577" s="17"/>
      <c r="AW577" s="63"/>
      <c r="AX577" s="74">
        <v>1</v>
      </c>
    </row>
    <row r="578" spans="1:50" ht="15.75" x14ac:dyDescent="0.25">
      <c r="A578" s="73" t="s">
        <v>778</v>
      </c>
      <c r="B578" s="37" t="s">
        <v>780</v>
      </c>
      <c r="C578" s="37" t="s">
        <v>764</v>
      </c>
      <c r="D578" s="30" t="s">
        <v>396</v>
      </c>
      <c r="E578" s="19"/>
      <c r="F578" s="20"/>
      <c r="G578" s="17"/>
      <c r="H578" s="17"/>
      <c r="I578" s="17"/>
      <c r="J578" s="19"/>
      <c r="K578" s="20"/>
      <c r="L578" s="17"/>
      <c r="M578" s="17"/>
      <c r="N578" s="18"/>
      <c r="O578" s="17"/>
      <c r="P578" s="17"/>
      <c r="Q578" s="17"/>
      <c r="R578" s="17"/>
      <c r="S578" s="17"/>
      <c r="T578" s="17"/>
      <c r="U578" s="17"/>
      <c r="V578" s="63"/>
      <c r="W578" s="17"/>
      <c r="X578" s="17"/>
      <c r="Y578" s="17"/>
      <c r="Z578" s="63"/>
      <c r="AA578" s="17"/>
      <c r="AB578" s="63"/>
      <c r="AC578" s="17"/>
      <c r="AD578" s="63"/>
      <c r="AE578" s="17"/>
      <c r="AF578" s="63"/>
      <c r="AG578" s="17"/>
      <c r="AH578" s="63"/>
      <c r="AI578" s="17"/>
      <c r="AJ578" s="63"/>
      <c r="AK578" s="17"/>
      <c r="AL578" s="63"/>
      <c r="AM578" s="63"/>
      <c r="AN578" s="17"/>
      <c r="AO578" s="63"/>
      <c r="AP578" s="17"/>
      <c r="AQ578" s="63"/>
      <c r="AR578" s="17"/>
      <c r="AS578" s="63"/>
      <c r="AT578" s="17"/>
      <c r="AU578" s="63"/>
      <c r="AV578" s="17"/>
      <c r="AW578" s="63"/>
      <c r="AX578" s="74">
        <f>AX579</f>
        <v>0</v>
      </c>
    </row>
    <row r="579" spans="1:50" ht="79.5" thickBot="1" x14ac:dyDescent="0.3">
      <c r="A579" s="80" t="s">
        <v>778</v>
      </c>
      <c r="B579" s="46" t="s">
        <v>780</v>
      </c>
      <c r="C579" s="46" t="s">
        <v>769</v>
      </c>
      <c r="D579" s="47" t="s">
        <v>51</v>
      </c>
      <c r="E579" s="48"/>
      <c r="F579" s="49"/>
      <c r="G579" s="50"/>
      <c r="H579" s="50"/>
      <c r="I579" s="50"/>
      <c r="J579" s="48"/>
      <c r="K579" s="49"/>
      <c r="L579" s="50"/>
      <c r="M579" s="50"/>
      <c r="N579" s="51"/>
      <c r="O579" s="50"/>
      <c r="P579" s="50"/>
      <c r="Q579" s="50"/>
      <c r="R579" s="50"/>
      <c r="S579" s="50"/>
      <c r="T579" s="50"/>
      <c r="U579" s="50"/>
      <c r="V579" s="63"/>
      <c r="W579" s="50"/>
      <c r="X579" s="50"/>
      <c r="Y579" s="50"/>
      <c r="Z579" s="63"/>
      <c r="AA579" s="50"/>
      <c r="AB579" s="63"/>
      <c r="AC579" s="50"/>
      <c r="AD579" s="63"/>
      <c r="AE579" s="50"/>
      <c r="AF579" s="63"/>
      <c r="AG579" s="50"/>
      <c r="AH579" s="63"/>
      <c r="AI579" s="50"/>
      <c r="AJ579" s="63"/>
      <c r="AK579" s="50"/>
      <c r="AL579" s="63"/>
      <c r="AM579" s="63"/>
      <c r="AN579" s="50"/>
      <c r="AO579" s="63"/>
      <c r="AP579" s="50"/>
      <c r="AQ579" s="63"/>
      <c r="AR579" s="50"/>
      <c r="AS579" s="63"/>
      <c r="AT579" s="50"/>
      <c r="AU579" s="63"/>
      <c r="AV579" s="50"/>
      <c r="AW579" s="63"/>
      <c r="AX579" s="81">
        <v>0</v>
      </c>
    </row>
    <row r="580" spans="1:50" ht="32.25" thickBot="1" x14ac:dyDescent="0.3">
      <c r="A580" s="619">
        <v>119</v>
      </c>
      <c r="B580" s="620"/>
      <c r="C580" s="621"/>
      <c r="D580" s="55" t="s">
        <v>603</v>
      </c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7"/>
      <c r="Q580" s="57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  <c r="AR580" s="56"/>
      <c r="AS580" s="56"/>
      <c r="AT580" s="56"/>
      <c r="AU580" s="56"/>
      <c r="AV580" s="56"/>
      <c r="AW580" s="56"/>
      <c r="AX580" s="58">
        <f>AX581</f>
        <v>991.2</v>
      </c>
    </row>
    <row r="581" spans="1:50" ht="15.75" x14ac:dyDescent="0.25">
      <c r="A581" s="78" t="s">
        <v>765</v>
      </c>
      <c r="B581" s="41" t="s">
        <v>766</v>
      </c>
      <c r="C581" s="41" t="s">
        <v>764</v>
      </c>
      <c r="D581" s="52" t="s">
        <v>385</v>
      </c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4"/>
      <c r="Q581" s="54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3"/>
      <c r="AV581" s="53"/>
      <c r="AW581" s="53"/>
      <c r="AX581" s="79">
        <f>AX582+AX592</f>
        <v>991.2</v>
      </c>
    </row>
    <row r="582" spans="1:50" ht="31.5" x14ac:dyDescent="0.25">
      <c r="A582" s="70" t="s">
        <v>767</v>
      </c>
      <c r="B582" s="35" t="s">
        <v>766</v>
      </c>
      <c r="C582" s="35" t="s">
        <v>764</v>
      </c>
      <c r="D582" s="26" t="s">
        <v>386</v>
      </c>
      <c r="E582" s="84">
        <f>F582+G582+H582+I582</f>
        <v>284000</v>
      </c>
      <c r="F582" s="84">
        <f t="shared" ref="F582:I583" si="24">F583</f>
        <v>63000</v>
      </c>
      <c r="G582" s="84">
        <f t="shared" si="24"/>
        <v>69000</v>
      </c>
      <c r="H582" s="84">
        <f t="shared" si="24"/>
        <v>73000</v>
      </c>
      <c r="I582" s="84">
        <f t="shared" si="24"/>
        <v>79000</v>
      </c>
      <c r="J582" s="84">
        <f>K582+L582+M582+N582</f>
        <v>0</v>
      </c>
      <c r="K582" s="84">
        <f t="shared" ref="K582:N583" si="25">K583</f>
        <v>0</v>
      </c>
      <c r="L582" s="84">
        <f t="shared" si="25"/>
        <v>0</v>
      </c>
      <c r="M582" s="84">
        <f t="shared" si="25"/>
        <v>0</v>
      </c>
      <c r="N582" s="85">
        <f t="shared" si="25"/>
        <v>0</v>
      </c>
      <c r="O582" s="84">
        <v>284000</v>
      </c>
      <c r="P582" s="86"/>
      <c r="Q582" s="84">
        <f t="shared" ref="Q582:U583" si="26">Q583</f>
        <v>232719</v>
      </c>
      <c r="R582" s="84">
        <f t="shared" si="26"/>
        <v>232719</v>
      </c>
      <c r="S582" s="84">
        <f t="shared" si="26"/>
        <v>232719</v>
      </c>
      <c r="T582" s="84">
        <f t="shared" si="26"/>
        <v>232719</v>
      </c>
      <c r="U582" s="84">
        <f t="shared" si="26"/>
        <v>248193.6</v>
      </c>
      <c r="V582" s="83"/>
      <c r="W582" s="84">
        <f t="shared" ref="W582:X584" si="27">W583</f>
        <v>248193.6</v>
      </c>
      <c r="X582" s="84">
        <f t="shared" si="27"/>
        <v>60942.31</v>
      </c>
      <c r="Y582" s="84">
        <f>W582+X582</f>
        <v>309135.91000000003</v>
      </c>
      <c r="Z582" s="83"/>
      <c r="AA582" s="84">
        <f>AA583</f>
        <v>369011.03</v>
      </c>
      <c r="AB582" s="83"/>
      <c r="AC582" s="84">
        <f>AC583</f>
        <v>369011.03</v>
      </c>
      <c r="AD582" s="83"/>
      <c r="AE582" s="84">
        <f>AE583</f>
        <v>374011.03</v>
      </c>
      <c r="AF582" s="83"/>
      <c r="AG582" s="84">
        <f>AG583</f>
        <v>361500</v>
      </c>
      <c r="AH582" s="83"/>
      <c r="AI582" s="84">
        <f>AI583</f>
        <v>361500</v>
      </c>
      <c r="AJ582" s="83"/>
      <c r="AK582" s="84">
        <f>AK583</f>
        <v>361500</v>
      </c>
      <c r="AL582" s="83"/>
      <c r="AM582" s="83"/>
      <c r="AN582" s="84">
        <f>AN583</f>
        <v>419500</v>
      </c>
      <c r="AO582" s="85"/>
      <c r="AP582" s="84">
        <f>AP583</f>
        <v>419500</v>
      </c>
      <c r="AQ582" s="83"/>
      <c r="AR582" s="84">
        <f>AR583</f>
        <v>455800</v>
      </c>
      <c r="AS582" s="83"/>
      <c r="AT582" s="84">
        <f>AT583</f>
        <v>455800</v>
      </c>
      <c r="AU582" s="83"/>
      <c r="AV582" s="84">
        <f>AV583</f>
        <v>455800</v>
      </c>
      <c r="AW582" s="83"/>
      <c r="AX582" s="87">
        <f>AX583</f>
        <v>537.20000000000005</v>
      </c>
    </row>
    <row r="583" spans="1:50" ht="31.5" x14ac:dyDescent="0.25">
      <c r="A583" s="72" t="s">
        <v>767</v>
      </c>
      <c r="B583" s="36" t="s">
        <v>768</v>
      </c>
      <c r="C583" s="36" t="s">
        <v>764</v>
      </c>
      <c r="D583" s="27" t="s">
        <v>691</v>
      </c>
      <c r="E583" s="88">
        <f>F583+G583+H583+I583</f>
        <v>284000</v>
      </c>
      <c r="F583" s="89">
        <f t="shared" si="24"/>
        <v>63000</v>
      </c>
      <c r="G583" s="90">
        <f t="shared" si="24"/>
        <v>69000</v>
      </c>
      <c r="H583" s="90">
        <f t="shared" si="24"/>
        <v>73000</v>
      </c>
      <c r="I583" s="90">
        <f t="shared" si="24"/>
        <v>79000</v>
      </c>
      <c r="J583" s="88">
        <f>K583+L583+M583+N583</f>
        <v>0</v>
      </c>
      <c r="K583" s="89">
        <f t="shared" si="25"/>
        <v>0</v>
      </c>
      <c r="L583" s="90">
        <f t="shared" si="25"/>
        <v>0</v>
      </c>
      <c r="M583" s="90">
        <f t="shared" si="25"/>
        <v>0</v>
      </c>
      <c r="N583" s="91">
        <f t="shared" si="25"/>
        <v>0</v>
      </c>
      <c r="O583" s="90">
        <v>284000</v>
      </c>
      <c r="P583" s="90"/>
      <c r="Q583" s="90">
        <f t="shared" si="26"/>
        <v>232719</v>
      </c>
      <c r="R583" s="90">
        <f t="shared" si="26"/>
        <v>232719</v>
      </c>
      <c r="S583" s="90">
        <f t="shared" si="26"/>
        <v>232719</v>
      </c>
      <c r="T583" s="90">
        <f t="shared" si="26"/>
        <v>232719</v>
      </c>
      <c r="U583" s="90">
        <f t="shared" si="26"/>
        <v>248193.6</v>
      </c>
      <c r="V583" s="83"/>
      <c r="W583" s="90">
        <f>W584</f>
        <v>248193.6</v>
      </c>
      <c r="X583" s="90">
        <f>X584</f>
        <v>60942.31</v>
      </c>
      <c r="Y583" s="90">
        <f>W583+X583</f>
        <v>309135.91000000003</v>
      </c>
      <c r="Z583" s="83"/>
      <c r="AA583" s="90">
        <f>AA584</f>
        <v>369011.03</v>
      </c>
      <c r="AB583" s="83"/>
      <c r="AC583" s="90">
        <f>AC584</f>
        <v>369011.03</v>
      </c>
      <c r="AD583" s="83"/>
      <c r="AE583" s="90">
        <f>AE584</f>
        <v>374011.03</v>
      </c>
      <c r="AF583" s="83"/>
      <c r="AG583" s="90">
        <f>AG584</f>
        <v>361500</v>
      </c>
      <c r="AH583" s="83"/>
      <c r="AI583" s="90">
        <f>AI584</f>
        <v>361500</v>
      </c>
      <c r="AJ583" s="83"/>
      <c r="AK583" s="90">
        <f>AK584</f>
        <v>361500</v>
      </c>
      <c r="AL583" s="83"/>
      <c r="AM583" s="83"/>
      <c r="AN583" s="90">
        <f>AN584</f>
        <v>419500</v>
      </c>
      <c r="AO583" s="91"/>
      <c r="AP583" s="90">
        <f>AP584</f>
        <v>419500</v>
      </c>
      <c r="AQ583" s="83"/>
      <c r="AR583" s="90">
        <f>AR584</f>
        <v>455800</v>
      </c>
      <c r="AS583" s="83"/>
      <c r="AT583" s="90">
        <f>AT584</f>
        <v>455800</v>
      </c>
      <c r="AU583" s="83"/>
      <c r="AV583" s="90">
        <f>AV584</f>
        <v>455800</v>
      </c>
      <c r="AW583" s="83"/>
      <c r="AX583" s="92">
        <f>AX584</f>
        <v>537.20000000000005</v>
      </c>
    </row>
    <row r="584" spans="1:50" ht="31.5" x14ac:dyDescent="0.25">
      <c r="A584" s="73" t="s">
        <v>767</v>
      </c>
      <c r="B584" s="37" t="s">
        <v>773</v>
      </c>
      <c r="C584" s="37" t="s">
        <v>764</v>
      </c>
      <c r="D584" s="28" t="s">
        <v>388</v>
      </c>
      <c r="E584" s="84">
        <f>F584+G584+H584+I584</f>
        <v>284000</v>
      </c>
      <c r="F584" s="93">
        <v>63000</v>
      </c>
      <c r="G584" s="86">
        <v>69000</v>
      </c>
      <c r="H584" s="86">
        <v>73000</v>
      </c>
      <c r="I584" s="86">
        <v>79000</v>
      </c>
      <c r="J584" s="84">
        <f>K584+L584+M584+N584</f>
        <v>0</v>
      </c>
      <c r="K584" s="93"/>
      <c r="L584" s="86"/>
      <c r="M584" s="86"/>
      <c r="N584" s="94"/>
      <c r="O584" s="86">
        <v>284000</v>
      </c>
      <c r="P584" s="86"/>
      <c r="Q584" s="86">
        <v>232719</v>
      </c>
      <c r="R584" s="86">
        <v>232719</v>
      </c>
      <c r="S584" s="86">
        <v>232719</v>
      </c>
      <c r="T584" s="86">
        <v>232719</v>
      </c>
      <c r="U584" s="86">
        <f>U585</f>
        <v>248193.6</v>
      </c>
      <c r="V584" s="83"/>
      <c r="W584" s="86">
        <f t="shared" si="27"/>
        <v>248193.6</v>
      </c>
      <c r="X584" s="86">
        <f t="shared" si="27"/>
        <v>60942.31</v>
      </c>
      <c r="Y584" s="86">
        <f>W584+X584</f>
        <v>309135.91000000003</v>
      </c>
      <c r="Z584" s="83"/>
      <c r="AA584" s="86">
        <f>AA585</f>
        <v>369011.03</v>
      </c>
      <c r="AB584" s="83"/>
      <c r="AC584" s="86">
        <f>AC585</f>
        <v>369011.03</v>
      </c>
      <c r="AD584" s="83"/>
      <c r="AE584" s="86">
        <f>AE585</f>
        <v>374011.03</v>
      </c>
      <c r="AF584" s="83"/>
      <c r="AG584" s="86">
        <f>AG585</f>
        <v>361500</v>
      </c>
      <c r="AH584" s="83"/>
      <c r="AI584" s="86">
        <f>AI585</f>
        <v>361500</v>
      </c>
      <c r="AJ584" s="83"/>
      <c r="AK584" s="86">
        <f>AK585</f>
        <v>361500</v>
      </c>
      <c r="AL584" s="83"/>
      <c r="AM584" s="83"/>
      <c r="AN584" s="86">
        <f>AN585</f>
        <v>419500</v>
      </c>
      <c r="AO584" s="94"/>
      <c r="AP584" s="86">
        <f>AP585</f>
        <v>419500</v>
      </c>
      <c r="AQ584" s="83"/>
      <c r="AR584" s="86">
        <f>AR585</f>
        <v>455800</v>
      </c>
      <c r="AS584" s="83"/>
      <c r="AT584" s="86">
        <f>AT585</f>
        <v>455800</v>
      </c>
      <c r="AU584" s="83"/>
      <c r="AV584" s="86">
        <f>AV585</f>
        <v>455800</v>
      </c>
      <c r="AW584" s="83"/>
      <c r="AX584" s="95">
        <f>AX585+AX586+AX587</f>
        <v>537.20000000000005</v>
      </c>
    </row>
    <row r="585" spans="1:50" ht="94.5" x14ac:dyDescent="0.25">
      <c r="A585" s="73" t="s">
        <v>767</v>
      </c>
      <c r="B585" s="37" t="s">
        <v>773</v>
      </c>
      <c r="C585" s="37" t="s">
        <v>769</v>
      </c>
      <c r="D585" s="29" t="s">
        <v>75</v>
      </c>
      <c r="E585" s="84"/>
      <c r="F585" s="93"/>
      <c r="G585" s="86"/>
      <c r="H585" s="86"/>
      <c r="I585" s="86"/>
      <c r="J585" s="84"/>
      <c r="K585" s="93"/>
      <c r="L585" s="86"/>
      <c r="M585" s="86"/>
      <c r="N585" s="94"/>
      <c r="O585" s="86"/>
      <c r="P585" s="86"/>
      <c r="Q585" s="86"/>
      <c r="R585" s="86"/>
      <c r="S585" s="86"/>
      <c r="T585" s="86"/>
      <c r="U585" s="86">
        <v>248193.6</v>
      </c>
      <c r="V585" s="83"/>
      <c r="W585" s="86">
        <v>248193.6</v>
      </c>
      <c r="X585" s="86">
        <v>60942.31</v>
      </c>
      <c r="Y585" s="86">
        <f>W585+X585</f>
        <v>309135.91000000003</v>
      </c>
      <c r="Z585" s="96">
        <v>59875.12</v>
      </c>
      <c r="AA585" s="86">
        <f>Y585+Z585</f>
        <v>369011.03</v>
      </c>
      <c r="AB585" s="83"/>
      <c r="AC585" s="86">
        <f>AA585+AB585</f>
        <v>369011.03</v>
      </c>
      <c r="AD585" s="83"/>
      <c r="AE585" s="86">
        <v>374011.03</v>
      </c>
      <c r="AF585" s="83">
        <v>73540.570000000007</v>
      </c>
      <c r="AG585" s="86">
        <v>361500</v>
      </c>
      <c r="AH585" s="83"/>
      <c r="AI585" s="86">
        <v>361500</v>
      </c>
      <c r="AJ585" s="83"/>
      <c r="AK585" s="86">
        <v>361500</v>
      </c>
      <c r="AL585" s="83">
        <v>58000</v>
      </c>
      <c r="AM585" s="83"/>
      <c r="AN585" s="86">
        <f>AK585+AL585</f>
        <v>419500</v>
      </c>
      <c r="AO585" s="94"/>
      <c r="AP585" s="86">
        <f>AM585+AN585</f>
        <v>419500</v>
      </c>
      <c r="AQ585" s="83">
        <v>36300</v>
      </c>
      <c r="AR585" s="86">
        <f>AP585+AQ585</f>
        <v>455800</v>
      </c>
      <c r="AS585" s="83"/>
      <c r="AT585" s="86">
        <f>AR585+AS585</f>
        <v>455800</v>
      </c>
      <c r="AU585" s="83"/>
      <c r="AV585" s="86">
        <f>AT585+AU585</f>
        <v>455800</v>
      </c>
      <c r="AW585" s="83">
        <v>59491.08</v>
      </c>
      <c r="AX585" s="95">
        <v>530.70000000000005</v>
      </c>
    </row>
    <row r="586" spans="1:50" ht="15.75" x14ac:dyDescent="0.25">
      <c r="A586" s="73" t="s">
        <v>767</v>
      </c>
      <c r="B586" s="37" t="s">
        <v>773</v>
      </c>
      <c r="C586" s="37" t="s">
        <v>871</v>
      </c>
      <c r="D586" s="29" t="s">
        <v>758</v>
      </c>
      <c r="E586" s="84"/>
      <c r="F586" s="93"/>
      <c r="G586" s="86"/>
      <c r="H586" s="86"/>
      <c r="I586" s="86"/>
      <c r="J586" s="84"/>
      <c r="K586" s="93"/>
      <c r="L586" s="86"/>
      <c r="M586" s="86"/>
      <c r="N586" s="94"/>
      <c r="O586" s="86"/>
      <c r="P586" s="86"/>
      <c r="Q586" s="86"/>
      <c r="R586" s="86"/>
      <c r="S586" s="86"/>
      <c r="T586" s="86"/>
      <c r="U586" s="86"/>
      <c r="V586" s="83"/>
      <c r="W586" s="86"/>
      <c r="X586" s="86"/>
      <c r="Y586" s="86"/>
      <c r="Z586" s="97"/>
      <c r="AA586" s="86"/>
      <c r="AB586" s="83"/>
      <c r="AC586" s="86"/>
      <c r="AD586" s="83"/>
      <c r="AE586" s="86"/>
      <c r="AF586" s="83"/>
      <c r="AG586" s="86"/>
      <c r="AH586" s="83"/>
      <c r="AI586" s="86"/>
      <c r="AJ586" s="83"/>
      <c r="AK586" s="86"/>
      <c r="AL586" s="83"/>
      <c r="AM586" s="83"/>
      <c r="AN586" s="86"/>
      <c r="AO586" s="94"/>
      <c r="AP586" s="86"/>
      <c r="AQ586" s="83"/>
      <c r="AR586" s="86"/>
      <c r="AS586" s="83"/>
      <c r="AT586" s="86"/>
      <c r="AU586" s="83"/>
      <c r="AV586" s="86"/>
      <c r="AW586" s="83"/>
      <c r="AX586" s="95"/>
    </row>
    <row r="587" spans="1:50" ht="17.25" customHeight="1" x14ac:dyDescent="0.25">
      <c r="A587" s="73" t="s">
        <v>767</v>
      </c>
      <c r="B587" s="37" t="s">
        <v>773</v>
      </c>
      <c r="C587" s="37" t="s">
        <v>776</v>
      </c>
      <c r="D587" s="29" t="s">
        <v>740</v>
      </c>
      <c r="E587" s="84"/>
      <c r="F587" s="93"/>
      <c r="G587" s="86"/>
      <c r="H587" s="86"/>
      <c r="I587" s="86"/>
      <c r="J587" s="84"/>
      <c r="K587" s="93"/>
      <c r="L587" s="86"/>
      <c r="M587" s="86"/>
      <c r="N587" s="94"/>
      <c r="O587" s="86"/>
      <c r="P587" s="86"/>
      <c r="Q587" s="86"/>
      <c r="R587" s="86"/>
      <c r="S587" s="86"/>
      <c r="T587" s="86"/>
      <c r="U587" s="86"/>
      <c r="V587" s="83"/>
      <c r="W587" s="86"/>
      <c r="X587" s="86"/>
      <c r="Y587" s="86"/>
      <c r="Z587" s="97"/>
      <c r="AA587" s="86"/>
      <c r="AB587" s="83"/>
      <c r="AC587" s="86"/>
      <c r="AD587" s="83"/>
      <c r="AE587" s="86"/>
      <c r="AF587" s="83"/>
      <c r="AG587" s="86"/>
      <c r="AH587" s="83"/>
      <c r="AI587" s="86"/>
      <c r="AJ587" s="83"/>
      <c r="AK587" s="86"/>
      <c r="AL587" s="83"/>
      <c r="AM587" s="83"/>
      <c r="AN587" s="86"/>
      <c r="AO587" s="94"/>
      <c r="AP587" s="86"/>
      <c r="AQ587" s="83"/>
      <c r="AR587" s="86"/>
      <c r="AS587" s="83"/>
      <c r="AT587" s="86"/>
      <c r="AU587" s="83"/>
      <c r="AV587" s="86"/>
      <c r="AW587" s="83"/>
      <c r="AX587" s="95">
        <v>6.5</v>
      </c>
    </row>
    <row r="588" spans="1:50" ht="15.75" hidden="1" x14ac:dyDescent="0.25">
      <c r="A588" s="100"/>
      <c r="B588" s="101"/>
      <c r="C588" s="102"/>
      <c r="D588" s="103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5"/>
      <c r="Q588" s="105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  <c r="AO588" s="104"/>
      <c r="AP588" s="104"/>
      <c r="AQ588" s="104"/>
      <c r="AR588" s="104"/>
      <c r="AS588" s="104"/>
      <c r="AT588" s="104"/>
      <c r="AU588" s="104"/>
      <c r="AV588" s="104"/>
      <c r="AW588" s="104"/>
      <c r="AX588" s="106"/>
    </row>
    <row r="589" spans="1:50" ht="15.75" hidden="1" x14ac:dyDescent="0.25">
      <c r="A589" s="100"/>
      <c r="B589" s="101"/>
      <c r="C589" s="102"/>
      <c r="D589" s="103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5"/>
      <c r="Q589" s="105"/>
      <c r="R589" s="104"/>
      <c r="S589" s="104"/>
      <c r="T589" s="104"/>
      <c r="U589" s="104"/>
      <c r="V589" s="104"/>
      <c r="W589" s="104"/>
      <c r="X589" s="104"/>
      <c r="Y589" s="104"/>
      <c r="Z589" s="104"/>
      <c r="AA589" s="104"/>
      <c r="AB589" s="104"/>
      <c r="AC589" s="104"/>
      <c r="AD589" s="104"/>
      <c r="AE589" s="104"/>
      <c r="AF589" s="104"/>
      <c r="AG589" s="104"/>
      <c r="AH589" s="104"/>
      <c r="AI589" s="104"/>
      <c r="AJ589" s="104"/>
      <c r="AK589" s="104"/>
      <c r="AL589" s="104"/>
      <c r="AM589" s="104"/>
      <c r="AN589" s="104"/>
      <c r="AO589" s="104"/>
      <c r="AP589" s="104"/>
      <c r="AQ589" s="104"/>
      <c r="AR589" s="104"/>
      <c r="AS589" s="104"/>
      <c r="AT589" s="104"/>
      <c r="AU589" s="104"/>
      <c r="AV589" s="104"/>
      <c r="AW589" s="104"/>
      <c r="AX589" s="106"/>
    </row>
    <row r="590" spans="1:50" ht="15.75" hidden="1" x14ac:dyDescent="0.25">
      <c r="A590" s="100"/>
      <c r="B590" s="101"/>
      <c r="C590" s="102"/>
      <c r="D590" s="103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5"/>
      <c r="Q590" s="105"/>
      <c r="R590" s="104"/>
      <c r="S590" s="104"/>
      <c r="T590" s="104"/>
      <c r="U590" s="104"/>
      <c r="V590" s="104"/>
      <c r="W590" s="104"/>
      <c r="X590" s="104"/>
      <c r="Y590" s="104"/>
      <c r="Z590" s="104"/>
      <c r="AA590" s="104"/>
      <c r="AB590" s="104"/>
      <c r="AC590" s="104"/>
      <c r="AD590" s="104"/>
      <c r="AE590" s="104"/>
      <c r="AF590" s="104"/>
      <c r="AG590" s="104"/>
      <c r="AH590" s="104"/>
      <c r="AI590" s="104"/>
      <c r="AJ590" s="104"/>
      <c r="AK590" s="104"/>
      <c r="AL590" s="104"/>
      <c r="AM590" s="104"/>
      <c r="AN590" s="104"/>
      <c r="AO590" s="104"/>
      <c r="AP590" s="104"/>
      <c r="AQ590" s="104"/>
      <c r="AR590" s="104"/>
      <c r="AS590" s="104"/>
      <c r="AT590" s="104"/>
      <c r="AU590" s="104"/>
      <c r="AV590" s="104"/>
      <c r="AW590" s="104"/>
      <c r="AX590" s="106"/>
    </row>
    <row r="591" spans="1:50" ht="15.75" hidden="1" x14ac:dyDescent="0.25">
      <c r="A591" s="100"/>
      <c r="B591" s="101"/>
      <c r="C591" s="102"/>
      <c r="D591" s="103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5"/>
      <c r="Q591" s="105"/>
      <c r="R591" s="104"/>
      <c r="S591" s="104"/>
      <c r="T591" s="104"/>
      <c r="U591" s="104"/>
      <c r="V591" s="104"/>
      <c r="W591" s="104"/>
      <c r="X591" s="104"/>
      <c r="Y591" s="104"/>
      <c r="Z591" s="104"/>
      <c r="AA591" s="104"/>
      <c r="AB591" s="104"/>
      <c r="AC591" s="104"/>
      <c r="AD591" s="104"/>
      <c r="AE591" s="104"/>
      <c r="AF591" s="104"/>
      <c r="AG591" s="104"/>
      <c r="AH591" s="104"/>
      <c r="AI591" s="104"/>
      <c r="AJ591" s="104"/>
      <c r="AK591" s="104"/>
      <c r="AL591" s="104"/>
      <c r="AM591" s="104"/>
      <c r="AN591" s="104"/>
      <c r="AO591" s="104"/>
      <c r="AP591" s="104"/>
      <c r="AQ591" s="104"/>
      <c r="AR591" s="104"/>
      <c r="AS591" s="104"/>
      <c r="AT591" s="104"/>
      <c r="AU591" s="104"/>
      <c r="AV591" s="104"/>
      <c r="AW591" s="104"/>
      <c r="AX591" s="106"/>
    </row>
    <row r="592" spans="1:50" ht="63" x14ac:dyDescent="0.25">
      <c r="A592" s="78" t="s">
        <v>770</v>
      </c>
      <c r="B592" s="41" t="s">
        <v>766</v>
      </c>
      <c r="C592" s="41" t="s">
        <v>764</v>
      </c>
      <c r="D592" s="42" t="s">
        <v>30</v>
      </c>
      <c r="E592" s="43" t="e">
        <f>F592+G592+H592+I592</f>
        <v>#REF!</v>
      </c>
      <c r="F592" s="43" t="e">
        <f>#REF!</f>
        <v>#REF!</v>
      </c>
      <c r="G592" s="43" t="e">
        <f>#REF!</f>
        <v>#REF!</v>
      </c>
      <c r="H592" s="43" t="e">
        <f>#REF!</f>
        <v>#REF!</v>
      </c>
      <c r="I592" s="43" t="e">
        <f>#REF!</f>
        <v>#REF!</v>
      </c>
      <c r="J592" s="43" t="e">
        <f>K592+L592+M592+N592</f>
        <v>#REF!</v>
      </c>
      <c r="K592" s="43" t="e">
        <f>#REF!</f>
        <v>#REF!</v>
      </c>
      <c r="L592" s="43" t="e">
        <f>#REF!</f>
        <v>#REF!</v>
      </c>
      <c r="M592" s="43" t="e">
        <f>#REF!</f>
        <v>#REF!</v>
      </c>
      <c r="N592" s="44" t="e">
        <f>#REF!</f>
        <v>#REF!</v>
      </c>
      <c r="O592" s="43">
        <v>281000</v>
      </c>
      <c r="P592" s="45"/>
      <c r="Q592" s="43" t="e">
        <f>#REF!</f>
        <v>#REF!</v>
      </c>
      <c r="R592" s="43" t="e">
        <f>#REF!</f>
        <v>#REF!</v>
      </c>
      <c r="S592" s="43" t="e">
        <f>#REF!</f>
        <v>#REF!</v>
      </c>
      <c r="T592" s="43" t="e">
        <f>#REF!</f>
        <v>#REF!</v>
      </c>
      <c r="U592" s="43" t="e">
        <f>#REF!</f>
        <v>#REF!</v>
      </c>
      <c r="V592" s="63"/>
      <c r="W592" s="43" t="e">
        <f>#REF!</f>
        <v>#REF!</v>
      </c>
      <c r="X592" s="43" t="e">
        <f>#REF!</f>
        <v>#REF!</v>
      </c>
      <c r="Y592" s="43" t="e">
        <f>W592+X592</f>
        <v>#REF!</v>
      </c>
      <c r="Z592" s="75"/>
      <c r="AA592" s="43" t="e">
        <f>#REF!</f>
        <v>#REF!</v>
      </c>
      <c r="AB592" s="63"/>
      <c r="AC592" s="43" t="e">
        <f>#REF!</f>
        <v>#REF!</v>
      </c>
      <c r="AD592" s="63"/>
      <c r="AE592" s="43" t="e">
        <f>#REF!</f>
        <v>#REF!</v>
      </c>
      <c r="AF592" s="63"/>
      <c r="AG592" s="43" t="e">
        <f>#REF!</f>
        <v>#REF!</v>
      </c>
      <c r="AH592" s="63"/>
      <c r="AI592" s="43" t="e">
        <f>#REF!</f>
        <v>#REF!</v>
      </c>
      <c r="AJ592" s="63"/>
      <c r="AK592" s="43" t="e">
        <f>#REF!</f>
        <v>#REF!</v>
      </c>
      <c r="AL592" s="63"/>
      <c r="AM592" s="63"/>
      <c r="AN592" s="43" t="e">
        <f>#REF!</f>
        <v>#REF!</v>
      </c>
      <c r="AO592" s="44"/>
      <c r="AP592" s="43" t="e">
        <f>#REF!</f>
        <v>#REF!</v>
      </c>
      <c r="AQ592" s="63"/>
      <c r="AR592" s="43" t="e">
        <f>#REF!</f>
        <v>#REF!</v>
      </c>
      <c r="AS592" s="63"/>
      <c r="AT592" s="43" t="e">
        <f>#REF!</f>
        <v>#REF!</v>
      </c>
      <c r="AU592" s="63"/>
      <c r="AV592" s="43" t="e">
        <f>#REF!</f>
        <v>#REF!</v>
      </c>
      <c r="AW592" s="63"/>
      <c r="AX592" s="69">
        <f>AX593</f>
        <v>454</v>
      </c>
    </row>
    <row r="593" spans="1:50" ht="31.5" x14ac:dyDescent="0.25">
      <c r="A593" s="76" t="s">
        <v>770</v>
      </c>
      <c r="B593" s="38" t="s">
        <v>768</v>
      </c>
      <c r="C593" s="38" t="s">
        <v>764</v>
      </c>
      <c r="D593" s="27" t="s">
        <v>691</v>
      </c>
      <c r="E593" s="19"/>
      <c r="F593" s="19"/>
      <c r="G593" s="19"/>
      <c r="H593" s="19"/>
      <c r="I593" s="19"/>
      <c r="J593" s="19"/>
      <c r="K593" s="19"/>
      <c r="L593" s="19"/>
      <c r="M593" s="19"/>
      <c r="N593" s="22"/>
      <c r="O593" s="19"/>
      <c r="P593" s="17"/>
      <c r="Q593" s="19"/>
      <c r="R593" s="19"/>
      <c r="S593" s="19"/>
      <c r="T593" s="19"/>
      <c r="U593" s="19"/>
      <c r="V593" s="63"/>
      <c r="W593" s="19"/>
      <c r="X593" s="19"/>
      <c r="Y593" s="19"/>
      <c r="Z593" s="75"/>
      <c r="AA593" s="19"/>
      <c r="AB593" s="63"/>
      <c r="AC593" s="19"/>
      <c r="AD593" s="63"/>
      <c r="AE593" s="19"/>
      <c r="AF593" s="63"/>
      <c r="AG593" s="19"/>
      <c r="AH593" s="63"/>
      <c r="AI593" s="19"/>
      <c r="AJ593" s="63"/>
      <c r="AK593" s="19"/>
      <c r="AL593" s="63"/>
      <c r="AM593" s="63"/>
      <c r="AN593" s="19"/>
      <c r="AO593" s="22"/>
      <c r="AP593" s="19"/>
      <c r="AQ593" s="63"/>
      <c r="AR593" s="19"/>
      <c r="AS593" s="63"/>
      <c r="AT593" s="19"/>
      <c r="AU593" s="63"/>
      <c r="AV593" s="19"/>
      <c r="AW593" s="63"/>
      <c r="AX593" s="71">
        <f>AX594+AX598</f>
        <v>454</v>
      </c>
    </row>
    <row r="594" spans="1:50" ht="31.5" x14ac:dyDescent="0.25">
      <c r="A594" s="77" t="s">
        <v>770</v>
      </c>
      <c r="B594" s="39" t="s">
        <v>774</v>
      </c>
      <c r="C594" s="39" t="s">
        <v>764</v>
      </c>
      <c r="D594" s="29" t="s">
        <v>729</v>
      </c>
      <c r="E594" s="19">
        <f>F594+G594+H594+I594</f>
        <v>87000</v>
      </c>
      <c r="F594" s="20">
        <v>19000</v>
      </c>
      <c r="G594" s="17">
        <v>22700</v>
      </c>
      <c r="H594" s="17">
        <v>24700</v>
      </c>
      <c r="I594" s="17">
        <v>20600</v>
      </c>
      <c r="J594" s="19">
        <f>K594+L594+M594+N594</f>
        <v>-2000</v>
      </c>
      <c r="K594" s="20"/>
      <c r="L594" s="17">
        <v>-2000</v>
      </c>
      <c r="M594" s="17"/>
      <c r="N594" s="18"/>
      <c r="O594" s="17">
        <v>85000</v>
      </c>
      <c r="P594" s="17"/>
      <c r="Q594" s="17">
        <v>81977</v>
      </c>
      <c r="R594" s="17">
        <v>81977</v>
      </c>
      <c r="S594" s="17">
        <v>81977</v>
      </c>
      <c r="T594" s="17">
        <v>88389</v>
      </c>
      <c r="U594" s="17">
        <f>U595</f>
        <v>150276.06</v>
      </c>
      <c r="V594" s="63"/>
      <c r="W594" s="17">
        <f>W595</f>
        <v>150276.06</v>
      </c>
      <c r="X594" s="17">
        <f>X595</f>
        <v>36899.31</v>
      </c>
      <c r="Y594" s="17">
        <f>W594+X594</f>
        <v>187175.37</v>
      </c>
      <c r="Z594" s="63"/>
      <c r="AA594" s="17">
        <f>AA595</f>
        <v>222498.93</v>
      </c>
      <c r="AB594" s="63"/>
      <c r="AC594" s="17">
        <f>AC595</f>
        <v>262498.93</v>
      </c>
      <c r="AD594" s="63"/>
      <c r="AE594" s="17">
        <f>AE595</f>
        <v>265225.03999999998</v>
      </c>
      <c r="AF594" s="63"/>
      <c r="AG594" s="17">
        <f>AG595</f>
        <v>176500</v>
      </c>
      <c r="AH594" s="63"/>
      <c r="AI594" s="17">
        <f>AI595</f>
        <v>176500</v>
      </c>
      <c r="AJ594" s="63"/>
      <c r="AK594" s="17">
        <f>AK595</f>
        <v>176500</v>
      </c>
      <c r="AL594" s="63"/>
      <c r="AM594" s="63"/>
      <c r="AN594" s="17">
        <f>AN595</f>
        <v>200500</v>
      </c>
      <c r="AO594" s="18"/>
      <c r="AP594" s="17">
        <f>AP595</f>
        <v>200500</v>
      </c>
      <c r="AQ594" s="63"/>
      <c r="AR594" s="17">
        <f>AR595</f>
        <v>215200</v>
      </c>
      <c r="AS594" s="63"/>
      <c r="AT594" s="17">
        <f>AT595</f>
        <v>215200</v>
      </c>
      <c r="AU594" s="63"/>
      <c r="AV594" s="17">
        <f>AV595</f>
        <v>215200</v>
      </c>
      <c r="AW594" s="63"/>
      <c r="AX594" s="74">
        <f>AX595+AX597</f>
        <v>454</v>
      </c>
    </row>
    <row r="595" spans="1:50" ht="94.5" x14ac:dyDescent="0.25">
      <c r="A595" s="77" t="s">
        <v>770</v>
      </c>
      <c r="B595" s="39" t="s">
        <v>774</v>
      </c>
      <c r="C595" s="39" t="s">
        <v>769</v>
      </c>
      <c r="D595" s="29" t="s">
        <v>75</v>
      </c>
      <c r="E595" s="19"/>
      <c r="F595" s="20"/>
      <c r="G595" s="17"/>
      <c r="H595" s="17"/>
      <c r="I595" s="17"/>
      <c r="J595" s="19"/>
      <c r="K595" s="20"/>
      <c r="L595" s="17"/>
      <c r="M595" s="17"/>
      <c r="N595" s="18"/>
      <c r="O595" s="17"/>
      <c r="P595" s="17"/>
      <c r="Q595" s="17"/>
      <c r="R595" s="17"/>
      <c r="S595" s="17"/>
      <c r="T595" s="17"/>
      <c r="U595" s="17">
        <v>150276.06</v>
      </c>
      <c r="V595" s="63"/>
      <c r="W595" s="17">
        <v>150276.06</v>
      </c>
      <c r="X595" s="17">
        <v>36899.31</v>
      </c>
      <c r="Y595" s="17">
        <f>W595+X595</f>
        <v>187175.37</v>
      </c>
      <c r="Z595" s="23">
        <v>35323.56</v>
      </c>
      <c r="AA595" s="17">
        <f>Y595+Z595</f>
        <v>222498.93</v>
      </c>
      <c r="AB595" s="23">
        <v>40000</v>
      </c>
      <c r="AC595" s="17">
        <f>AA595+AB595</f>
        <v>262498.93</v>
      </c>
      <c r="AD595" s="63">
        <v>2726.11</v>
      </c>
      <c r="AE595" s="17">
        <f>AC595+AD595</f>
        <v>265225.03999999998</v>
      </c>
      <c r="AF595" s="63">
        <v>-10937.78</v>
      </c>
      <c r="AG595" s="17">
        <v>176500</v>
      </c>
      <c r="AH595" s="63"/>
      <c r="AI595" s="17">
        <v>176500</v>
      </c>
      <c r="AJ595" s="63"/>
      <c r="AK595" s="17">
        <v>176500</v>
      </c>
      <c r="AL595" s="63">
        <v>24000</v>
      </c>
      <c r="AM595" s="63"/>
      <c r="AN595" s="17">
        <f>AK595+AL595</f>
        <v>200500</v>
      </c>
      <c r="AO595" s="18"/>
      <c r="AP595" s="17">
        <f>AM595+AN595</f>
        <v>200500</v>
      </c>
      <c r="AQ595" s="63">
        <v>14700</v>
      </c>
      <c r="AR595" s="17">
        <f>AP595+AQ595</f>
        <v>215200</v>
      </c>
      <c r="AS595" s="63"/>
      <c r="AT595" s="17">
        <f>AR595+AS595</f>
        <v>215200</v>
      </c>
      <c r="AU595" s="63"/>
      <c r="AV595" s="17">
        <f>AT595+AU595</f>
        <v>215200</v>
      </c>
      <c r="AW595" s="63"/>
      <c r="AX595" s="74">
        <v>447.4</v>
      </c>
    </row>
    <row r="596" spans="1:50" ht="47.25" x14ac:dyDescent="0.25">
      <c r="A596" s="77" t="s">
        <v>770</v>
      </c>
      <c r="B596" s="39" t="s">
        <v>774</v>
      </c>
      <c r="C596" s="39" t="s">
        <v>771</v>
      </c>
      <c r="D596" s="29" t="s">
        <v>739</v>
      </c>
      <c r="E596" s="19"/>
      <c r="F596" s="20"/>
      <c r="G596" s="17"/>
      <c r="H596" s="17"/>
      <c r="I596" s="17"/>
      <c r="J596" s="19"/>
      <c r="K596" s="20"/>
      <c r="L596" s="17"/>
      <c r="M596" s="17"/>
      <c r="N596" s="18"/>
      <c r="O596" s="17"/>
      <c r="P596" s="17"/>
      <c r="Q596" s="17"/>
      <c r="R596" s="17"/>
      <c r="S596" s="17"/>
      <c r="T596" s="17"/>
      <c r="U596" s="17"/>
      <c r="V596" s="63"/>
      <c r="W596" s="17"/>
      <c r="X596" s="17"/>
      <c r="Y596" s="17"/>
      <c r="Z596" s="21"/>
      <c r="AA596" s="17"/>
      <c r="AB596" s="21"/>
      <c r="AC596" s="17"/>
      <c r="AD596" s="63"/>
      <c r="AE596" s="17"/>
      <c r="AF596" s="63"/>
      <c r="AG596" s="17"/>
      <c r="AH596" s="63"/>
      <c r="AI596" s="17"/>
      <c r="AJ596" s="63"/>
      <c r="AK596" s="17"/>
      <c r="AL596" s="63"/>
      <c r="AM596" s="63"/>
      <c r="AN596" s="17"/>
      <c r="AO596" s="18"/>
      <c r="AP596" s="17"/>
      <c r="AQ596" s="63"/>
      <c r="AR596" s="17"/>
      <c r="AS596" s="63"/>
      <c r="AT596" s="17"/>
      <c r="AU596" s="63"/>
      <c r="AV596" s="17"/>
      <c r="AW596" s="63"/>
      <c r="AX596" s="74">
        <v>0</v>
      </c>
    </row>
    <row r="597" spans="1:50" ht="15.75" x14ac:dyDescent="0.25">
      <c r="A597" s="77" t="s">
        <v>770</v>
      </c>
      <c r="B597" s="39" t="s">
        <v>774</v>
      </c>
      <c r="C597" s="39" t="s">
        <v>776</v>
      </c>
      <c r="D597" s="28" t="s">
        <v>740</v>
      </c>
      <c r="E597" s="19"/>
      <c r="F597" s="20"/>
      <c r="G597" s="17"/>
      <c r="H597" s="17"/>
      <c r="I597" s="17"/>
      <c r="J597" s="19"/>
      <c r="K597" s="20"/>
      <c r="L597" s="17"/>
      <c r="M597" s="17"/>
      <c r="N597" s="18"/>
      <c r="O597" s="17"/>
      <c r="P597" s="17"/>
      <c r="Q597" s="17"/>
      <c r="R597" s="17"/>
      <c r="S597" s="17"/>
      <c r="T597" s="17"/>
      <c r="U597" s="17"/>
      <c r="V597" s="63"/>
      <c r="W597" s="17"/>
      <c r="X597" s="17"/>
      <c r="Y597" s="17"/>
      <c r="Z597" s="21"/>
      <c r="AA597" s="17"/>
      <c r="AB597" s="21"/>
      <c r="AC597" s="17"/>
      <c r="AD597" s="63"/>
      <c r="AE597" s="17"/>
      <c r="AF597" s="63"/>
      <c r="AG597" s="17"/>
      <c r="AH597" s="63"/>
      <c r="AI597" s="17"/>
      <c r="AJ597" s="63"/>
      <c r="AK597" s="17"/>
      <c r="AL597" s="63"/>
      <c r="AM597" s="63"/>
      <c r="AN597" s="17"/>
      <c r="AO597" s="18"/>
      <c r="AP597" s="17"/>
      <c r="AQ597" s="63"/>
      <c r="AR597" s="17"/>
      <c r="AS597" s="63"/>
      <c r="AT597" s="17"/>
      <c r="AU597" s="63"/>
      <c r="AV597" s="17"/>
      <c r="AW597" s="63"/>
      <c r="AX597" s="74">
        <v>6.6</v>
      </c>
    </row>
    <row r="598" spans="1:50" ht="15.75" x14ac:dyDescent="0.25">
      <c r="A598" s="77" t="s">
        <v>770</v>
      </c>
      <c r="B598" s="39" t="s">
        <v>772</v>
      </c>
      <c r="C598" s="39" t="s">
        <v>764</v>
      </c>
      <c r="D598" s="28" t="s">
        <v>737</v>
      </c>
      <c r="E598" s="19">
        <f>F598+G598+H598+I598</f>
        <v>196000</v>
      </c>
      <c r="F598" s="20">
        <v>40000</v>
      </c>
      <c r="G598" s="17">
        <v>49000</v>
      </c>
      <c r="H598" s="17">
        <v>49000</v>
      </c>
      <c r="I598" s="17">
        <v>58000</v>
      </c>
      <c r="J598" s="19">
        <f>K598+L598+M598+N598</f>
        <v>0</v>
      </c>
      <c r="K598" s="20"/>
      <c r="L598" s="17"/>
      <c r="M598" s="17"/>
      <c r="N598" s="18"/>
      <c r="O598" s="17">
        <v>196000</v>
      </c>
      <c r="P598" s="17"/>
      <c r="Q598" s="17">
        <v>148388</v>
      </c>
      <c r="R598" s="17">
        <v>148388</v>
      </c>
      <c r="S598" s="17">
        <v>148388</v>
      </c>
      <c r="T598" s="17">
        <v>157408</v>
      </c>
      <c r="U598" s="17">
        <f>U599</f>
        <v>234531.55</v>
      </c>
      <c r="V598" s="63"/>
      <c r="W598" s="17">
        <f>W599</f>
        <v>234531.55</v>
      </c>
      <c r="X598" s="17">
        <f>X599</f>
        <v>57587.69</v>
      </c>
      <c r="Y598" s="17">
        <f>W598+X598</f>
        <v>292119.24</v>
      </c>
      <c r="Z598" s="63"/>
      <c r="AA598" s="17">
        <f>AA599</f>
        <v>348698.48</v>
      </c>
      <c r="AB598" s="63"/>
      <c r="AC598" s="17">
        <f>AC599</f>
        <v>348698.48</v>
      </c>
      <c r="AD598" s="63"/>
      <c r="AE598" s="17">
        <f>AE599</f>
        <v>348698.48</v>
      </c>
      <c r="AF598" s="63"/>
      <c r="AG598" s="17">
        <f>AG599</f>
        <v>280400</v>
      </c>
      <c r="AH598" s="63"/>
      <c r="AI598" s="17">
        <f>AI599</f>
        <v>280400</v>
      </c>
      <c r="AJ598" s="63"/>
      <c r="AK598" s="17">
        <f>AK599</f>
        <v>280400</v>
      </c>
      <c r="AL598" s="63"/>
      <c r="AM598" s="63"/>
      <c r="AN598" s="17">
        <f>AN599</f>
        <v>325400</v>
      </c>
      <c r="AO598" s="18"/>
      <c r="AP598" s="17">
        <f>AP599</f>
        <v>325400</v>
      </c>
      <c r="AQ598" s="63"/>
      <c r="AR598" s="17">
        <f>AR599</f>
        <v>353500</v>
      </c>
      <c r="AS598" s="63"/>
      <c r="AT598" s="17">
        <f>AT599</f>
        <v>353500</v>
      </c>
      <c r="AU598" s="63"/>
      <c r="AV598" s="17">
        <f>AV599</f>
        <v>353500</v>
      </c>
      <c r="AW598" s="63"/>
      <c r="AX598" s="74">
        <f>AX599</f>
        <v>0</v>
      </c>
    </row>
    <row r="599" spans="1:50" ht="95.25" thickBot="1" x14ac:dyDescent="0.3">
      <c r="A599" s="82" t="s">
        <v>770</v>
      </c>
      <c r="B599" s="59" t="s">
        <v>772</v>
      </c>
      <c r="C599" s="59" t="s">
        <v>769</v>
      </c>
      <c r="D599" s="47" t="s">
        <v>738</v>
      </c>
      <c r="E599" s="48"/>
      <c r="F599" s="49"/>
      <c r="G599" s="50"/>
      <c r="H599" s="50"/>
      <c r="I599" s="50"/>
      <c r="J599" s="48"/>
      <c r="K599" s="49"/>
      <c r="L599" s="50"/>
      <c r="M599" s="50"/>
      <c r="N599" s="51"/>
      <c r="O599" s="50"/>
      <c r="P599" s="50"/>
      <c r="Q599" s="50"/>
      <c r="R599" s="50"/>
      <c r="S599" s="50"/>
      <c r="T599" s="50"/>
      <c r="U599" s="50">
        <v>234531.55</v>
      </c>
      <c r="V599" s="63"/>
      <c r="W599" s="50">
        <v>234531.55</v>
      </c>
      <c r="X599" s="50">
        <v>57587.69</v>
      </c>
      <c r="Y599" s="50">
        <f>W599+X599</f>
        <v>292119.24</v>
      </c>
      <c r="Z599" s="23">
        <v>56579.24</v>
      </c>
      <c r="AA599" s="50">
        <f>Y599+Z599</f>
        <v>348698.48</v>
      </c>
      <c r="AB599" s="63"/>
      <c r="AC599" s="50">
        <f>AA599+AB599</f>
        <v>348698.48</v>
      </c>
      <c r="AD599" s="63"/>
      <c r="AE599" s="50">
        <f>AC599+AD599</f>
        <v>348698.48</v>
      </c>
      <c r="AF599" s="63">
        <v>40937.78</v>
      </c>
      <c r="AG599" s="50">
        <v>280400</v>
      </c>
      <c r="AH599" s="63"/>
      <c r="AI599" s="50">
        <v>280400</v>
      </c>
      <c r="AJ599" s="63"/>
      <c r="AK599" s="50">
        <v>280400</v>
      </c>
      <c r="AL599" s="63">
        <v>45000</v>
      </c>
      <c r="AM599" s="63"/>
      <c r="AN599" s="50">
        <f>AK599+AL599</f>
        <v>325400</v>
      </c>
      <c r="AO599" s="51"/>
      <c r="AP599" s="50">
        <f>AM599+AN599</f>
        <v>325400</v>
      </c>
      <c r="AQ599" s="63">
        <v>28100</v>
      </c>
      <c r="AR599" s="50">
        <f>AP599+AQ599</f>
        <v>353500</v>
      </c>
      <c r="AS599" s="63"/>
      <c r="AT599" s="50">
        <f>AR599+AS599</f>
        <v>353500</v>
      </c>
      <c r="AU599" s="63"/>
      <c r="AV599" s="50">
        <f>AT599+AU599</f>
        <v>353500</v>
      </c>
      <c r="AW599" s="63">
        <v>53808.83</v>
      </c>
      <c r="AX599" s="81"/>
    </row>
    <row r="600" spans="1:50" ht="32.25" thickBot="1" x14ac:dyDescent="0.3">
      <c r="A600" s="622">
        <v>120</v>
      </c>
      <c r="B600" s="623"/>
      <c r="C600" s="624"/>
      <c r="D600" s="55" t="s">
        <v>604</v>
      </c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7"/>
      <c r="Q600" s="57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  <c r="AR600" s="56"/>
      <c r="AS600" s="56"/>
      <c r="AT600" s="56"/>
      <c r="AU600" s="56"/>
      <c r="AV600" s="56"/>
      <c r="AW600" s="56"/>
      <c r="AX600" s="58">
        <f>AX601</f>
        <v>241</v>
      </c>
    </row>
    <row r="601" spans="1:50" ht="15.75" x14ac:dyDescent="0.25">
      <c r="A601" s="78" t="s">
        <v>765</v>
      </c>
      <c r="B601" s="41" t="s">
        <v>766</v>
      </c>
      <c r="C601" s="41" t="s">
        <v>764</v>
      </c>
      <c r="D601" s="52" t="s">
        <v>385</v>
      </c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4"/>
      <c r="Q601" s="54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  <c r="AW601" s="53"/>
      <c r="AX601" s="79">
        <f>AX602</f>
        <v>241</v>
      </c>
    </row>
    <row r="602" spans="1:50" ht="47.25" x14ac:dyDescent="0.25">
      <c r="A602" s="70" t="s">
        <v>778</v>
      </c>
      <c r="B602" s="35" t="s">
        <v>766</v>
      </c>
      <c r="C602" s="35" t="s">
        <v>764</v>
      </c>
      <c r="D602" s="31" t="s">
        <v>395</v>
      </c>
      <c r="E602" s="24"/>
      <c r="F602" s="24"/>
      <c r="G602" s="19"/>
      <c r="H602" s="19"/>
      <c r="I602" s="19"/>
      <c r="J602" s="19"/>
      <c r="K602" s="24"/>
      <c r="L602" s="19"/>
      <c r="M602" s="19"/>
      <c r="N602" s="22"/>
      <c r="O602" s="19"/>
      <c r="P602" s="19"/>
      <c r="Q602" s="19"/>
      <c r="R602" s="19"/>
      <c r="S602" s="19"/>
      <c r="T602" s="19"/>
      <c r="U602" s="19"/>
      <c r="V602" s="75"/>
      <c r="W602" s="19"/>
      <c r="X602" s="19"/>
      <c r="Y602" s="19"/>
      <c r="Z602" s="25"/>
      <c r="AA602" s="19"/>
      <c r="AB602" s="75"/>
      <c r="AC602" s="19"/>
      <c r="AD602" s="75"/>
      <c r="AE602" s="19"/>
      <c r="AF602" s="75"/>
      <c r="AG602" s="19" t="e">
        <f>#REF!</f>
        <v>#REF!</v>
      </c>
      <c r="AH602" s="63"/>
      <c r="AI602" s="19" t="e">
        <f>#REF!</f>
        <v>#REF!</v>
      </c>
      <c r="AJ602" s="63"/>
      <c r="AK602" s="19" t="e">
        <f>#REF!</f>
        <v>#REF!</v>
      </c>
      <c r="AL602" s="63"/>
      <c r="AM602" s="63"/>
      <c r="AN602" s="19" t="e">
        <f>#REF!</f>
        <v>#REF!</v>
      </c>
      <c r="AO602" s="22"/>
      <c r="AP602" s="19" t="e">
        <f>#REF!</f>
        <v>#REF!</v>
      </c>
      <c r="AQ602" s="63"/>
      <c r="AR602" s="19" t="e">
        <f>#REF!</f>
        <v>#REF!</v>
      </c>
      <c r="AS602" s="63"/>
      <c r="AT602" s="19" t="e">
        <f>#REF!</f>
        <v>#REF!</v>
      </c>
      <c r="AU602" s="63"/>
      <c r="AV602" s="19" t="e">
        <f>#REF!</f>
        <v>#REF!</v>
      </c>
      <c r="AW602" s="63"/>
      <c r="AX602" s="71">
        <f>AX603</f>
        <v>241</v>
      </c>
    </row>
    <row r="603" spans="1:50" ht="31.5" x14ac:dyDescent="0.25">
      <c r="A603" s="72" t="s">
        <v>778</v>
      </c>
      <c r="B603" s="38" t="s">
        <v>768</v>
      </c>
      <c r="C603" s="38" t="s">
        <v>764</v>
      </c>
      <c r="D603" s="30" t="s">
        <v>691</v>
      </c>
      <c r="E603" s="19"/>
      <c r="F603" s="24"/>
      <c r="G603" s="19"/>
      <c r="H603" s="19"/>
      <c r="I603" s="19"/>
      <c r="J603" s="19"/>
      <c r="K603" s="24"/>
      <c r="L603" s="19"/>
      <c r="M603" s="19"/>
      <c r="N603" s="22"/>
      <c r="O603" s="19"/>
      <c r="P603" s="19"/>
      <c r="Q603" s="19"/>
      <c r="R603" s="19"/>
      <c r="S603" s="19"/>
      <c r="T603" s="19"/>
      <c r="U603" s="19"/>
      <c r="V603" s="75"/>
      <c r="W603" s="19"/>
      <c r="X603" s="19"/>
      <c r="Y603" s="19"/>
      <c r="Z603" s="25"/>
      <c r="AA603" s="19"/>
      <c r="AB603" s="75"/>
      <c r="AC603" s="19"/>
      <c r="AD603" s="75"/>
      <c r="AE603" s="19"/>
      <c r="AF603" s="75"/>
      <c r="AG603" s="19"/>
      <c r="AH603" s="63"/>
      <c r="AI603" s="19"/>
      <c r="AJ603" s="63"/>
      <c r="AK603" s="19"/>
      <c r="AL603" s="63"/>
      <c r="AM603" s="63"/>
      <c r="AN603" s="19"/>
      <c r="AO603" s="22"/>
      <c r="AP603" s="19"/>
      <c r="AQ603" s="63"/>
      <c r="AR603" s="19"/>
      <c r="AS603" s="63"/>
      <c r="AT603" s="19"/>
      <c r="AU603" s="63"/>
      <c r="AV603" s="19"/>
      <c r="AW603" s="63"/>
      <c r="AX603" s="74">
        <f>AX604+AX608</f>
        <v>241</v>
      </c>
    </row>
    <row r="604" spans="1:50" ht="31.5" x14ac:dyDescent="0.25">
      <c r="A604" s="73" t="s">
        <v>778</v>
      </c>
      <c r="B604" s="39" t="s">
        <v>774</v>
      </c>
      <c r="C604" s="39" t="s">
        <v>764</v>
      </c>
      <c r="D604" s="29" t="s">
        <v>729</v>
      </c>
      <c r="E604" s="19"/>
      <c r="F604" s="20"/>
      <c r="G604" s="17"/>
      <c r="H604" s="17"/>
      <c r="I604" s="17"/>
      <c r="J604" s="19"/>
      <c r="K604" s="20"/>
      <c r="L604" s="17"/>
      <c r="M604" s="17"/>
      <c r="N604" s="18"/>
      <c r="O604" s="17"/>
      <c r="P604" s="17"/>
      <c r="Q604" s="17"/>
      <c r="R604" s="17"/>
      <c r="S604" s="17"/>
      <c r="T604" s="17"/>
      <c r="U604" s="17"/>
      <c r="V604" s="63"/>
      <c r="W604" s="17"/>
      <c r="X604" s="17"/>
      <c r="Y604" s="17"/>
      <c r="Z604" s="21"/>
      <c r="AA604" s="17"/>
      <c r="AB604" s="63"/>
      <c r="AC604" s="17"/>
      <c r="AD604" s="63"/>
      <c r="AE604" s="17"/>
      <c r="AF604" s="63"/>
      <c r="AG604" s="17"/>
      <c r="AH604" s="63">
        <v>5200</v>
      </c>
      <c r="AI604" s="17">
        <f>AH604</f>
        <v>5200</v>
      </c>
      <c r="AJ604" s="63"/>
      <c r="AK604" s="17">
        <f>AI604</f>
        <v>5200</v>
      </c>
      <c r="AL604" s="63"/>
      <c r="AM604" s="63"/>
      <c r="AN604" s="17">
        <v>5200</v>
      </c>
      <c r="AO604" s="18"/>
      <c r="AP604" s="17">
        <v>5200</v>
      </c>
      <c r="AQ604" s="63"/>
      <c r="AR604" s="17">
        <v>5200</v>
      </c>
      <c r="AS604" s="63"/>
      <c r="AT604" s="17">
        <v>5200</v>
      </c>
      <c r="AU604" s="63"/>
      <c r="AV604" s="17">
        <v>5200</v>
      </c>
      <c r="AW604" s="63"/>
      <c r="AX604" s="74">
        <f>AX605+AX606+AX607</f>
        <v>1.1000000000000001</v>
      </c>
    </row>
    <row r="605" spans="1:50" ht="78.75" x14ac:dyDescent="0.25">
      <c r="A605" s="73" t="s">
        <v>778</v>
      </c>
      <c r="B605" s="37" t="s">
        <v>774</v>
      </c>
      <c r="C605" s="37" t="s">
        <v>769</v>
      </c>
      <c r="D605" s="29" t="s">
        <v>51</v>
      </c>
      <c r="E605" s="19"/>
      <c r="F605" s="20"/>
      <c r="G605" s="17"/>
      <c r="H605" s="17"/>
      <c r="I605" s="17"/>
      <c r="J605" s="19"/>
      <c r="K605" s="20"/>
      <c r="L605" s="17"/>
      <c r="M605" s="17"/>
      <c r="N605" s="18"/>
      <c r="O605" s="17"/>
      <c r="P605" s="17"/>
      <c r="Q605" s="17"/>
      <c r="R605" s="17"/>
      <c r="S605" s="17"/>
      <c r="T605" s="17"/>
      <c r="U605" s="17">
        <v>44865.919999999998</v>
      </c>
      <c r="V605" s="63">
        <v>40908.080000000002</v>
      </c>
      <c r="W605" s="17">
        <f>U605+V605</f>
        <v>85774</v>
      </c>
      <c r="X605" s="17">
        <v>0</v>
      </c>
      <c r="Y605" s="17">
        <f>W605+X605</f>
        <v>85774</v>
      </c>
      <c r="Z605" s="63"/>
      <c r="AA605" s="17">
        <f>Y605+Z605</f>
        <v>85774</v>
      </c>
      <c r="AB605" s="63"/>
      <c r="AC605" s="17">
        <f>AA605+AB605</f>
        <v>85774</v>
      </c>
      <c r="AD605" s="63"/>
      <c r="AE605" s="17">
        <f>AC605+AD605</f>
        <v>85774</v>
      </c>
      <c r="AF605" s="63">
        <v>-1684.84</v>
      </c>
      <c r="AG605" s="17">
        <v>154400</v>
      </c>
      <c r="AH605" s="63"/>
      <c r="AI605" s="17">
        <v>154400</v>
      </c>
      <c r="AJ605" s="63"/>
      <c r="AK605" s="17">
        <v>154400</v>
      </c>
      <c r="AL605" s="63"/>
      <c r="AM605" s="63"/>
      <c r="AN605" s="17">
        <v>154400</v>
      </c>
      <c r="AO605" s="63">
        <v>-154400</v>
      </c>
      <c r="AP605" s="17">
        <f>AN605+AO605</f>
        <v>0</v>
      </c>
      <c r="AQ605" s="63"/>
      <c r="AR605" s="17">
        <f>AP605+AQ605</f>
        <v>0</v>
      </c>
      <c r="AS605" s="63"/>
      <c r="AT605" s="17">
        <f>AR605+AS605</f>
        <v>0</v>
      </c>
      <c r="AU605" s="63"/>
      <c r="AV605" s="17">
        <f>AT605+AU605</f>
        <v>0</v>
      </c>
      <c r="AW605" s="63"/>
      <c r="AX605" s="74">
        <v>0</v>
      </c>
    </row>
    <row r="606" spans="1:50" ht="15.75" x14ac:dyDescent="0.25">
      <c r="A606" s="73"/>
      <c r="B606" s="37"/>
      <c r="C606" s="37"/>
      <c r="D606" s="29"/>
      <c r="E606" s="19"/>
      <c r="F606" s="20"/>
      <c r="G606" s="17"/>
      <c r="H606" s="17"/>
      <c r="I606" s="17"/>
      <c r="J606" s="19"/>
      <c r="K606" s="20"/>
      <c r="L606" s="17"/>
      <c r="M606" s="17"/>
      <c r="N606" s="18"/>
      <c r="O606" s="17"/>
      <c r="P606" s="17"/>
      <c r="Q606" s="17"/>
      <c r="R606" s="17"/>
      <c r="S606" s="17"/>
      <c r="T606" s="17"/>
      <c r="U606" s="17"/>
      <c r="V606" s="63"/>
      <c r="W606" s="17"/>
      <c r="X606" s="17"/>
      <c r="Y606" s="17"/>
      <c r="Z606" s="63"/>
      <c r="AA606" s="17"/>
      <c r="AB606" s="63"/>
      <c r="AC606" s="17"/>
      <c r="AD606" s="63"/>
      <c r="AE606" s="17"/>
      <c r="AF606" s="63"/>
      <c r="AG606" s="17"/>
      <c r="AH606" s="63"/>
      <c r="AI606" s="17"/>
      <c r="AJ606" s="63"/>
      <c r="AK606" s="17"/>
      <c r="AL606" s="63"/>
      <c r="AM606" s="63"/>
      <c r="AN606" s="17"/>
      <c r="AO606" s="63"/>
      <c r="AP606" s="17"/>
      <c r="AQ606" s="63"/>
      <c r="AR606" s="17"/>
      <c r="AS606" s="63"/>
      <c r="AT606" s="17"/>
      <c r="AU606" s="63"/>
      <c r="AV606" s="17"/>
      <c r="AW606" s="63"/>
      <c r="AX606" s="74"/>
    </row>
    <row r="607" spans="1:50" ht="15.75" x14ac:dyDescent="0.25">
      <c r="A607" s="73" t="s">
        <v>778</v>
      </c>
      <c r="B607" s="37" t="s">
        <v>774</v>
      </c>
      <c r="C607" s="37" t="s">
        <v>776</v>
      </c>
      <c r="D607" s="29" t="s">
        <v>740</v>
      </c>
      <c r="E607" s="19"/>
      <c r="F607" s="20"/>
      <c r="G607" s="17"/>
      <c r="H607" s="17"/>
      <c r="I607" s="17"/>
      <c r="J607" s="19"/>
      <c r="K607" s="20"/>
      <c r="L607" s="17"/>
      <c r="M607" s="17"/>
      <c r="N607" s="18"/>
      <c r="O607" s="17"/>
      <c r="P607" s="17"/>
      <c r="Q607" s="17"/>
      <c r="R607" s="17"/>
      <c r="S607" s="17"/>
      <c r="T607" s="17"/>
      <c r="U607" s="17"/>
      <c r="V607" s="63"/>
      <c r="W607" s="17"/>
      <c r="X607" s="17"/>
      <c r="Y607" s="17"/>
      <c r="Z607" s="63"/>
      <c r="AA607" s="17"/>
      <c r="AB607" s="63"/>
      <c r="AC607" s="17"/>
      <c r="AD607" s="63"/>
      <c r="AE607" s="17"/>
      <c r="AF607" s="63"/>
      <c r="AG607" s="17"/>
      <c r="AH607" s="63"/>
      <c r="AI607" s="17"/>
      <c r="AJ607" s="63"/>
      <c r="AK607" s="17"/>
      <c r="AL607" s="63"/>
      <c r="AM607" s="63"/>
      <c r="AN607" s="17"/>
      <c r="AO607" s="63"/>
      <c r="AP607" s="17"/>
      <c r="AQ607" s="63"/>
      <c r="AR607" s="17"/>
      <c r="AS607" s="63"/>
      <c r="AT607" s="17"/>
      <c r="AU607" s="63"/>
      <c r="AV607" s="17"/>
      <c r="AW607" s="63"/>
      <c r="AX607" s="74">
        <v>1.1000000000000001</v>
      </c>
    </row>
    <row r="608" spans="1:50" ht="15.75" x14ac:dyDescent="0.25">
      <c r="A608" s="80" t="s">
        <v>778</v>
      </c>
      <c r="B608" s="46" t="s">
        <v>780</v>
      </c>
      <c r="C608" s="46" t="s">
        <v>764</v>
      </c>
      <c r="D608" s="60" t="s">
        <v>396</v>
      </c>
      <c r="E608" s="48"/>
      <c r="F608" s="49"/>
      <c r="G608" s="50"/>
      <c r="H608" s="50"/>
      <c r="I608" s="50"/>
      <c r="J608" s="48"/>
      <c r="K608" s="49"/>
      <c r="L608" s="50"/>
      <c r="M608" s="50"/>
      <c r="N608" s="51"/>
      <c r="O608" s="50"/>
      <c r="P608" s="50"/>
      <c r="Q608" s="50"/>
      <c r="R608" s="50"/>
      <c r="S608" s="50"/>
      <c r="T608" s="50"/>
      <c r="U608" s="50"/>
      <c r="V608" s="63"/>
      <c r="W608" s="50"/>
      <c r="X608" s="50"/>
      <c r="Y608" s="50"/>
      <c r="Z608" s="63"/>
      <c r="AA608" s="50"/>
      <c r="AB608" s="63"/>
      <c r="AC608" s="50"/>
      <c r="AD608" s="63"/>
      <c r="AE608" s="50"/>
      <c r="AF608" s="63"/>
      <c r="AG608" s="50"/>
      <c r="AH608" s="63"/>
      <c r="AI608" s="50"/>
      <c r="AJ608" s="63"/>
      <c r="AK608" s="50"/>
      <c r="AL608" s="63"/>
      <c r="AM608" s="63"/>
      <c r="AN608" s="50"/>
      <c r="AO608" s="63"/>
      <c r="AP608" s="50"/>
      <c r="AQ608" s="63"/>
      <c r="AR608" s="50"/>
      <c r="AS608" s="63"/>
      <c r="AT608" s="50"/>
      <c r="AU608" s="63"/>
      <c r="AV608" s="50"/>
      <c r="AW608" s="63"/>
      <c r="AX608" s="81">
        <v>239.9</v>
      </c>
    </row>
    <row r="609" spans="1:50" ht="79.5" thickBot="1" x14ac:dyDescent="0.3">
      <c r="A609" s="80" t="s">
        <v>778</v>
      </c>
      <c r="B609" s="46" t="s">
        <v>780</v>
      </c>
      <c r="C609" s="46" t="s">
        <v>769</v>
      </c>
      <c r="D609" s="64" t="s">
        <v>51</v>
      </c>
      <c r="E609" s="48"/>
      <c r="F609" s="50"/>
      <c r="G609" s="50"/>
      <c r="H609" s="50"/>
      <c r="I609" s="50"/>
      <c r="J609" s="48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65"/>
      <c r="W609" s="50"/>
      <c r="X609" s="50"/>
      <c r="Y609" s="50"/>
      <c r="Z609" s="65"/>
      <c r="AA609" s="50"/>
      <c r="AB609" s="65"/>
      <c r="AC609" s="50"/>
      <c r="AD609" s="65"/>
      <c r="AE609" s="50"/>
      <c r="AF609" s="65"/>
      <c r="AG609" s="50"/>
      <c r="AH609" s="65"/>
      <c r="AI609" s="50"/>
      <c r="AJ609" s="65"/>
      <c r="AK609" s="50"/>
      <c r="AL609" s="65"/>
      <c r="AM609" s="65"/>
      <c r="AN609" s="50"/>
      <c r="AO609" s="65"/>
      <c r="AP609" s="50"/>
      <c r="AQ609" s="65"/>
      <c r="AR609" s="50"/>
      <c r="AS609" s="65"/>
      <c r="AT609" s="50"/>
      <c r="AU609" s="65"/>
      <c r="AV609" s="50"/>
      <c r="AW609" s="65"/>
      <c r="AX609" s="81">
        <v>240.9</v>
      </c>
    </row>
    <row r="610" spans="1:50" ht="16.5" thickBot="1" x14ac:dyDescent="0.3">
      <c r="A610" s="67"/>
      <c r="B610" s="66"/>
      <c r="C610" s="66"/>
      <c r="D610" s="66" t="s">
        <v>597</v>
      </c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8"/>
      <c r="Q610" s="68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58">
        <f>AX19+AX571+AX580+AX600</f>
        <v>101352.60890999998</v>
      </c>
    </row>
    <row r="611" spans="1:50" x14ac:dyDescent="0.2">
      <c r="A611" s="210"/>
      <c r="B611" s="210"/>
      <c r="C611" s="210"/>
      <c r="D611" s="210"/>
      <c r="E611" s="210"/>
      <c r="F611" s="210"/>
      <c r="G611" s="210"/>
      <c r="H611" s="210"/>
      <c r="I611" s="210"/>
      <c r="J611" s="210"/>
      <c r="K611" s="210"/>
      <c r="L611" s="210"/>
      <c r="M611" s="210"/>
      <c r="N611" s="210"/>
      <c r="O611" s="210"/>
      <c r="P611" s="343"/>
      <c r="Q611" s="343"/>
      <c r="R611" s="210"/>
      <c r="S611" s="210"/>
      <c r="T611" s="210"/>
      <c r="U611" s="210"/>
      <c r="V611" s="210"/>
      <c r="W611" s="210"/>
      <c r="X611" s="210"/>
      <c r="Y611" s="210"/>
      <c r="Z611" s="210"/>
      <c r="AA611" s="210"/>
      <c r="AB611" s="210"/>
      <c r="AC611" s="210"/>
      <c r="AD611" s="210"/>
      <c r="AE611" s="210"/>
      <c r="AF611" s="210"/>
      <c r="AG611" s="210"/>
      <c r="AH611" s="210"/>
      <c r="AI611" s="210"/>
      <c r="AJ611" s="210"/>
      <c r="AK611" s="210"/>
      <c r="AL611" s="210"/>
      <c r="AM611" s="210"/>
      <c r="AN611" s="210"/>
      <c r="AO611" s="210"/>
      <c r="AP611" s="210"/>
      <c r="AQ611" s="210"/>
      <c r="AR611" s="210"/>
      <c r="AS611" s="210"/>
      <c r="AT611" s="210"/>
      <c r="AU611" s="210"/>
      <c r="AV611" s="210"/>
      <c r="AW611" s="210"/>
      <c r="AX611" s="210"/>
    </row>
    <row r="612" spans="1:50" x14ac:dyDescent="0.2">
      <c r="A612" s="210"/>
      <c r="B612" s="210"/>
      <c r="C612" s="210"/>
      <c r="D612" s="210"/>
      <c r="E612" s="210"/>
      <c r="F612" s="210"/>
      <c r="G612" s="210"/>
      <c r="H612" s="210"/>
      <c r="I612" s="210"/>
      <c r="J612" s="210"/>
      <c r="K612" s="210"/>
      <c r="L612" s="210"/>
      <c r="M612" s="210"/>
      <c r="N612" s="210"/>
      <c r="O612" s="210"/>
      <c r="P612" s="343"/>
      <c r="Q612" s="343"/>
      <c r="R612" s="210"/>
      <c r="S612" s="210"/>
      <c r="T612" s="210"/>
      <c r="U612" s="210"/>
      <c r="V612" s="210"/>
      <c r="W612" s="210"/>
      <c r="X612" s="210"/>
      <c r="Y612" s="210"/>
      <c r="Z612" s="210"/>
      <c r="AA612" s="210"/>
      <c r="AB612" s="210"/>
      <c r="AC612" s="210"/>
      <c r="AD612" s="210"/>
      <c r="AE612" s="210"/>
      <c r="AF612" s="210"/>
      <c r="AG612" s="210"/>
      <c r="AH612" s="210"/>
      <c r="AI612" s="210"/>
      <c r="AJ612" s="210"/>
      <c r="AK612" s="210"/>
      <c r="AL612" s="210"/>
      <c r="AM612" s="210"/>
      <c r="AN612" s="210"/>
      <c r="AO612" s="210"/>
      <c r="AP612" s="210"/>
      <c r="AQ612" s="210"/>
      <c r="AR612" s="210"/>
      <c r="AS612" s="210"/>
      <c r="AT612" s="210"/>
      <c r="AU612" s="210"/>
      <c r="AV612" s="210"/>
      <c r="AW612" s="210"/>
      <c r="AX612" s="210"/>
    </row>
    <row r="613" spans="1:50" x14ac:dyDescent="0.2">
      <c r="A613" s="210"/>
      <c r="B613" s="210"/>
      <c r="C613" s="210"/>
      <c r="D613" s="210"/>
      <c r="E613" s="210"/>
      <c r="F613" s="210"/>
      <c r="G613" s="210"/>
      <c r="H613" s="210"/>
      <c r="I613" s="210"/>
      <c r="J613" s="210"/>
      <c r="K613" s="210"/>
      <c r="L613" s="210"/>
      <c r="M613" s="210"/>
      <c r="N613" s="210"/>
      <c r="O613" s="210"/>
      <c r="P613" s="343"/>
      <c r="Q613" s="343"/>
      <c r="R613" s="210"/>
      <c r="S613" s="210"/>
      <c r="T613" s="210"/>
      <c r="U613" s="210"/>
      <c r="V613" s="210"/>
      <c r="W613" s="210"/>
      <c r="X613" s="210"/>
      <c r="Y613" s="210"/>
      <c r="Z613" s="210"/>
      <c r="AA613" s="210"/>
      <c r="AB613" s="210"/>
      <c r="AC613" s="210"/>
      <c r="AD613" s="210"/>
      <c r="AE613" s="210"/>
      <c r="AF613" s="210"/>
      <c r="AG613" s="210"/>
      <c r="AH613" s="210"/>
      <c r="AI613" s="210"/>
      <c r="AJ613" s="210"/>
      <c r="AK613" s="210"/>
      <c r="AL613" s="210"/>
      <c r="AM613" s="210"/>
      <c r="AN613" s="210"/>
      <c r="AO613" s="210"/>
      <c r="AP613" s="210"/>
      <c r="AQ613" s="210"/>
      <c r="AR613" s="210"/>
      <c r="AS613" s="210"/>
      <c r="AT613" s="210"/>
      <c r="AU613" s="210"/>
      <c r="AV613" s="210"/>
      <c r="AW613" s="210"/>
      <c r="AX613" s="344">
        <v>101352.61</v>
      </c>
    </row>
    <row r="614" spans="1:50" x14ac:dyDescent="0.2">
      <c r="A614" s="210"/>
      <c r="B614" s="210"/>
      <c r="C614" s="210"/>
      <c r="D614" s="210"/>
      <c r="E614" s="210"/>
      <c r="F614" s="210"/>
      <c r="G614" s="210"/>
      <c r="H614" s="210"/>
      <c r="I614" s="210"/>
      <c r="J614" s="210"/>
      <c r="K614" s="210"/>
      <c r="L614" s="210"/>
      <c r="M614" s="210"/>
      <c r="N614" s="210"/>
      <c r="O614" s="210"/>
      <c r="P614" s="343"/>
      <c r="Q614" s="343"/>
      <c r="R614" s="210"/>
      <c r="S614" s="210"/>
      <c r="T614" s="210"/>
      <c r="U614" s="210"/>
      <c r="V614" s="210"/>
      <c r="W614" s="210"/>
      <c r="X614" s="210"/>
      <c r="Y614" s="210"/>
      <c r="Z614" s="210"/>
      <c r="AA614" s="210"/>
      <c r="AB614" s="210"/>
      <c r="AC614" s="210"/>
      <c r="AD614" s="210"/>
      <c r="AE614" s="210"/>
      <c r="AF614" s="210"/>
      <c r="AG614" s="210"/>
      <c r="AH614" s="210"/>
      <c r="AI614" s="210"/>
      <c r="AJ614" s="210"/>
      <c r="AK614" s="210"/>
      <c r="AL614" s="210"/>
      <c r="AM614" s="210"/>
      <c r="AN614" s="210"/>
      <c r="AO614" s="210"/>
      <c r="AP614" s="210"/>
      <c r="AQ614" s="210"/>
      <c r="AR614" s="210"/>
      <c r="AS614" s="210"/>
      <c r="AT614" s="210"/>
      <c r="AU614" s="210"/>
      <c r="AV614" s="210"/>
      <c r="AW614" s="210"/>
      <c r="AX614" s="210"/>
    </row>
    <row r="615" spans="1:50" x14ac:dyDescent="0.2">
      <c r="A615" s="210"/>
      <c r="B615" s="210"/>
      <c r="C615" s="210"/>
      <c r="D615" s="210"/>
      <c r="E615" s="210"/>
      <c r="F615" s="210"/>
      <c r="G615" s="210"/>
      <c r="H615" s="210"/>
      <c r="I615" s="210"/>
      <c r="J615" s="210"/>
      <c r="K615" s="210"/>
      <c r="L615" s="210"/>
      <c r="M615" s="210"/>
      <c r="N615" s="210"/>
      <c r="O615" s="210"/>
      <c r="P615" s="343"/>
      <c r="Q615" s="343"/>
      <c r="R615" s="210"/>
      <c r="S615" s="210"/>
      <c r="T615" s="210"/>
      <c r="U615" s="210"/>
      <c r="V615" s="210"/>
      <c r="W615" s="210"/>
      <c r="X615" s="210"/>
      <c r="Y615" s="210"/>
      <c r="Z615" s="210"/>
      <c r="AA615" s="210"/>
      <c r="AB615" s="210"/>
      <c r="AC615" s="210"/>
      <c r="AD615" s="210"/>
      <c r="AE615" s="210"/>
      <c r="AF615" s="210"/>
      <c r="AG615" s="210"/>
      <c r="AH615" s="210"/>
      <c r="AI615" s="210"/>
      <c r="AJ615" s="210"/>
      <c r="AK615" s="210"/>
      <c r="AL615" s="210"/>
      <c r="AM615" s="210"/>
      <c r="AN615" s="210"/>
      <c r="AO615" s="210"/>
      <c r="AP615" s="210"/>
      <c r="AQ615" s="210"/>
      <c r="AR615" s="210"/>
      <c r="AS615" s="210"/>
      <c r="AT615" s="210"/>
      <c r="AU615" s="210"/>
      <c r="AV615" s="210"/>
      <c r="AW615" s="210"/>
      <c r="AX615" s="344">
        <f>AX613-AX610</f>
        <v>1.0900000197580084E-3</v>
      </c>
    </row>
    <row r="616" spans="1:50" x14ac:dyDescent="0.2">
      <c r="A616" s="210"/>
      <c r="B616" s="210"/>
      <c r="C616" s="210"/>
      <c r="D616" s="210"/>
      <c r="E616" s="210"/>
      <c r="F616" s="210"/>
      <c r="G616" s="210"/>
      <c r="H616" s="210"/>
      <c r="I616" s="210"/>
      <c r="J616" s="210"/>
      <c r="K616" s="210"/>
      <c r="L616" s="210"/>
      <c r="M616" s="210"/>
      <c r="N616" s="210"/>
      <c r="O616" s="210"/>
      <c r="P616" s="343"/>
      <c r="Q616" s="343"/>
      <c r="R616" s="210"/>
      <c r="S616" s="210"/>
      <c r="T616" s="210"/>
      <c r="U616" s="210"/>
      <c r="V616" s="210"/>
      <c r="W616" s="210"/>
      <c r="X616" s="210"/>
      <c r="Y616" s="210"/>
      <c r="Z616" s="210"/>
      <c r="AA616" s="210"/>
      <c r="AB616" s="210"/>
      <c r="AC616" s="210"/>
      <c r="AD616" s="210"/>
      <c r="AE616" s="210"/>
      <c r="AF616" s="210"/>
      <c r="AG616" s="210"/>
      <c r="AH616" s="210"/>
      <c r="AI616" s="210"/>
      <c r="AJ616" s="210"/>
      <c r="AK616" s="210"/>
      <c r="AL616" s="210"/>
      <c r="AM616" s="210"/>
      <c r="AN616" s="210"/>
      <c r="AO616" s="210"/>
      <c r="AP616" s="210"/>
      <c r="AQ616" s="210"/>
      <c r="AR616" s="210"/>
      <c r="AS616" s="210"/>
      <c r="AT616" s="210"/>
      <c r="AU616" s="210"/>
      <c r="AV616" s="210"/>
      <c r="AW616" s="210"/>
      <c r="AX616" s="210"/>
    </row>
    <row r="617" spans="1:50" x14ac:dyDescent="0.2">
      <c r="A617" s="210"/>
      <c r="B617" s="210"/>
      <c r="C617" s="210"/>
      <c r="D617" s="210"/>
      <c r="E617" s="210"/>
      <c r="F617" s="210"/>
      <c r="G617" s="210"/>
      <c r="H617" s="210"/>
      <c r="I617" s="210"/>
      <c r="J617" s="210"/>
      <c r="K617" s="210"/>
      <c r="L617" s="210"/>
      <c r="M617" s="210"/>
      <c r="N617" s="210"/>
      <c r="O617" s="210"/>
      <c r="P617" s="343"/>
      <c r="Q617" s="343"/>
      <c r="R617" s="210"/>
      <c r="S617" s="210"/>
      <c r="T617" s="210"/>
      <c r="U617" s="210"/>
      <c r="V617" s="210"/>
      <c r="W617" s="210"/>
      <c r="X617" s="210"/>
      <c r="Y617" s="210"/>
      <c r="Z617" s="210"/>
      <c r="AA617" s="210"/>
      <c r="AB617" s="210"/>
      <c r="AC617" s="210"/>
      <c r="AD617" s="210"/>
      <c r="AE617" s="210"/>
      <c r="AF617" s="210"/>
      <c r="AG617" s="210"/>
      <c r="AH617" s="210"/>
      <c r="AI617" s="210"/>
      <c r="AJ617" s="210"/>
      <c r="AK617" s="210"/>
      <c r="AL617" s="210"/>
      <c r="AM617" s="210"/>
      <c r="AN617" s="210"/>
      <c r="AO617" s="210"/>
      <c r="AP617" s="210"/>
      <c r="AQ617" s="210"/>
      <c r="AR617" s="210"/>
      <c r="AS617" s="210"/>
      <c r="AT617" s="210"/>
      <c r="AU617" s="210"/>
      <c r="AV617" s="210"/>
      <c r="AW617" s="210"/>
      <c r="AX617" s="210"/>
    </row>
    <row r="618" spans="1:50" x14ac:dyDescent="0.2">
      <c r="A618" s="210"/>
      <c r="B618" s="210"/>
      <c r="C618" s="210"/>
      <c r="D618" s="210"/>
      <c r="E618" s="210"/>
      <c r="F618" s="210"/>
      <c r="G618" s="210"/>
      <c r="H618" s="210"/>
      <c r="I618" s="210"/>
      <c r="J618" s="210"/>
      <c r="K618" s="210"/>
      <c r="L618" s="210"/>
      <c r="M618" s="210"/>
      <c r="N618" s="210"/>
      <c r="O618" s="210"/>
      <c r="P618" s="343"/>
      <c r="Q618" s="343"/>
      <c r="R618" s="210"/>
      <c r="S618" s="210"/>
      <c r="T618" s="210"/>
      <c r="U618" s="210"/>
      <c r="V618" s="210"/>
      <c r="W618" s="210"/>
      <c r="X618" s="210"/>
      <c r="Y618" s="210"/>
      <c r="Z618" s="210"/>
      <c r="AA618" s="210"/>
      <c r="AB618" s="210"/>
      <c r="AC618" s="210"/>
      <c r="AD618" s="210"/>
      <c r="AE618" s="210"/>
      <c r="AF618" s="210"/>
      <c r="AG618" s="210"/>
      <c r="AH618" s="210"/>
      <c r="AI618" s="210"/>
      <c r="AJ618" s="210"/>
      <c r="AK618" s="210"/>
      <c r="AL618" s="210"/>
      <c r="AM618" s="210"/>
      <c r="AN618" s="210"/>
      <c r="AO618" s="210"/>
      <c r="AP618" s="210"/>
      <c r="AQ618" s="210"/>
      <c r="AR618" s="210"/>
      <c r="AS618" s="210"/>
      <c r="AT618" s="210"/>
      <c r="AU618" s="210"/>
      <c r="AV618" s="210"/>
      <c r="AW618" s="210"/>
      <c r="AX618" s="210"/>
    </row>
    <row r="619" spans="1:50" x14ac:dyDescent="0.2">
      <c r="A619" s="210"/>
      <c r="B619" s="210"/>
      <c r="C619" s="210"/>
      <c r="D619" s="210"/>
      <c r="E619" s="210"/>
      <c r="F619" s="210"/>
      <c r="G619" s="210"/>
      <c r="H619" s="210"/>
      <c r="I619" s="210"/>
      <c r="J619" s="210"/>
      <c r="K619" s="210"/>
      <c r="L619" s="210"/>
      <c r="M619" s="210"/>
      <c r="N619" s="210"/>
      <c r="O619" s="210"/>
      <c r="P619" s="343"/>
      <c r="Q619" s="343"/>
      <c r="R619" s="210"/>
      <c r="S619" s="210"/>
      <c r="T619" s="210"/>
      <c r="U619" s="210"/>
      <c r="V619" s="210"/>
      <c r="W619" s="210"/>
      <c r="X619" s="210"/>
      <c r="Y619" s="210"/>
      <c r="Z619" s="210"/>
      <c r="AA619" s="210"/>
      <c r="AB619" s="210"/>
      <c r="AC619" s="210"/>
      <c r="AD619" s="210"/>
      <c r="AE619" s="210"/>
      <c r="AF619" s="210"/>
      <c r="AG619" s="210"/>
      <c r="AH619" s="210"/>
      <c r="AI619" s="210"/>
      <c r="AJ619" s="210"/>
      <c r="AK619" s="210"/>
      <c r="AL619" s="210"/>
      <c r="AM619" s="210"/>
      <c r="AN619" s="210"/>
      <c r="AO619" s="210"/>
      <c r="AP619" s="210"/>
      <c r="AQ619" s="210"/>
      <c r="AR619" s="210"/>
      <c r="AS619" s="210"/>
      <c r="AT619" s="210"/>
      <c r="AU619" s="210"/>
      <c r="AV619" s="210"/>
      <c r="AW619" s="210"/>
      <c r="AX619" s="210"/>
    </row>
    <row r="620" spans="1:50" x14ac:dyDescent="0.2">
      <c r="A620" s="210"/>
      <c r="B620" s="210"/>
      <c r="C620" s="210"/>
      <c r="D620" s="210"/>
      <c r="E620" s="210"/>
      <c r="F620" s="210"/>
      <c r="G620" s="210"/>
      <c r="H620" s="210"/>
      <c r="I620" s="210"/>
      <c r="J620" s="210"/>
      <c r="K620" s="210"/>
      <c r="L620" s="210"/>
      <c r="M620" s="210"/>
      <c r="N620" s="210"/>
      <c r="O620" s="210"/>
      <c r="P620" s="343"/>
      <c r="Q620" s="343"/>
      <c r="R620" s="210"/>
      <c r="S620" s="210"/>
      <c r="T620" s="210"/>
      <c r="U620" s="210"/>
      <c r="V620" s="210"/>
      <c r="W620" s="210"/>
      <c r="X620" s="210"/>
      <c r="Y620" s="210"/>
      <c r="Z620" s="210"/>
      <c r="AA620" s="210"/>
      <c r="AB620" s="210"/>
      <c r="AC620" s="210"/>
      <c r="AD620" s="210"/>
      <c r="AE620" s="210"/>
      <c r="AF620" s="210"/>
      <c r="AG620" s="210"/>
      <c r="AH620" s="210"/>
      <c r="AI620" s="210"/>
      <c r="AJ620" s="210"/>
      <c r="AK620" s="210"/>
      <c r="AL620" s="210"/>
      <c r="AM620" s="210"/>
      <c r="AN620" s="210"/>
      <c r="AO620" s="210"/>
      <c r="AP620" s="210"/>
      <c r="AQ620" s="210"/>
      <c r="AR620" s="210"/>
      <c r="AS620" s="210"/>
      <c r="AT620" s="210"/>
      <c r="AU620" s="210"/>
      <c r="AV620" s="210"/>
      <c r="AW620" s="210"/>
      <c r="AX620" s="210"/>
    </row>
    <row r="621" spans="1:50" x14ac:dyDescent="0.2">
      <c r="A621" s="210"/>
      <c r="B621" s="210"/>
      <c r="C621" s="210"/>
      <c r="D621" s="210"/>
      <c r="E621" s="210"/>
      <c r="F621" s="210"/>
      <c r="G621" s="210"/>
      <c r="H621" s="210"/>
      <c r="I621" s="210"/>
      <c r="J621" s="210"/>
      <c r="K621" s="210"/>
      <c r="L621" s="210"/>
      <c r="M621" s="210"/>
      <c r="N621" s="210"/>
      <c r="O621" s="210"/>
      <c r="P621" s="343"/>
      <c r="Q621" s="343"/>
      <c r="R621" s="210"/>
      <c r="S621" s="210"/>
      <c r="T621" s="210"/>
      <c r="U621" s="210"/>
      <c r="V621" s="210"/>
      <c r="W621" s="210"/>
      <c r="X621" s="210"/>
      <c r="Y621" s="210"/>
      <c r="Z621" s="210"/>
      <c r="AA621" s="210"/>
      <c r="AB621" s="210"/>
      <c r="AC621" s="210"/>
      <c r="AD621" s="210"/>
      <c r="AE621" s="210"/>
      <c r="AF621" s="210"/>
      <c r="AG621" s="210"/>
      <c r="AH621" s="210"/>
      <c r="AI621" s="210"/>
      <c r="AJ621" s="210"/>
      <c r="AK621" s="210"/>
      <c r="AL621" s="210"/>
      <c r="AM621" s="210"/>
      <c r="AN621" s="210"/>
      <c r="AO621" s="210"/>
      <c r="AP621" s="210"/>
      <c r="AQ621" s="210"/>
      <c r="AR621" s="210"/>
      <c r="AS621" s="210"/>
      <c r="AT621" s="210"/>
      <c r="AU621" s="210"/>
      <c r="AV621" s="210"/>
      <c r="AW621" s="210"/>
      <c r="AX621" s="210"/>
    </row>
    <row r="622" spans="1:50" x14ac:dyDescent="0.2">
      <c r="A622" s="210"/>
      <c r="B622" s="210"/>
      <c r="C622" s="210"/>
      <c r="D622" s="210"/>
      <c r="E622" s="210"/>
      <c r="F622" s="210"/>
      <c r="G622" s="210"/>
      <c r="H622" s="210"/>
      <c r="I622" s="210"/>
      <c r="J622" s="210"/>
      <c r="K622" s="210"/>
      <c r="L622" s="210"/>
      <c r="M622" s="210"/>
      <c r="N622" s="210"/>
      <c r="O622" s="210"/>
      <c r="P622" s="343"/>
      <c r="Q622" s="343"/>
      <c r="R622" s="210"/>
      <c r="S622" s="210"/>
      <c r="T622" s="210"/>
      <c r="U622" s="210"/>
      <c r="V622" s="210"/>
      <c r="W622" s="210"/>
      <c r="X622" s="210"/>
      <c r="Y622" s="210"/>
      <c r="Z622" s="210"/>
      <c r="AA622" s="210"/>
      <c r="AB622" s="210"/>
      <c r="AC622" s="210"/>
      <c r="AD622" s="210"/>
      <c r="AE622" s="210"/>
      <c r="AF622" s="210"/>
      <c r="AG622" s="210"/>
      <c r="AH622" s="210"/>
      <c r="AI622" s="210"/>
      <c r="AJ622" s="210"/>
      <c r="AK622" s="210"/>
      <c r="AL622" s="210"/>
      <c r="AM622" s="210"/>
      <c r="AN622" s="210"/>
      <c r="AO622" s="210"/>
      <c r="AP622" s="210"/>
      <c r="AQ622" s="210"/>
      <c r="AR622" s="210"/>
      <c r="AS622" s="210"/>
      <c r="AT622" s="210"/>
      <c r="AU622" s="210"/>
      <c r="AV622" s="210"/>
      <c r="AW622" s="210"/>
      <c r="AX622" s="210"/>
    </row>
    <row r="623" spans="1:50" x14ac:dyDescent="0.2">
      <c r="A623" s="210"/>
      <c r="B623" s="210"/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0"/>
      <c r="P623" s="343"/>
      <c r="Q623" s="343"/>
      <c r="R623" s="210"/>
      <c r="S623" s="210"/>
      <c r="T623" s="210"/>
      <c r="U623" s="210"/>
      <c r="V623" s="210"/>
      <c r="W623" s="210"/>
      <c r="X623" s="210"/>
      <c r="Y623" s="210"/>
      <c r="Z623" s="210"/>
      <c r="AA623" s="210"/>
      <c r="AB623" s="210"/>
      <c r="AC623" s="210"/>
      <c r="AD623" s="210"/>
      <c r="AE623" s="210"/>
      <c r="AF623" s="210"/>
      <c r="AG623" s="210"/>
      <c r="AH623" s="210"/>
      <c r="AI623" s="210"/>
      <c r="AJ623" s="210"/>
      <c r="AK623" s="210"/>
      <c r="AL623" s="210"/>
      <c r="AM623" s="210"/>
      <c r="AN623" s="210"/>
      <c r="AO623" s="210"/>
      <c r="AP623" s="210"/>
      <c r="AQ623" s="210"/>
      <c r="AR623" s="210"/>
      <c r="AS623" s="210"/>
      <c r="AT623" s="210"/>
      <c r="AU623" s="210"/>
      <c r="AV623" s="210"/>
      <c r="AW623" s="210"/>
      <c r="AX623" s="210"/>
    </row>
    <row r="624" spans="1:50" x14ac:dyDescent="0.2">
      <c r="A624" s="210"/>
      <c r="B624" s="210"/>
      <c r="C624" s="210"/>
      <c r="D624" s="210"/>
      <c r="E624" s="210"/>
      <c r="F624" s="210"/>
      <c r="G624" s="210"/>
      <c r="H624" s="210"/>
      <c r="I624" s="210"/>
      <c r="J624" s="210"/>
      <c r="K624" s="210"/>
      <c r="L624" s="210"/>
      <c r="M624" s="210"/>
      <c r="N624" s="210"/>
      <c r="O624" s="210"/>
      <c r="P624" s="343"/>
      <c r="Q624" s="343"/>
      <c r="R624" s="210"/>
      <c r="S624" s="210"/>
      <c r="T624" s="210"/>
      <c r="U624" s="210"/>
      <c r="V624" s="210"/>
      <c r="W624" s="210"/>
      <c r="X624" s="210"/>
      <c r="Y624" s="210"/>
      <c r="Z624" s="210"/>
      <c r="AA624" s="210"/>
      <c r="AB624" s="210"/>
      <c r="AC624" s="210"/>
      <c r="AD624" s="210"/>
      <c r="AE624" s="210"/>
      <c r="AF624" s="210"/>
      <c r="AG624" s="210"/>
      <c r="AH624" s="210"/>
      <c r="AI624" s="210"/>
      <c r="AJ624" s="210"/>
      <c r="AK624" s="210"/>
      <c r="AL624" s="210"/>
      <c r="AM624" s="210"/>
      <c r="AN624" s="210"/>
      <c r="AO624" s="210"/>
      <c r="AP624" s="210"/>
      <c r="AQ624" s="210"/>
      <c r="AR624" s="210"/>
      <c r="AS624" s="210"/>
      <c r="AT624" s="210"/>
      <c r="AU624" s="210"/>
      <c r="AV624" s="210"/>
      <c r="AW624" s="210"/>
      <c r="AX624" s="210"/>
    </row>
    <row r="625" spans="1:50" x14ac:dyDescent="0.2">
      <c r="A625" s="210"/>
      <c r="B625" s="210"/>
      <c r="C625" s="210"/>
      <c r="D625" s="210"/>
      <c r="E625" s="210"/>
      <c r="F625" s="210"/>
      <c r="G625" s="210"/>
      <c r="H625" s="210"/>
      <c r="I625" s="210"/>
      <c r="J625" s="210"/>
      <c r="K625" s="210"/>
      <c r="L625" s="210"/>
      <c r="M625" s="210"/>
      <c r="N625" s="210"/>
      <c r="O625" s="210"/>
      <c r="P625" s="343"/>
      <c r="Q625" s="343"/>
      <c r="R625" s="210"/>
      <c r="S625" s="210"/>
      <c r="T625" s="210"/>
      <c r="U625" s="210"/>
      <c r="V625" s="210"/>
      <c r="W625" s="210"/>
      <c r="X625" s="210"/>
      <c r="Y625" s="210"/>
      <c r="Z625" s="210"/>
      <c r="AA625" s="210"/>
      <c r="AB625" s="210"/>
      <c r="AC625" s="210"/>
      <c r="AD625" s="210"/>
      <c r="AE625" s="210"/>
      <c r="AF625" s="210"/>
      <c r="AG625" s="210"/>
      <c r="AH625" s="210"/>
      <c r="AI625" s="210"/>
      <c r="AJ625" s="210"/>
      <c r="AK625" s="210"/>
      <c r="AL625" s="210"/>
      <c r="AM625" s="210"/>
      <c r="AN625" s="210"/>
      <c r="AO625" s="210"/>
      <c r="AP625" s="210"/>
      <c r="AQ625" s="210"/>
      <c r="AR625" s="210"/>
      <c r="AS625" s="210"/>
      <c r="AT625" s="210"/>
      <c r="AU625" s="210"/>
      <c r="AV625" s="210"/>
      <c r="AW625" s="210"/>
      <c r="AX625" s="210"/>
    </row>
    <row r="626" spans="1:50" x14ac:dyDescent="0.2">
      <c r="A626" s="210"/>
      <c r="B626" s="210"/>
      <c r="C626" s="210"/>
      <c r="D626" s="210"/>
      <c r="E626" s="210"/>
      <c r="F626" s="210"/>
      <c r="G626" s="210"/>
      <c r="H626" s="210"/>
      <c r="I626" s="210"/>
      <c r="J626" s="210"/>
      <c r="K626" s="210"/>
      <c r="L626" s="210"/>
      <c r="M626" s="210"/>
      <c r="N626" s="210"/>
      <c r="O626" s="210"/>
      <c r="P626" s="343"/>
      <c r="Q626" s="343"/>
      <c r="R626" s="210"/>
      <c r="S626" s="210"/>
      <c r="T626" s="210"/>
      <c r="U626" s="210"/>
      <c r="V626" s="210"/>
      <c r="W626" s="210"/>
      <c r="X626" s="210"/>
      <c r="Y626" s="210"/>
      <c r="Z626" s="210"/>
      <c r="AA626" s="210"/>
      <c r="AB626" s="210"/>
      <c r="AC626" s="210"/>
      <c r="AD626" s="210"/>
      <c r="AE626" s="210"/>
      <c r="AF626" s="210"/>
      <c r="AG626" s="210"/>
      <c r="AH626" s="210"/>
      <c r="AI626" s="210"/>
      <c r="AJ626" s="210"/>
      <c r="AK626" s="210"/>
      <c r="AL626" s="210"/>
      <c r="AM626" s="210"/>
      <c r="AN626" s="210"/>
      <c r="AO626" s="210"/>
      <c r="AP626" s="210"/>
      <c r="AQ626" s="210"/>
      <c r="AR626" s="210"/>
      <c r="AS626" s="210"/>
      <c r="AT626" s="210"/>
      <c r="AU626" s="210"/>
      <c r="AV626" s="210"/>
      <c r="AW626" s="210"/>
      <c r="AX626" s="210"/>
    </row>
    <row r="627" spans="1:50" x14ac:dyDescent="0.2">
      <c r="A627" s="210"/>
      <c r="B627" s="210"/>
      <c r="C627" s="210"/>
      <c r="D627" s="210"/>
      <c r="E627" s="210"/>
      <c r="F627" s="210"/>
      <c r="G627" s="210"/>
      <c r="H627" s="210"/>
      <c r="I627" s="210"/>
      <c r="J627" s="210"/>
      <c r="K627" s="210"/>
      <c r="L627" s="210"/>
      <c r="M627" s="210"/>
      <c r="N627" s="210"/>
      <c r="O627" s="210"/>
      <c r="P627" s="343"/>
      <c r="Q627" s="343"/>
      <c r="R627" s="210"/>
      <c r="S627" s="210"/>
      <c r="T627" s="210"/>
      <c r="U627" s="210"/>
      <c r="V627" s="210"/>
      <c r="W627" s="210"/>
      <c r="X627" s="210"/>
      <c r="Y627" s="210"/>
      <c r="Z627" s="210"/>
      <c r="AA627" s="210"/>
      <c r="AB627" s="210"/>
      <c r="AC627" s="210"/>
      <c r="AD627" s="210"/>
      <c r="AE627" s="210"/>
      <c r="AF627" s="210"/>
      <c r="AG627" s="210"/>
      <c r="AH627" s="210"/>
      <c r="AI627" s="210"/>
      <c r="AJ627" s="210"/>
      <c r="AK627" s="210"/>
      <c r="AL627" s="210"/>
      <c r="AM627" s="210"/>
      <c r="AN627" s="210"/>
      <c r="AO627" s="210"/>
      <c r="AP627" s="210"/>
      <c r="AQ627" s="210"/>
      <c r="AR627" s="210"/>
      <c r="AS627" s="210"/>
      <c r="AT627" s="210"/>
      <c r="AU627" s="210"/>
      <c r="AV627" s="210"/>
      <c r="AW627" s="210"/>
      <c r="AX627" s="210"/>
    </row>
    <row r="628" spans="1:50" x14ac:dyDescent="0.2">
      <c r="A628" s="210"/>
      <c r="B628" s="210"/>
      <c r="C628" s="210"/>
      <c r="D628" s="210"/>
      <c r="E628" s="210"/>
      <c r="F628" s="210"/>
      <c r="G628" s="210"/>
      <c r="H628" s="210"/>
      <c r="I628" s="210"/>
      <c r="J628" s="210"/>
      <c r="K628" s="210"/>
      <c r="L628" s="210"/>
      <c r="M628" s="210"/>
      <c r="N628" s="210"/>
      <c r="O628" s="210"/>
      <c r="P628" s="343"/>
      <c r="Q628" s="343"/>
      <c r="R628" s="210"/>
      <c r="S628" s="210"/>
      <c r="T628" s="210"/>
      <c r="U628" s="210"/>
      <c r="V628" s="210"/>
      <c r="W628" s="210"/>
      <c r="X628" s="210"/>
      <c r="Y628" s="210"/>
      <c r="Z628" s="210"/>
      <c r="AA628" s="210"/>
      <c r="AB628" s="210"/>
      <c r="AC628" s="210"/>
      <c r="AD628" s="210"/>
      <c r="AE628" s="210"/>
      <c r="AF628" s="210"/>
      <c r="AG628" s="210"/>
      <c r="AH628" s="210"/>
      <c r="AI628" s="210"/>
      <c r="AJ628" s="210"/>
      <c r="AK628" s="210"/>
      <c r="AL628" s="210"/>
      <c r="AM628" s="210"/>
      <c r="AN628" s="210"/>
      <c r="AO628" s="210"/>
      <c r="AP628" s="210"/>
      <c r="AQ628" s="210"/>
      <c r="AR628" s="210"/>
      <c r="AS628" s="210"/>
      <c r="AT628" s="210"/>
      <c r="AU628" s="210"/>
      <c r="AV628" s="210"/>
      <c r="AW628" s="210"/>
      <c r="AX628" s="210"/>
    </row>
    <row r="629" spans="1:50" x14ac:dyDescent="0.2">
      <c r="A629" s="210"/>
      <c r="B629" s="210"/>
      <c r="C629" s="210"/>
      <c r="D629" s="210"/>
      <c r="E629" s="210"/>
      <c r="F629" s="210"/>
      <c r="G629" s="210"/>
      <c r="H629" s="210"/>
      <c r="I629" s="210"/>
      <c r="J629" s="210"/>
      <c r="K629" s="210"/>
      <c r="L629" s="210"/>
      <c r="M629" s="210"/>
      <c r="N629" s="210"/>
      <c r="O629" s="210"/>
      <c r="P629" s="343"/>
      <c r="Q629" s="343"/>
      <c r="R629" s="210"/>
      <c r="S629" s="210"/>
      <c r="T629" s="210"/>
      <c r="U629" s="210"/>
      <c r="V629" s="210"/>
      <c r="W629" s="210"/>
      <c r="X629" s="210"/>
      <c r="Y629" s="210"/>
      <c r="Z629" s="210"/>
      <c r="AA629" s="210"/>
      <c r="AB629" s="210"/>
      <c r="AC629" s="210"/>
      <c r="AD629" s="210"/>
      <c r="AE629" s="210"/>
      <c r="AF629" s="210"/>
      <c r="AG629" s="210"/>
      <c r="AH629" s="210"/>
      <c r="AI629" s="210"/>
      <c r="AJ629" s="210"/>
      <c r="AK629" s="210"/>
      <c r="AL629" s="210"/>
      <c r="AM629" s="210"/>
      <c r="AN629" s="210"/>
      <c r="AO629" s="210"/>
      <c r="AP629" s="210"/>
      <c r="AQ629" s="210"/>
      <c r="AR629" s="210"/>
      <c r="AS629" s="210"/>
      <c r="AT629" s="210"/>
      <c r="AU629" s="210"/>
      <c r="AV629" s="210"/>
      <c r="AW629" s="210"/>
      <c r="AX629" s="210"/>
    </row>
    <row r="630" spans="1:50" x14ac:dyDescent="0.2">
      <c r="A630" s="210"/>
      <c r="B630" s="210"/>
      <c r="C630" s="210"/>
      <c r="D630" s="210"/>
      <c r="E630" s="210"/>
      <c r="F630" s="210"/>
      <c r="G630" s="210"/>
      <c r="H630" s="210"/>
      <c r="I630" s="210"/>
      <c r="J630" s="210"/>
      <c r="K630" s="210"/>
      <c r="L630" s="210"/>
      <c r="M630" s="210"/>
      <c r="N630" s="210"/>
      <c r="O630" s="210"/>
      <c r="P630" s="343"/>
      <c r="Q630" s="343"/>
      <c r="R630" s="210"/>
      <c r="S630" s="210"/>
      <c r="T630" s="210"/>
      <c r="U630" s="210"/>
      <c r="V630" s="210"/>
      <c r="W630" s="210"/>
      <c r="X630" s="210"/>
      <c r="Y630" s="210"/>
      <c r="Z630" s="210"/>
      <c r="AA630" s="210"/>
      <c r="AB630" s="210"/>
      <c r="AC630" s="210"/>
      <c r="AD630" s="210"/>
      <c r="AE630" s="210"/>
      <c r="AF630" s="210"/>
      <c r="AG630" s="210"/>
      <c r="AH630" s="210"/>
      <c r="AI630" s="210"/>
      <c r="AJ630" s="210"/>
      <c r="AK630" s="210"/>
      <c r="AL630" s="210"/>
      <c r="AM630" s="210"/>
      <c r="AN630" s="210"/>
      <c r="AO630" s="210"/>
      <c r="AP630" s="210"/>
      <c r="AQ630" s="210"/>
      <c r="AR630" s="210"/>
      <c r="AS630" s="210"/>
      <c r="AT630" s="210"/>
      <c r="AU630" s="210"/>
      <c r="AV630" s="210"/>
      <c r="AW630" s="210"/>
      <c r="AX630" s="210"/>
    </row>
    <row r="631" spans="1:50" x14ac:dyDescent="0.2">
      <c r="A631" s="210"/>
      <c r="B631" s="210"/>
      <c r="C631" s="210"/>
      <c r="D631" s="210"/>
      <c r="E631" s="210"/>
      <c r="F631" s="210"/>
      <c r="G631" s="210"/>
      <c r="H631" s="210"/>
      <c r="I631" s="210"/>
      <c r="J631" s="210"/>
      <c r="K631" s="210"/>
      <c r="L631" s="210"/>
      <c r="M631" s="210"/>
      <c r="N631" s="210"/>
      <c r="O631" s="210"/>
      <c r="P631" s="343"/>
      <c r="Q631" s="343"/>
      <c r="R631" s="210"/>
      <c r="S631" s="210"/>
      <c r="T631" s="210"/>
      <c r="U631" s="210"/>
      <c r="V631" s="210"/>
      <c r="W631" s="210"/>
      <c r="X631" s="210"/>
      <c r="Y631" s="210"/>
      <c r="Z631" s="210"/>
      <c r="AA631" s="210"/>
      <c r="AB631" s="210"/>
      <c r="AC631" s="210"/>
      <c r="AD631" s="210"/>
      <c r="AE631" s="210"/>
      <c r="AF631" s="210"/>
      <c r="AG631" s="210"/>
      <c r="AH631" s="210"/>
      <c r="AI631" s="210"/>
      <c r="AJ631" s="210"/>
      <c r="AK631" s="210"/>
      <c r="AL631" s="210"/>
      <c r="AM631" s="210"/>
      <c r="AN631" s="210"/>
      <c r="AO631" s="210"/>
      <c r="AP631" s="210"/>
      <c r="AQ631" s="210"/>
      <c r="AR631" s="210"/>
      <c r="AS631" s="210"/>
      <c r="AT631" s="210"/>
      <c r="AU631" s="210"/>
      <c r="AV631" s="210"/>
      <c r="AW631" s="210"/>
      <c r="AX631" s="210"/>
    </row>
    <row r="632" spans="1:50" x14ac:dyDescent="0.2">
      <c r="A632" s="210"/>
      <c r="B632" s="210"/>
      <c r="C632" s="210"/>
      <c r="D632" s="210"/>
      <c r="E632" s="210"/>
      <c r="F632" s="210"/>
      <c r="G632" s="210"/>
      <c r="H632" s="210"/>
      <c r="I632" s="210"/>
      <c r="J632" s="210"/>
      <c r="K632" s="210"/>
      <c r="L632" s="210"/>
      <c r="M632" s="210"/>
      <c r="N632" s="210"/>
      <c r="O632" s="210"/>
      <c r="P632" s="343"/>
      <c r="Q632" s="343"/>
      <c r="R632" s="210"/>
      <c r="S632" s="210"/>
      <c r="T632" s="210"/>
      <c r="U632" s="210"/>
      <c r="V632" s="210"/>
      <c r="W632" s="210"/>
      <c r="X632" s="210"/>
      <c r="Y632" s="210"/>
      <c r="Z632" s="210"/>
      <c r="AA632" s="210"/>
      <c r="AB632" s="210"/>
      <c r="AC632" s="210"/>
      <c r="AD632" s="210"/>
      <c r="AE632" s="210"/>
      <c r="AF632" s="210"/>
      <c r="AG632" s="210"/>
      <c r="AH632" s="210"/>
      <c r="AI632" s="210"/>
      <c r="AJ632" s="210"/>
      <c r="AK632" s="210"/>
      <c r="AL632" s="210"/>
      <c r="AM632" s="210"/>
      <c r="AN632" s="210"/>
      <c r="AO632" s="210"/>
      <c r="AP632" s="210"/>
      <c r="AQ632" s="210"/>
      <c r="AR632" s="210"/>
      <c r="AS632" s="210"/>
      <c r="AT632" s="210"/>
      <c r="AU632" s="210"/>
      <c r="AV632" s="210"/>
      <c r="AW632" s="210"/>
      <c r="AX632" s="210"/>
    </row>
    <row r="633" spans="1:50" x14ac:dyDescent="0.2">
      <c r="A633" s="210"/>
      <c r="B633" s="210"/>
      <c r="C633" s="210"/>
      <c r="D633" s="210"/>
      <c r="E633" s="210"/>
      <c r="F633" s="210"/>
      <c r="G633" s="210"/>
      <c r="H633" s="210"/>
      <c r="I633" s="210"/>
      <c r="J633" s="210"/>
      <c r="K633" s="210"/>
      <c r="L633" s="210"/>
      <c r="M633" s="210"/>
      <c r="N633" s="210"/>
      <c r="O633" s="210"/>
      <c r="P633" s="343"/>
      <c r="Q633" s="343"/>
      <c r="R633" s="210"/>
      <c r="S633" s="210"/>
      <c r="T633" s="210"/>
      <c r="U633" s="210"/>
      <c r="V633" s="210"/>
      <c r="W633" s="210"/>
      <c r="X633" s="210"/>
      <c r="Y633" s="210"/>
      <c r="Z633" s="210"/>
      <c r="AA633" s="210"/>
      <c r="AB633" s="210"/>
      <c r="AC633" s="210"/>
      <c r="AD633" s="210"/>
      <c r="AE633" s="210"/>
      <c r="AF633" s="210"/>
      <c r="AG633" s="210"/>
      <c r="AH633" s="210"/>
      <c r="AI633" s="210"/>
      <c r="AJ633" s="210"/>
      <c r="AK633" s="210"/>
      <c r="AL633" s="210"/>
      <c r="AM633" s="210"/>
      <c r="AN633" s="210"/>
      <c r="AO633" s="210"/>
      <c r="AP633" s="210"/>
      <c r="AQ633" s="210"/>
      <c r="AR633" s="210"/>
      <c r="AS633" s="210"/>
      <c r="AT633" s="210"/>
      <c r="AU633" s="210"/>
      <c r="AV633" s="210"/>
      <c r="AW633" s="210"/>
      <c r="AX633" s="210"/>
    </row>
    <row r="634" spans="1:50" x14ac:dyDescent="0.2">
      <c r="A634" s="210"/>
      <c r="B634" s="210"/>
      <c r="C634" s="210"/>
      <c r="D634" s="210"/>
      <c r="E634" s="210"/>
      <c r="F634" s="210"/>
      <c r="G634" s="210"/>
      <c r="H634" s="210"/>
      <c r="I634" s="210"/>
      <c r="J634" s="210"/>
      <c r="K634" s="210"/>
      <c r="L634" s="210"/>
      <c r="M634" s="210"/>
      <c r="N634" s="210"/>
      <c r="O634" s="210"/>
      <c r="P634" s="343"/>
      <c r="Q634" s="343"/>
      <c r="R634" s="210"/>
      <c r="S634" s="210"/>
      <c r="T634" s="210"/>
      <c r="U634" s="210"/>
      <c r="V634" s="210"/>
      <c r="W634" s="210"/>
      <c r="X634" s="210"/>
      <c r="Y634" s="210"/>
      <c r="Z634" s="210"/>
      <c r="AA634" s="210"/>
      <c r="AB634" s="210"/>
      <c r="AC634" s="210"/>
      <c r="AD634" s="210"/>
      <c r="AE634" s="210"/>
      <c r="AF634" s="210"/>
      <c r="AG634" s="210"/>
      <c r="AH634" s="210"/>
      <c r="AI634" s="210"/>
      <c r="AJ634" s="210"/>
      <c r="AK634" s="210"/>
      <c r="AL634" s="210"/>
      <c r="AM634" s="210"/>
      <c r="AN634" s="210"/>
      <c r="AO634" s="210"/>
      <c r="AP634" s="210"/>
      <c r="AQ634" s="210"/>
      <c r="AR634" s="210"/>
      <c r="AS634" s="210"/>
      <c r="AT634" s="210"/>
      <c r="AU634" s="210"/>
      <c r="AV634" s="210"/>
      <c r="AW634" s="210"/>
      <c r="AX634" s="210"/>
    </row>
    <row r="635" spans="1:50" x14ac:dyDescent="0.2">
      <c r="A635" s="210"/>
      <c r="B635" s="210"/>
      <c r="C635" s="210"/>
      <c r="D635" s="210"/>
      <c r="E635" s="210"/>
      <c r="F635" s="210"/>
      <c r="G635" s="210"/>
      <c r="H635" s="210"/>
      <c r="I635" s="210"/>
      <c r="J635" s="210"/>
      <c r="K635" s="210"/>
      <c r="L635" s="210"/>
      <c r="M635" s="210"/>
      <c r="N635" s="210"/>
      <c r="O635" s="210"/>
      <c r="P635" s="343"/>
      <c r="Q635" s="343"/>
      <c r="R635" s="210"/>
      <c r="S635" s="210"/>
      <c r="T635" s="210"/>
      <c r="U635" s="210"/>
      <c r="V635" s="210"/>
      <c r="W635" s="210"/>
      <c r="X635" s="210"/>
      <c r="Y635" s="210"/>
      <c r="Z635" s="210"/>
      <c r="AA635" s="210"/>
      <c r="AB635" s="210"/>
      <c r="AC635" s="210"/>
      <c r="AD635" s="210"/>
      <c r="AE635" s="210"/>
      <c r="AF635" s="210"/>
      <c r="AG635" s="210"/>
      <c r="AH635" s="210"/>
      <c r="AI635" s="210"/>
      <c r="AJ635" s="210"/>
      <c r="AK635" s="210"/>
      <c r="AL635" s="210"/>
      <c r="AM635" s="210"/>
      <c r="AN635" s="210"/>
      <c r="AO635" s="210"/>
      <c r="AP635" s="210"/>
      <c r="AQ635" s="210"/>
      <c r="AR635" s="210"/>
      <c r="AS635" s="210"/>
      <c r="AT635" s="210"/>
      <c r="AU635" s="210"/>
      <c r="AV635" s="210"/>
      <c r="AW635" s="210"/>
      <c r="AX635" s="210"/>
    </row>
    <row r="636" spans="1:50" x14ac:dyDescent="0.2">
      <c r="A636" s="210"/>
      <c r="B636" s="210"/>
      <c r="C636" s="210"/>
      <c r="D636" s="210"/>
      <c r="E636" s="210"/>
      <c r="F636" s="210"/>
      <c r="G636" s="210"/>
      <c r="H636" s="210"/>
      <c r="I636" s="210"/>
      <c r="J636" s="210"/>
      <c r="K636" s="210"/>
      <c r="L636" s="210"/>
      <c r="M636" s="210"/>
      <c r="N636" s="210"/>
      <c r="O636" s="210"/>
      <c r="P636" s="343"/>
      <c r="Q636" s="343"/>
      <c r="R636" s="210"/>
      <c r="S636" s="210"/>
      <c r="T636" s="210"/>
      <c r="U636" s="210"/>
      <c r="V636" s="210"/>
      <c r="W636" s="210"/>
      <c r="X636" s="210"/>
      <c r="Y636" s="210"/>
      <c r="Z636" s="210"/>
      <c r="AA636" s="210"/>
      <c r="AB636" s="210"/>
      <c r="AC636" s="210"/>
      <c r="AD636" s="210"/>
      <c r="AE636" s="210"/>
      <c r="AF636" s="210"/>
      <c r="AG636" s="210"/>
      <c r="AH636" s="210"/>
      <c r="AI636" s="210"/>
      <c r="AJ636" s="210"/>
      <c r="AK636" s="210"/>
      <c r="AL636" s="210"/>
      <c r="AM636" s="210"/>
      <c r="AN636" s="210"/>
      <c r="AO636" s="210"/>
      <c r="AP636" s="210"/>
      <c r="AQ636" s="210"/>
      <c r="AR636" s="210"/>
      <c r="AS636" s="210"/>
      <c r="AT636" s="210"/>
      <c r="AU636" s="210"/>
      <c r="AV636" s="210"/>
      <c r="AW636" s="210"/>
      <c r="AX636" s="210"/>
    </row>
    <row r="637" spans="1:50" x14ac:dyDescent="0.2">
      <c r="A637" s="210"/>
      <c r="B637" s="210"/>
      <c r="C637" s="210"/>
      <c r="D637" s="210"/>
      <c r="E637" s="210"/>
      <c r="F637" s="210"/>
      <c r="G637" s="210"/>
      <c r="H637" s="210"/>
      <c r="I637" s="210"/>
      <c r="J637" s="210"/>
      <c r="K637" s="210"/>
      <c r="L637" s="210"/>
      <c r="M637" s="210"/>
      <c r="N637" s="210"/>
      <c r="O637" s="210"/>
      <c r="P637" s="343"/>
      <c r="Q637" s="343"/>
      <c r="R637" s="210"/>
      <c r="S637" s="210"/>
      <c r="T637" s="210"/>
      <c r="U637" s="210"/>
      <c r="V637" s="210"/>
      <c r="W637" s="210"/>
      <c r="X637" s="210"/>
      <c r="Y637" s="210"/>
      <c r="Z637" s="210"/>
      <c r="AA637" s="210"/>
      <c r="AB637" s="210"/>
      <c r="AC637" s="210"/>
      <c r="AD637" s="210"/>
      <c r="AE637" s="210"/>
      <c r="AF637" s="210"/>
      <c r="AG637" s="210"/>
      <c r="AH637" s="210"/>
      <c r="AI637" s="210"/>
      <c r="AJ637" s="210"/>
      <c r="AK637" s="210"/>
      <c r="AL637" s="210"/>
      <c r="AM637" s="210"/>
      <c r="AN637" s="210"/>
      <c r="AO637" s="210"/>
      <c r="AP637" s="210"/>
      <c r="AQ637" s="210"/>
      <c r="AR637" s="210"/>
      <c r="AS637" s="210"/>
      <c r="AT637" s="210"/>
      <c r="AU637" s="210"/>
      <c r="AV637" s="210"/>
      <c r="AW637" s="210"/>
      <c r="AX637" s="210"/>
    </row>
    <row r="638" spans="1:50" x14ac:dyDescent="0.2">
      <c r="A638" s="210"/>
      <c r="B638" s="210"/>
      <c r="C638" s="210"/>
      <c r="D638" s="210"/>
      <c r="E638" s="210"/>
      <c r="F638" s="210"/>
      <c r="G638" s="210"/>
      <c r="H638" s="210"/>
      <c r="I638" s="210"/>
      <c r="J638" s="210"/>
      <c r="K638" s="210"/>
      <c r="L638" s="210"/>
      <c r="M638" s="210"/>
      <c r="N638" s="210"/>
      <c r="O638" s="210"/>
      <c r="P638" s="343"/>
      <c r="Q638" s="343"/>
      <c r="R638" s="210"/>
      <c r="S638" s="210"/>
      <c r="T638" s="210"/>
      <c r="U638" s="210"/>
      <c r="V638" s="210"/>
      <c r="W638" s="210"/>
      <c r="X638" s="210"/>
      <c r="Y638" s="210"/>
      <c r="Z638" s="210"/>
      <c r="AA638" s="210"/>
      <c r="AB638" s="210"/>
      <c r="AC638" s="210"/>
      <c r="AD638" s="210"/>
      <c r="AE638" s="210"/>
      <c r="AF638" s="210"/>
      <c r="AG638" s="210"/>
      <c r="AH638" s="210"/>
      <c r="AI638" s="210"/>
      <c r="AJ638" s="210"/>
      <c r="AK638" s="210"/>
      <c r="AL638" s="210"/>
      <c r="AM638" s="210"/>
      <c r="AN638" s="210"/>
      <c r="AO638" s="210"/>
      <c r="AP638" s="210"/>
      <c r="AQ638" s="210"/>
      <c r="AR638" s="210"/>
      <c r="AS638" s="210"/>
      <c r="AT638" s="210"/>
      <c r="AU638" s="210"/>
      <c r="AV638" s="210"/>
      <c r="AW638" s="210"/>
      <c r="AX638" s="210"/>
    </row>
    <row r="639" spans="1:50" x14ac:dyDescent="0.2">
      <c r="A639" s="210"/>
      <c r="B639" s="210"/>
      <c r="C639" s="210"/>
      <c r="D639" s="210"/>
      <c r="E639" s="210"/>
      <c r="F639" s="210"/>
      <c r="G639" s="210"/>
      <c r="H639" s="210"/>
      <c r="I639" s="210"/>
      <c r="J639" s="210"/>
      <c r="K639" s="210"/>
      <c r="L639" s="210"/>
      <c r="M639" s="210"/>
      <c r="N639" s="210"/>
      <c r="O639" s="210"/>
      <c r="P639" s="343"/>
      <c r="Q639" s="343"/>
      <c r="R639" s="210"/>
      <c r="S639" s="210"/>
      <c r="T639" s="210"/>
      <c r="U639" s="210"/>
      <c r="V639" s="210"/>
      <c r="W639" s="210"/>
      <c r="X639" s="210"/>
      <c r="Y639" s="210"/>
      <c r="Z639" s="210"/>
      <c r="AA639" s="210"/>
      <c r="AB639" s="210"/>
      <c r="AC639" s="210"/>
      <c r="AD639" s="210"/>
      <c r="AE639" s="210"/>
      <c r="AF639" s="210"/>
      <c r="AG639" s="210"/>
      <c r="AH639" s="210"/>
      <c r="AI639" s="210"/>
      <c r="AJ639" s="210"/>
      <c r="AK639" s="210"/>
      <c r="AL639" s="210"/>
      <c r="AM639" s="210"/>
      <c r="AN639" s="210"/>
      <c r="AO639" s="210"/>
      <c r="AP639" s="210"/>
      <c r="AQ639" s="210"/>
      <c r="AR639" s="210"/>
      <c r="AS639" s="210"/>
      <c r="AT639" s="210"/>
      <c r="AU639" s="210"/>
      <c r="AV639" s="210"/>
      <c r="AW639" s="210"/>
      <c r="AX639" s="210"/>
    </row>
    <row r="640" spans="1:50" x14ac:dyDescent="0.2">
      <c r="A640" s="210"/>
      <c r="B640" s="210"/>
      <c r="C640" s="210"/>
      <c r="D640" s="210"/>
      <c r="E640" s="210"/>
      <c r="F640" s="210"/>
      <c r="G640" s="210"/>
      <c r="H640" s="210"/>
      <c r="I640" s="210"/>
      <c r="J640" s="210"/>
      <c r="K640" s="210"/>
      <c r="L640" s="210"/>
      <c r="M640" s="210"/>
      <c r="N640" s="210"/>
      <c r="O640" s="210"/>
      <c r="P640" s="343"/>
      <c r="Q640" s="343"/>
      <c r="R640" s="210"/>
      <c r="S640" s="210"/>
      <c r="T640" s="210"/>
      <c r="U640" s="210"/>
      <c r="V640" s="210"/>
      <c r="W640" s="210"/>
      <c r="X640" s="210"/>
      <c r="Y640" s="210"/>
      <c r="Z640" s="210"/>
      <c r="AA640" s="210"/>
      <c r="AB640" s="210"/>
      <c r="AC640" s="210"/>
      <c r="AD640" s="210"/>
      <c r="AE640" s="210"/>
      <c r="AF640" s="210"/>
      <c r="AG640" s="210"/>
      <c r="AH640" s="210"/>
      <c r="AI640" s="210"/>
      <c r="AJ640" s="210"/>
      <c r="AK640" s="210"/>
      <c r="AL640" s="210"/>
      <c r="AM640" s="210"/>
      <c r="AN640" s="210"/>
      <c r="AO640" s="210"/>
      <c r="AP640" s="210"/>
      <c r="AQ640" s="210"/>
      <c r="AR640" s="210"/>
      <c r="AS640" s="210"/>
      <c r="AT640" s="210"/>
      <c r="AU640" s="210"/>
      <c r="AV640" s="210"/>
      <c r="AW640" s="210"/>
      <c r="AX640" s="210"/>
    </row>
    <row r="641" spans="1:50" x14ac:dyDescent="0.2">
      <c r="A641" s="210"/>
      <c r="B641" s="210"/>
      <c r="C641" s="210"/>
      <c r="D641" s="210"/>
      <c r="E641" s="210"/>
      <c r="F641" s="210"/>
      <c r="G641" s="210"/>
      <c r="H641" s="210"/>
      <c r="I641" s="210"/>
      <c r="J641" s="210"/>
      <c r="K641" s="210"/>
      <c r="L641" s="210"/>
      <c r="M641" s="210"/>
      <c r="N641" s="210"/>
      <c r="O641" s="210"/>
      <c r="P641" s="343"/>
      <c r="Q641" s="343"/>
      <c r="R641" s="210"/>
      <c r="S641" s="210"/>
      <c r="T641" s="210"/>
      <c r="U641" s="210"/>
      <c r="V641" s="210"/>
      <c r="W641" s="210"/>
      <c r="X641" s="210"/>
      <c r="Y641" s="210"/>
      <c r="Z641" s="210"/>
      <c r="AA641" s="210"/>
      <c r="AB641" s="210"/>
      <c r="AC641" s="210"/>
      <c r="AD641" s="210"/>
      <c r="AE641" s="210"/>
      <c r="AF641" s="210"/>
      <c r="AG641" s="210"/>
      <c r="AH641" s="210"/>
      <c r="AI641" s="210"/>
      <c r="AJ641" s="210"/>
      <c r="AK641" s="210"/>
      <c r="AL641" s="210"/>
      <c r="AM641" s="210"/>
      <c r="AN641" s="210"/>
      <c r="AO641" s="210"/>
      <c r="AP641" s="210"/>
      <c r="AQ641" s="210"/>
      <c r="AR641" s="210"/>
      <c r="AS641" s="210"/>
      <c r="AT641" s="210"/>
      <c r="AU641" s="210"/>
      <c r="AV641" s="210"/>
      <c r="AW641" s="210"/>
      <c r="AX641" s="210"/>
    </row>
    <row r="642" spans="1:50" x14ac:dyDescent="0.2">
      <c r="A642" s="210"/>
      <c r="B642" s="210"/>
      <c r="C642" s="210"/>
      <c r="D642" s="210"/>
      <c r="E642" s="210"/>
      <c r="F642" s="210"/>
      <c r="G642" s="210"/>
      <c r="H642" s="210"/>
      <c r="I642" s="210"/>
      <c r="J642" s="210"/>
      <c r="K642" s="210"/>
      <c r="L642" s="210"/>
      <c r="M642" s="210"/>
      <c r="N642" s="210"/>
      <c r="O642" s="210"/>
      <c r="P642" s="343"/>
      <c r="Q642" s="343"/>
      <c r="R642" s="210"/>
      <c r="S642" s="210"/>
      <c r="T642" s="210"/>
      <c r="U642" s="210"/>
      <c r="V642" s="210"/>
      <c r="W642" s="210"/>
      <c r="X642" s="210"/>
      <c r="Y642" s="210"/>
      <c r="Z642" s="210"/>
      <c r="AA642" s="210"/>
      <c r="AB642" s="210"/>
      <c r="AC642" s="210"/>
      <c r="AD642" s="210"/>
      <c r="AE642" s="210"/>
      <c r="AF642" s="210"/>
      <c r="AG642" s="210"/>
      <c r="AH642" s="210"/>
      <c r="AI642" s="210"/>
      <c r="AJ642" s="210"/>
      <c r="AK642" s="210"/>
      <c r="AL642" s="210"/>
      <c r="AM642" s="210"/>
      <c r="AN642" s="210"/>
      <c r="AO642" s="210"/>
      <c r="AP642" s="210"/>
      <c r="AQ642" s="210"/>
      <c r="AR642" s="210"/>
      <c r="AS642" s="210"/>
      <c r="AT642" s="210"/>
      <c r="AU642" s="210"/>
      <c r="AV642" s="210"/>
      <c r="AW642" s="210"/>
      <c r="AX642" s="210"/>
    </row>
    <row r="643" spans="1:50" x14ac:dyDescent="0.2">
      <c r="A643" s="210"/>
      <c r="B643" s="210"/>
      <c r="C643" s="210"/>
      <c r="D643" s="210"/>
      <c r="E643" s="210"/>
      <c r="F643" s="210"/>
      <c r="G643" s="210"/>
      <c r="H643" s="210"/>
      <c r="I643" s="210"/>
      <c r="J643" s="210"/>
      <c r="K643" s="210"/>
      <c r="L643" s="210"/>
      <c r="M643" s="210"/>
      <c r="N643" s="210"/>
      <c r="O643" s="210"/>
      <c r="P643" s="343"/>
      <c r="Q643" s="343"/>
      <c r="R643" s="210"/>
      <c r="S643" s="210"/>
      <c r="T643" s="210"/>
      <c r="U643" s="210"/>
      <c r="V643" s="210"/>
      <c r="W643" s="210"/>
      <c r="X643" s="210"/>
      <c r="Y643" s="210"/>
      <c r="Z643" s="210"/>
      <c r="AA643" s="210"/>
      <c r="AB643" s="210"/>
      <c r="AC643" s="210"/>
      <c r="AD643" s="210"/>
      <c r="AE643" s="210"/>
      <c r="AF643" s="210"/>
      <c r="AG643" s="210"/>
      <c r="AH643" s="210"/>
      <c r="AI643" s="210"/>
      <c r="AJ643" s="210"/>
      <c r="AK643" s="210"/>
      <c r="AL643" s="210"/>
      <c r="AM643" s="210"/>
      <c r="AN643" s="210"/>
      <c r="AO643" s="210"/>
      <c r="AP643" s="210"/>
      <c r="AQ643" s="210"/>
      <c r="AR643" s="210"/>
      <c r="AS643" s="210"/>
      <c r="AT643" s="210"/>
      <c r="AU643" s="210"/>
      <c r="AV643" s="210"/>
      <c r="AW643" s="210"/>
      <c r="AX643" s="210"/>
    </row>
    <row r="644" spans="1:50" x14ac:dyDescent="0.2">
      <c r="A644" s="210"/>
      <c r="B644" s="210"/>
      <c r="C644" s="210"/>
      <c r="D644" s="210"/>
      <c r="E644" s="210"/>
      <c r="F644" s="210"/>
      <c r="G644" s="210"/>
      <c r="H644" s="210"/>
      <c r="I644" s="210"/>
      <c r="J644" s="210"/>
      <c r="K644" s="210"/>
      <c r="L644" s="210"/>
      <c r="M644" s="210"/>
      <c r="N644" s="210"/>
      <c r="O644" s="210"/>
      <c r="P644" s="343"/>
      <c r="Q644" s="343"/>
      <c r="R644" s="210"/>
      <c r="S644" s="210"/>
      <c r="T644" s="210"/>
      <c r="U644" s="210"/>
      <c r="V644" s="210"/>
      <c r="W644" s="210"/>
      <c r="X644" s="210"/>
      <c r="Y644" s="210"/>
      <c r="Z644" s="210"/>
      <c r="AA644" s="210"/>
      <c r="AB644" s="210"/>
      <c r="AC644" s="210"/>
      <c r="AD644" s="210"/>
      <c r="AE644" s="210"/>
      <c r="AF644" s="210"/>
      <c r="AG644" s="210"/>
      <c r="AH644" s="210"/>
      <c r="AI644" s="210"/>
      <c r="AJ644" s="210"/>
      <c r="AK644" s="210"/>
      <c r="AL644" s="210"/>
      <c r="AM644" s="210"/>
      <c r="AN644" s="210"/>
      <c r="AO644" s="210"/>
      <c r="AP644" s="210"/>
      <c r="AQ644" s="210"/>
      <c r="AR644" s="210"/>
      <c r="AS644" s="210"/>
      <c r="AT644" s="210"/>
      <c r="AU644" s="210"/>
      <c r="AV644" s="210"/>
      <c r="AW644" s="210"/>
      <c r="AX644" s="210"/>
    </row>
    <row r="645" spans="1:50" x14ac:dyDescent="0.2">
      <c r="A645" s="210"/>
      <c r="B645" s="210"/>
      <c r="C645" s="210"/>
      <c r="D645" s="210"/>
      <c r="E645" s="210"/>
      <c r="F645" s="210"/>
      <c r="G645" s="210"/>
      <c r="H645" s="210"/>
      <c r="I645" s="210"/>
      <c r="J645" s="210"/>
      <c r="K645" s="210"/>
      <c r="L645" s="210"/>
      <c r="M645" s="210"/>
      <c r="N645" s="210"/>
      <c r="O645" s="210"/>
      <c r="P645" s="343"/>
      <c r="Q645" s="343"/>
      <c r="R645" s="210"/>
      <c r="S645" s="210"/>
      <c r="T645" s="210"/>
      <c r="U645" s="210"/>
      <c r="V645" s="210"/>
      <c r="W645" s="210"/>
      <c r="X645" s="210"/>
      <c r="Y645" s="210"/>
      <c r="Z645" s="210"/>
      <c r="AA645" s="210"/>
      <c r="AB645" s="210"/>
      <c r="AC645" s="210"/>
      <c r="AD645" s="210"/>
      <c r="AE645" s="210"/>
      <c r="AF645" s="210"/>
      <c r="AG645" s="210"/>
      <c r="AH645" s="210"/>
      <c r="AI645" s="210"/>
      <c r="AJ645" s="210"/>
      <c r="AK645" s="210"/>
      <c r="AL645" s="210"/>
      <c r="AM645" s="210"/>
      <c r="AN645" s="210"/>
      <c r="AO645" s="210"/>
      <c r="AP645" s="210"/>
      <c r="AQ645" s="210"/>
      <c r="AR645" s="210"/>
      <c r="AS645" s="210"/>
      <c r="AT645" s="210"/>
      <c r="AU645" s="210"/>
      <c r="AV645" s="210"/>
      <c r="AW645" s="210"/>
      <c r="AX645" s="210"/>
    </row>
    <row r="646" spans="1:50" x14ac:dyDescent="0.2">
      <c r="A646" s="210"/>
      <c r="B646" s="210"/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0"/>
      <c r="P646" s="343"/>
      <c r="Q646" s="343"/>
      <c r="R646" s="210"/>
      <c r="S646" s="210"/>
      <c r="T646" s="210"/>
      <c r="U646" s="210"/>
      <c r="V646" s="210"/>
      <c r="W646" s="210"/>
      <c r="X646" s="210"/>
      <c r="Y646" s="210"/>
      <c r="Z646" s="210"/>
      <c r="AA646" s="210"/>
      <c r="AB646" s="210"/>
      <c r="AC646" s="210"/>
      <c r="AD646" s="210"/>
      <c r="AE646" s="210"/>
      <c r="AF646" s="210"/>
      <c r="AG646" s="210"/>
      <c r="AH646" s="210"/>
      <c r="AI646" s="210"/>
      <c r="AJ646" s="210"/>
      <c r="AK646" s="210"/>
      <c r="AL646" s="210"/>
      <c r="AM646" s="210"/>
      <c r="AN646" s="210"/>
      <c r="AO646" s="210"/>
      <c r="AP646" s="210"/>
      <c r="AQ646" s="210"/>
      <c r="AR646" s="210"/>
      <c r="AS646" s="210"/>
      <c r="AT646" s="210"/>
      <c r="AU646" s="210"/>
      <c r="AV646" s="210"/>
      <c r="AW646" s="210"/>
      <c r="AX646" s="210"/>
    </row>
    <row r="647" spans="1:50" x14ac:dyDescent="0.2">
      <c r="A647" s="210"/>
      <c r="B647" s="210"/>
      <c r="C647" s="210"/>
      <c r="D647" s="210"/>
      <c r="E647" s="210"/>
      <c r="F647" s="210"/>
      <c r="G647" s="210"/>
      <c r="H647" s="210"/>
      <c r="I647" s="210"/>
      <c r="J647" s="210"/>
      <c r="K647" s="210"/>
      <c r="L647" s="210"/>
      <c r="M647" s="210"/>
      <c r="N647" s="210"/>
      <c r="O647" s="210"/>
      <c r="P647" s="343"/>
      <c r="Q647" s="343"/>
      <c r="R647" s="210"/>
      <c r="S647" s="210"/>
      <c r="T647" s="210"/>
      <c r="U647" s="210"/>
      <c r="V647" s="210"/>
      <c r="W647" s="210"/>
      <c r="X647" s="210"/>
      <c r="Y647" s="210"/>
      <c r="Z647" s="210"/>
      <c r="AA647" s="210"/>
      <c r="AB647" s="210"/>
      <c r="AC647" s="210"/>
      <c r="AD647" s="210"/>
      <c r="AE647" s="210"/>
      <c r="AF647" s="210"/>
      <c r="AG647" s="210"/>
      <c r="AH647" s="210"/>
      <c r="AI647" s="210"/>
      <c r="AJ647" s="210"/>
      <c r="AK647" s="210"/>
      <c r="AL647" s="210"/>
      <c r="AM647" s="210"/>
      <c r="AN647" s="210"/>
      <c r="AO647" s="210"/>
      <c r="AP647" s="210"/>
      <c r="AQ647" s="210"/>
      <c r="AR647" s="210"/>
      <c r="AS647" s="210"/>
      <c r="AT647" s="210"/>
      <c r="AU647" s="210"/>
      <c r="AV647" s="210"/>
      <c r="AW647" s="210"/>
      <c r="AX647" s="210"/>
    </row>
    <row r="648" spans="1:50" x14ac:dyDescent="0.2">
      <c r="A648" s="210"/>
      <c r="B648" s="210"/>
      <c r="C648" s="210"/>
      <c r="D648" s="210"/>
      <c r="E648" s="210"/>
      <c r="F648" s="210"/>
      <c r="G648" s="210"/>
      <c r="H648" s="210"/>
      <c r="I648" s="210"/>
      <c r="J648" s="210"/>
      <c r="K648" s="210"/>
      <c r="L648" s="210"/>
      <c r="M648" s="210"/>
      <c r="N648" s="210"/>
      <c r="O648" s="210"/>
      <c r="P648" s="343"/>
      <c r="Q648" s="343"/>
      <c r="R648" s="210"/>
      <c r="S648" s="210"/>
      <c r="T648" s="210"/>
      <c r="U648" s="210"/>
      <c r="V648" s="210"/>
      <c r="W648" s="210"/>
      <c r="X648" s="210"/>
      <c r="Y648" s="210"/>
      <c r="Z648" s="210"/>
      <c r="AA648" s="210"/>
      <c r="AB648" s="210"/>
      <c r="AC648" s="210"/>
      <c r="AD648" s="210"/>
      <c r="AE648" s="210"/>
      <c r="AF648" s="210"/>
      <c r="AG648" s="210"/>
      <c r="AH648" s="210"/>
      <c r="AI648" s="210"/>
      <c r="AJ648" s="210"/>
      <c r="AK648" s="210"/>
      <c r="AL648" s="210"/>
      <c r="AM648" s="210"/>
      <c r="AN648" s="210"/>
      <c r="AO648" s="210"/>
      <c r="AP648" s="210"/>
      <c r="AQ648" s="210"/>
      <c r="AR648" s="210"/>
      <c r="AS648" s="210"/>
      <c r="AT648" s="210"/>
      <c r="AU648" s="210"/>
      <c r="AV648" s="210"/>
      <c r="AW648" s="210"/>
      <c r="AX648" s="210"/>
    </row>
    <row r="649" spans="1:50" x14ac:dyDescent="0.2">
      <c r="A649" s="210"/>
      <c r="B649" s="210"/>
      <c r="C649" s="210"/>
      <c r="D649" s="210"/>
      <c r="E649" s="210"/>
      <c r="F649" s="210"/>
      <c r="G649" s="210"/>
      <c r="H649" s="210"/>
      <c r="I649" s="210"/>
      <c r="J649" s="210"/>
      <c r="K649" s="210"/>
      <c r="L649" s="210"/>
      <c r="M649" s="210"/>
      <c r="N649" s="210"/>
      <c r="O649" s="210"/>
      <c r="P649" s="343"/>
      <c r="Q649" s="343"/>
      <c r="R649" s="210"/>
      <c r="S649" s="210"/>
      <c r="T649" s="210"/>
      <c r="U649" s="210"/>
      <c r="V649" s="210"/>
      <c r="W649" s="210"/>
      <c r="X649" s="210"/>
      <c r="Y649" s="210"/>
      <c r="Z649" s="210"/>
      <c r="AA649" s="210"/>
      <c r="AB649" s="210"/>
      <c r="AC649" s="210"/>
      <c r="AD649" s="210"/>
      <c r="AE649" s="210"/>
      <c r="AF649" s="210"/>
      <c r="AG649" s="210"/>
      <c r="AH649" s="210"/>
      <c r="AI649" s="210"/>
      <c r="AJ649" s="210"/>
      <c r="AK649" s="210"/>
      <c r="AL649" s="210"/>
      <c r="AM649" s="210"/>
      <c r="AN649" s="210"/>
      <c r="AO649" s="210"/>
      <c r="AP649" s="210"/>
      <c r="AQ649" s="210"/>
      <c r="AR649" s="210"/>
      <c r="AS649" s="210"/>
      <c r="AT649" s="210"/>
      <c r="AU649" s="210"/>
      <c r="AV649" s="210"/>
      <c r="AW649" s="210"/>
      <c r="AX649" s="210"/>
    </row>
    <row r="650" spans="1:50" x14ac:dyDescent="0.2">
      <c r="P650" s="345"/>
      <c r="Q650" s="345"/>
    </row>
    <row r="651" spans="1:50" x14ac:dyDescent="0.2">
      <c r="P651" s="345"/>
      <c r="Q651" s="345"/>
    </row>
    <row r="652" spans="1:50" x14ac:dyDescent="0.2">
      <c r="P652" s="345"/>
      <c r="Q652" s="345"/>
    </row>
    <row r="653" spans="1:50" x14ac:dyDescent="0.2">
      <c r="P653" s="345"/>
      <c r="Q653" s="345"/>
    </row>
    <row r="654" spans="1:50" x14ac:dyDescent="0.2">
      <c r="P654" s="345"/>
      <c r="Q654" s="345"/>
    </row>
    <row r="655" spans="1:50" x14ac:dyDescent="0.2">
      <c r="P655" s="345"/>
      <c r="Q655" s="345"/>
    </row>
    <row r="656" spans="1:50" x14ac:dyDescent="0.2">
      <c r="P656" s="345"/>
      <c r="Q656" s="345"/>
    </row>
    <row r="657" spans="16:17" x14ac:dyDescent="0.2">
      <c r="P657" s="345"/>
      <c r="Q657" s="345"/>
    </row>
    <row r="658" spans="16:17" x14ac:dyDescent="0.2">
      <c r="P658" s="345"/>
      <c r="Q658" s="345"/>
    </row>
    <row r="659" spans="16:17" x14ac:dyDescent="0.2">
      <c r="P659" s="345"/>
      <c r="Q659" s="345"/>
    </row>
    <row r="660" spans="16:17" x14ac:dyDescent="0.2">
      <c r="P660" s="345"/>
      <c r="Q660" s="345"/>
    </row>
    <row r="661" spans="16:17" x14ac:dyDescent="0.2">
      <c r="P661" s="345"/>
      <c r="Q661" s="345"/>
    </row>
    <row r="662" spans="16:17" x14ac:dyDescent="0.2">
      <c r="P662" s="345"/>
      <c r="Q662" s="345"/>
    </row>
    <row r="663" spans="16:17" x14ac:dyDescent="0.2">
      <c r="P663" s="345"/>
      <c r="Q663" s="345"/>
    </row>
    <row r="664" spans="16:17" x14ac:dyDescent="0.2">
      <c r="P664" s="345"/>
      <c r="Q664" s="345"/>
    </row>
    <row r="665" spans="16:17" x14ac:dyDescent="0.2">
      <c r="P665" s="345"/>
      <c r="Q665" s="345"/>
    </row>
    <row r="666" spans="16:17" x14ac:dyDescent="0.2">
      <c r="P666" s="345"/>
      <c r="Q666" s="345"/>
    </row>
    <row r="667" spans="16:17" x14ac:dyDescent="0.2">
      <c r="P667" s="345"/>
      <c r="Q667" s="345"/>
    </row>
    <row r="668" spans="16:17" x14ac:dyDescent="0.2">
      <c r="P668" s="345"/>
      <c r="Q668" s="345"/>
    </row>
    <row r="669" spans="16:17" x14ac:dyDescent="0.2">
      <c r="P669" s="345"/>
      <c r="Q669" s="345"/>
    </row>
    <row r="670" spans="16:17" x14ac:dyDescent="0.2">
      <c r="P670" s="345"/>
      <c r="Q670" s="345"/>
    </row>
    <row r="671" spans="16:17" x14ac:dyDescent="0.2">
      <c r="P671" s="345"/>
      <c r="Q671" s="345"/>
    </row>
    <row r="672" spans="16:17" x14ac:dyDescent="0.2">
      <c r="P672" s="345"/>
      <c r="Q672" s="345"/>
    </row>
    <row r="673" spans="16:17" x14ac:dyDescent="0.2">
      <c r="P673" s="345"/>
      <c r="Q673" s="345"/>
    </row>
    <row r="674" spans="16:17" x14ac:dyDescent="0.2">
      <c r="P674" s="345"/>
      <c r="Q674" s="345"/>
    </row>
    <row r="675" spans="16:17" x14ac:dyDescent="0.2">
      <c r="P675" s="345"/>
      <c r="Q675" s="345"/>
    </row>
    <row r="676" spans="16:17" x14ac:dyDescent="0.2">
      <c r="P676" s="345"/>
      <c r="Q676" s="345"/>
    </row>
    <row r="677" spans="16:17" x14ac:dyDescent="0.2">
      <c r="P677" s="345"/>
      <c r="Q677" s="345"/>
    </row>
    <row r="678" spans="16:17" x14ac:dyDescent="0.2">
      <c r="P678" s="345"/>
      <c r="Q678" s="345"/>
    </row>
    <row r="679" spans="16:17" x14ac:dyDescent="0.2">
      <c r="P679" s="345"/>
      <c r="Q679" s="345"/>
    </row>
    <row r="680" spans="16:17" x14ac:dyDescent="0.2">
      <c r="P680" s="345"/>
      <c r="Q680" s="345"/>
    </row>
    <row r="681" spans="16:17" x14ac:dyDescent="0.2">
      <c r="P681" s="345"/>
      <c r="Q681" s="345"/>
    </row>
    <row r="682" spans="16:17" x14ac:dyDescent="0.2">
      <c r="P682" s="345"/>
      <c r="Q682" s="345"/>
    </row>
    <row r="683" spans="16:17" x14ac:dyDescent="0.2">
      <c r="P683" s="345"/>
      <c r="Q683" s="345"/>
    </row>
    <row r="684" spans="16:17" x14ac:dyDescent="0.2">
      <c r="P684" s="345"/>
      <c r="Q684" s="345"/>
    </row>
    <row r="685" spans="16:17" x14ac:dyDescent="0.2">
      <c r="P685" s="345"/>
      <c r="Q685" s="345"/>
    </row>
    <row r="686" spans="16:17" x14ac:dyDescent="0.2">
      <c r="P686" s="345"/>
      <c r="Q686" s="345"/>
    </row>
    <row r="687" spans="16:17" x14ac:dyDescent="0.2">
      <c r="P687" s="345"/>
      <c r="Q687" s="345"/>
    </row>
    <row r="688" spans="16:17" x14ac:dyDescent="0.2">
      <c r="P688" s="345"/>
      <c r="Q688" s="345"/>
    </row>
    <row r="689" spans="16:17" x14ac:dyDescent="0.2">
      <c r="P689" s="345"/>
      <c r="Q689" s="345"/>
    </row>
    <row r="690" spans="16:17" x14ac:dyDescent="0.2">
      <c r="P690" s="345"/>
      <c r="Q690" s="345"/>
    </row>
    <row r="691" spans="16:17" x14ac:dyDescent="0.2">
      <c r="P691" s="345"/>
      <c r="Q691" s="345"/>
    </row>
    <row r="692" spans="16:17" x14ac:dyDescent="0.2">
      <c r="P692" s="345"/>
      <c r="Q692" s="345"/>
    </row>
    <row r="693" spans="16:17" x14ac:dyDescent="0.2">
      <c r="P693" s="345"/>
      <c r="Q693" s="345"/>
    </row>
    <row r="694" spans="16:17" x14ac:dyDescent="0.2">
      <c r="P694" s="345"/>
      <c r="Q694" s="345"/>
    </row>
    <row r="695" spans="16:17" x14ac:dyDescent="0.2">
      <c r="P695" s="345"/>
      <c r="Q695" s="345"/>
    </row>
    <row r="696" spans="16:17" x14ac:dyDescent="0.2">
      <c r="P696" s="345"/>
      <c r="Q696" s="345"/>
    </row>
    <row r="697" spans="16:17" x14ac:dyDescent="0.2">
      <c r="P697" s="345"/>
      <c r="Q697" s="345"/>
    </row>
    <row r="698" spans="16:17" x14ac:dyDescent="0.2">
      <c r="P698" s="345"/>
      <c r="Q698" s="345"/>
    </row>
    <row r="699" spans="16:17" x14ac:dyDescent="0.2">
      <c r="P699" s="345"/>
      <c r="Q699" s="345"/>
    </row>
    <row r="700" spans="16:17" x14ac:dyDescent="0.2">
      <c r="P700" s="345"/>
      <c r="Q700" s="345"/>
    </row>
    <row r="701" spans="16:17" x14ac:dyDescent="0.2">
      <c r="P701" s="345"/>
      <c r="Q701" s="345"/>
    </row>
    <row r="702" spans="16:17" x14ac:dyDescent="0.2">
      <c r="P702" s="345"/>
      <c r="Q702" s="345"/>
    </row>
    <row r="703" spans="16:17" x14ac:dyDescent="0.2">
      <c r="P703" s="345"/>
      <c r="Q703" s="345"/>
    </row>
    <row r="704" spans="16:17" x14ac:dyDescent="0.2">
      <c r="P704" s="345"/>
      <c r="Q704" s="345"/>
    </row>
    <row r="705" spans="16:17" x14ac:dyDescent="0.2">
      <c r="P705" s="345"/>
      <c r="Q705" s="345"/>
    </row>
    <row r="706" spans="16:17" x14ac:dyDescent="0.2">
      <c r="P706" s="345"/>
      <c r="Q706" s="345"/>
    </row>
    <row r="707" spans="16:17" x14ac:dyDescent="0.2">
      <c r="P707" s="345"/>
      <c r="Q707" s="345"/>
    </row>
    <row r="708" spans="16:17" x14ac:dyDescent="0.2">
      <c r="P708" s="345"/>
      <c r="Q708" s="345"/>
    </row>
    <row r="709" spans="16:17" x14ac:dyDescent="0.2">
      <c r="P709" s="345"/>
      <c r="Q709" s="345"/>
    </row>
    <row r="710" spans="16:17" x14ac:dyDescent="0.2">
      <c r="P710" s="345"/>
      <c r="Q710" s="345"/>
    </row>
    <row r="711" spans="16:17" x14ac:dyDescent="0.2">
      <c r="P711" s="345"/>
      <c r="Q711" s="345"/>
    </row>
    <row r="712" spans="16:17" x14ac:dyDescent="0.2">
      <c r="P712" s="345"/>
      <c r="Q712" s="345"/>
    </row>
    <row r="713" spans="16:17" x14ac:dyDescent="0.2">
      <c r="P713" s="345"/>
      <c r="Q713" s="345"/>
    </row>
    <row r="714" spans="16:17" x14ac:dyDescent="0.2">
      <c r="P714" s="345"/>
      <c r="Q714" s="345"/>
    </row>
    <row r="715" spans="16:17" x14ac:dyDescent="0.2">
      <c r="P715" s="345"/>
      <c r="Q715" s="345"/>
    </row>
    <row r="716" spans="16:17" x14ac:dyDescent="0.2">
      <c r="P716" s="345"/>
      <c r="Q716" s="345"/>
    </row>
    <row r="717" spans="16:17" x14ac:dyDescent="0.2">
      <c r="P717" s="345"/>
      <c r="Q717" s="345"/>
    </row>
    <row r="718" spans="16:17" x14ac:dyDescent="0.2">
      <c r="P718" s="345"/>
      <c r="Q718" s="345"/>
    </row>
    <row r="719" spans="16:17" x14ac:dyDescent="0.2">
      <c r="P719" s="345"/>
      <c r="Q719" s="345"/>
    </row>
    <row r="720" spans="16:17" x14ac:dyDescent="0.2">
      <c r="P720" s="345"/>
      <c r="Q720" s="345"/>
    </row>
    <row r="721" spans="16:17" x14ac:dyDescent="0.2">
      <c r="P721" s="345"/>
      <c r="Q721" s="345"/>
    </row>
    <row r="722" spans="16:17" x14ac:dyDescent="0.2">
      <c r="P722" s="345"/>
      <c r="Q722" s="345"/>
    </row>
    <row r="723" spans="16:17" x14ac:dyDescent="0.2">
      <c r="P723" s="345"/>
      <c r="Q723" s="345"/>
    </row>
    <row r="724" spans="16:17" x14ac:dyDescent="0.2">
      <c r="P724" s="345"/>
      <c r="Q724" s="345"/>
    </row>
    <row r="725" spans="16:17" x14ac:dyDescent="0.2">
      <c r="P725" s="345"/>
      <c r="Q725" s="345"/>
    </row>
    <row r="726" spans="16:17" x14ac:dyDescent="0.2">
      <c r="P726" s="345"/>
      <c r="Q726" s="345"/>
    </row>
    <row r="727" spans="16:17" x14ac:dyDescent="0.2">
      <c r="P727" s="345"/>
      <c r="Q727" s="345"/>
    </row>
    <row r="728" spans="16:17" x14ac:dyDescent="0.2">
      <c r="P728" s="345"/>
      <c r="Q728" s="345"/>
    </row>
    <row r="729" spans="16:17" x14ac:dyDescent="0.2">
      <c r="P729" s="345"/>
      <c r="Q729" s="345"/>
    </row>
    <row r="730" spans="16:17" x14ac:dyDescent="0.2">
      <c r="P730" s="345"/>
      <c r="Q730" s="345"/>
    </row>
    <row r="731" spans="16:17" x14ac:dyDescent="0.2">
      <c r="P731" s="345"/>
      <c r="Q731" s="345"/>
    </row>
    <row r="732" spans="16:17" x14ac:dyDescent="0.2">
      <c r="P732" s="345"/>
      <c r="Q732" s="345"/>
    </row>
    <row r="733" spans="16:17" x14ac:dyDescent="0.2">
      <c r="P733" s="345"/>
      <c r="Q733" s="345"/>
    </row>
    <row r="734" spans="16:17" x14ac:dyDescent="0.2">
      <c r="P734" s="345"/>
      <c r="Q734" s="345"/>
    </row>
    <row r="735" spans="16:17" x14ac:dyDescent="0.2">
      <c r="P735" s="345"/>
      <c r="Q735" s="345"/>
    </row>
    <row r="736" spans="16:17" x14ac:dyDescent="0.2">
      <c r="P736" s="345"/>
      <c r="Q736" s="345"/>
    </row>
    <row r="737" spans="16:17" x14ac:dyDescent="0.2">
      <c r="P737" s="345"/>
      <c r="Q737" s="345"/>
    </row>
    <row r="738" spans="16:17" x14ac:dyDescent="0.2">
      <c r="P738" s="345"/>
      <c r="Q738" s="345"/>
    </row>
    <row r="739" spans="16:17" x14ac:dyDescent="0.2">
      <c r="P739" s="345"/>
      <c r="Q739" s="345"/>
    </row>
    <row r="740" spans="16:17" x14ac:dyDescent="0.2">
      <c r="P740" s="345"/>
      <c r="Q740" s="345"/>
    </row>
    <row r="741" spans="16:17" x14ac:dyDescent="0.2">
      <c r="P741" s="345"/>
      <c r="Q741" s="345"/>
    </row>
    <row r="742" spans="16:17" x14ac:dyDescent="0.2">
      <c r="P742" s="345"/>
      <c r="Q742" s="345"/>
    </row>
    <row r="743" spans="16:17" x14ac:dyDescent="0.2">
      <c r="P743" s="345"/>
      <c r="Q743" s="345"/>
    </row>
    <row r="744" spans="16:17" x14ac:dyDescent="0.2">
      <c r="P744" s="345"/>
      <c r="Q744" s="345"/>
    </row>
    <row r="745" spans="16:17" x14ac:dyDescent="0.2">
      <c r="P745" s="345"/>
      <c r="Q745" s="345"/>
    </row>
    <row r="746" spans="16:17" x14ac:dyDescent="0.2">
      <c r="P746" s="345"/>
      <c r="Q746" s="345"/>
    </row>
    <row r="747" spans="16:17" x14ac:dyDescent="0.2">
      <c r="P747" s="345"/>
      <c r="Q747" s="345"/>
    </row>
    <row r="748" spans="16:17" x14ac:dyDescent="0.2">
      <c r="P748" s="345"/>
      <c r="Q748" s="345"/>
    </row>
    <row r="749" spans="16:17" x14ac:dyDescent="0.2">
      <c r="P749" s="345"/>
      <c r="Q749" s="345"/>
    </row>
    <row r="750" spans="16:17" x14ac:dyDescent="0.2">
      <c r="P750" s="345"/>
      <c r="Q750" s="345"/>
    </row>
    <row r="751" spans="16:17" x14ac:dyDescent="0.2">
      <c r="P751" s="345"/>
      <c r="Q751" s="345"/>
    </row>
    <row r="752" spans="16:17" x14ac:dyDescent="0.2">
      <c r="P752" s="345"/>
      <c r="Q752" s="345"/>
    </row>
    <row r="753" spans="16:17" x14ac:dyDescent="0.2">
      <c r="P753" s="345"/>
      <c r="Q753" s="345"/>
    </row>
    <row r="754" spans="16:17" x14ac:dyDescent="0.2">
      <c r="P754" s="345"/>
      <c r="Q754" s="345"/>
    </row>
    <row r="755" spans="16:17" x14ac:dyDescent="0.2">
      <c r="P755" s="345"/>
      <c r="Q755" s="345"/>
    </row>
    <row r="756" spans="16:17" x14ac:dyDescent="0.2">
      <c r="P756" s="345"/>
      <c r="Q756" s="345"/>
    </row>
    <row r="757" spans="16:17" x14ac:dyDescent="0.2">
      <c r="P757" s="345"/>
      <c r="Q757" s="345"/>
    </row>
    <row r="758" spans="16:17" x14ac:dyDescent="0.2">
      <c r="P758" s="345"/>
      <c r="Q758" s="345"/>
    </row>
    <row r="759" spans="16:17" x14ac:dyDescent="0.2">
      <c r="P759" s="345"/>
      <c r="Q759" s="345"/>
    </row>
    <row r="760" spans="16:17" x14ac:dyDescent="0.2">
      <c r="P760" s="345"/>
      <c r="Q760" s="345"/>
    </row>
    <row r="761" spans="16:17" x14ac:dyDescent="0.2">
      <c r="P761" s="345"/>
      <c r="Q761" s="345"/>
    </row>
    <row r="762" spans="16:17" x14ac:dyDescent="0.2">
      <c r="P762" s="345"/>
      <c r="Q762" s="345"/>
    </row>
    <row r="763" spans="16:17" x14ac:dyDescent="0.2">
      <c r="P763" s="345"/>
      <c r="Q763" s="345"/>
    </row>
    <row r="764" spans="16:17" x14ac:dyDescent="0.2">
      <c r="P764" s="345"/>
      <c r="Q764" s="345"/>
    </row>
    <row r="765" spans="16:17" x14ac:dyDescent="0.2">
      <c r="P765" s="345"/>
      <c r="Q765" s="345"/>
    </row>
    <row r="766" spans="16:17" x14ac:dyDescent="0.2">
      <c r="P766" s="345"/>
      <c r="Q766" s="345"/>
    </row>
    <row r="767" spans="16:17" x14ac:dyDescent="0.2">
      <c r="P767" s="345"/>
      <c r="Q767" s="345"/>
    </row>
    <row r="768" spans="16:17" x14ac:dyDescent="0.2">
      <c r="P768" s="345"/>
      <c r="Q768" s="345"/>
    </row>
    <row r="769" spans="16:17" x14ac:dyDescent="0.2">
      <c r="P769" s="345"/>
      <c r="Q769" s="345"/>
    </row>
    <row r="770" spans="16:17" x14ac:dyDescent="0.2">
      <c r="P770" s="345"/>
      <c r="Q770" s="345"/>
    </row>
    <row r="771" spans="16:17" x14ac:dyDescent="0.2">
      <c r="P771" s="345"/>
      <c r="Q771" s="345"/>
    </row>
    <row r="772" spans="16:17" x14ac:dyDescent="0.2">
      <c r="P772" s="345"/>
      <c r="Q772" s="345"/>
    </row>
    <row r="773" spans="16:17" x14ac:dyDescent="0.2">
      <c r="P773" s="345"/>
      <c r="Q773" s="345"/>
    </row>
    <row r="774" spans="16:17" x14ac:dyDescent="0.2">
      <c r="P774" s="345"/>
      <c r="Q774" s="345"/>
    </row>
    <row r="775" spans="16:17" x14ac:dyDescent="0.2">
      <c r="P775" s="345"/>
      <c r="Q775" s="345"/>
    </row>
    <row r="776" spans="16:17" x14ac:dyDescent="0.2">
      <c r="P776" s="345"/>
      <c r="Q776" s="345"/>
    </row>
    <row r="777" spans="16:17" x14ac:dyDescent="0.2">
      <c r="P777" s="345"/>
      <c r="Q777" s="345"/>
    </row>
    <row r="778" spans="16:17" x14ac:dyDescent="0.2">
      <c r="P778" s="345"/>
      <c r="Q778" s="345"/>
    </row>
    <row r="779" spans="16:17" x14ac:dyDescent="0.2">
      <c r="P779" s="345"/>
      <c r="Q779" s="345"/>
    </row>
    <row r="780" spans="16:17" x14ac:dyDescent="0.2">
      <c r="P780" s="345"/>
      <c r="Q780" s="345"/>
    </row>
    <row r="781" spans="16:17" x14ac:dyDescent="0.2">
      <c r="P781" s="345"/>
      <c r="Q781" s="345"/>
    </row>
    <row r="782" spans="16:17" x14ac:dyDescent="0.2">
      <c r="P782" s="345"/>
      <c r="Q782" s="345"/>
    </row>
    <row r="783" spans="16:17" x14ac:dyDescent="0.2">
      <c r="P783" s="345"/>
      <c r="Q783" s="345"/>
    </row>
    <row r="784" spans="16:17" x14ac:dyDescent="0.2">
      <c r="P784" s="345"/>
      <c r="Q784" s="345"/>
    </row>
    <row r="785" spans="16:17" x14ac:dyDescent="0.2">
      <c r="P785" s="345"/>
      <c r="Q785" s="345"/>
    </row>
    <row r="786" spans="16:17" x14ac:dyDescent="0.2">
      <c r="P786" s="345"/>
      <c r="Q786" s="345"/>
    </row>
    <row r="787" spans="16:17" x14ac:dyDescent="0.2">
      <c r="P787" s="345"/>
      <c r="Q787" s="345"/>
    </row>
    <row r="788" spans="16:17" x14ac:dyDescent="0.2">
      <c r="P788" s="345"/>
      <c r="Q788" s="345"/>
    </row>
    <row r="789" spans="16:17" x14ac:dyDescent="0.2">
      <c r="P789" s="345"/>
      <c r="Q789" s="345"/>
    </row>
    <row r="790" spans="16:17" x14ac:dyDescent="0.2">
      <c r="P790" s="345"/>
      <c r="Q790" s="345"/>
    </row>
    <row r="791" spans="16:17" x14ac:dyDescent="0.2">
      <c r="P791" s="345"/>
      <c r="Q791" s="345"/>
    </row>
    <row r="792" spans="16:17" x14ac:dyDescent="0.2">
      <c r="P792" s="345"/>
      <c r="Q792" s="345"/>
    </row>
    <row r="793" spans="16:17" x14ac:dyDescent="0.2">
      <c r="P793" s="345"/>
      <c r="Q793" s="345"/>
    </row>
    <row r="794" spans="16:17" x14ac:dyDescent="0.2">
      <c r="P794" s="345"/>
      <c r="Q794" s="345"/>
    </row>
    <row r="795" spans="16:17" x14ac:dyDescent="0.2">
      <c r="P795" s="345"/>
      <c r="Q795" s="345"/>
    </row>
    <row r="796" spans="16:17" x14ac:dyDescent="0.2">
      <c r="P796" s="345"/>
      <c r="Q796" s="345"/>
    </row>
    <row r="797" spans="16:17" x14ac:dyDescent="0.2">
      <c r="P797" s="345"/>
      <c r="Q797" s="345"/>
    </row>
    <row r="798" spans="16:17" x14ac:dyDescent="0.2">
      <c r="P798" s="345"/>
      <c r="Q798" s="345"/>
    </row>
    <row r="799" spans="16:17" x14ac:dyDescent="0.2">
      <c r="P799" s="345"/>
      <c r="Q799" s="345"/>
    </row>
    <row r="800" spans="16:17" x14ac:dyDescent="0.2">
      <c r="P800" s="345"/>
      <c r="Q800" s="345"/>
    </row>
    <row r="801" spans="16:17" x14ac:dyDescent="0.2">
      <c r="P801" s="345"/>
      <c r="Q801" s="345"/>
    </row>
    <row r="802" spans="16:17" x14ac:dyDescent="0.2">
      <c r="P802" s="345"/>
      <c r="Q802" s="345"/>
    </row>
    <row r="803" spans="16:17" x14ac:dyDescent="0.2">
      <c r="P803" s="345"/>
      <c r="Q803" s="345"/>
    </row>
    <row r="804" spans="16:17" x14ac:dyDescent="0.2">
      <c r="P804" s="345"/>
      <c r="Q804" s="345"/>
    </row>
    <row r="805" spans="16:17" x14ac:dyDescent="0.2">
      <c r="P805" s="345"/>
      <c r="Q805" s="345"/>
    </row>
    <row r="806" spans="16:17" x14ac:dyDescent="0.2">
      <c r="P806" s="345"/>
      <c r="Q806" s="345"/>
    </row>
    <row r="807" spans="16:17" x14ac:dyDescent="0.2">
      <c r="P807" s="345"/>
      <c r="Q807" s="345"/>
    </row>
    <row r="808" spans="16:17" x14ac:dyDescent="0.2">
      <c r="P808" s="345"/>
      <c r="Q808" s="345"/>
    </row>
    <row r="809" spans="16:17" x14ac:dyDescent="0.2">
      <c r="P809" s="345"/>
      <c r="Q809" s="345"/>
    </row>
    <row r="810" spans="16:17" x14ac:dyDescent="0.2">
      <c r="P810" s="345"/>
      <c r="Q810" s="345"/>
    </row>
    <row r="811" spans="16:17" x14ac:dyDescent="0.2">
      <c r="P811" s="345"/>
      <c r="Q811" s="345"/>
    </row>
    <row r="812" spans="16:17" x14ac:dyDescent="0.2">
      <c r="P812" s="345"/>
      <c r="Q812" s="345"/>
    </row>
    <row r="813" spans="16:17" x14ac:dyDescent="0.2">
      <c r="P813" s="345"/>
      <c r="Q813" s="345"/>
    </row>
    <row r="814" spans="16:17" x14ac:dyDescent="0.2">
      <c r="P814" s="345"/>
      <c r="Q814" s="345"/>
    </row>
    <row r="815" spans="16:17" x14ac:dyDescent="0.2">
      <c r="P815" s="345"/>
      <c r="Q815" s="345"/>
    </row>
    <row r="816" spans="16:17" x14ac:dyDescent="0.2">
      <c r="P816" s="345"/>
      <c r="Q816" s="345"/>
    </row>
    <row r="817" spans="16:17" x14ac:dyDescent="0.2">
      <c r="P817" s="345"/>
      <c r="Q817" s="345"/>
    </row>
    <row r="818" spans="16:17" x14ac:dyDescent="0.2">
      <c r="P818" s="345"/>
      <c r="Q818" s="345"/>
    </row>
    <row r="819" spans="16:17" x14ac:dyDescent="0.2">
      <c r="P819" s="345"/>
      <c r="Q819" s="345"/>
    </row>
    <row r="820" spans="16:17" x14ac:dyDescent="0.2">
      <c r="P820" s="345"/>
      <c r="Q820" s="345"/>
    </row>
    <row r="821" spans="16:17" x14ac:dyDescent="0.2">
      <c r="P821" s="345"/>
      <c r="Q821" s="345"/>
    </row>
    <row r="822" spans="16:17" x14ac:dyDescent="0.2">
      <c r="P822" s="345"/>
      <c r="Q822" s="345"/>
    </row>
    <row r="823" spans="16:17" x14ac:dyDescent="0.2">
      <c r="P823" s="345"/>
      <c r="Q823" s="345"/>
    </row>
    <row r="824" spans="16:17" x14ac:dyDescent="0.2">
      <c r="P824" s="345"/>
      <c r="Q824" s="345"/>
    </row>
    <row r="825" spans="16:17" x14ac:dyDescent="0.2">
      <c r="P825" s="345"/>
      <c r="Q825" s="345"/>
    </row>
    <row r="826" spans="16:17" x14ac:dyDescent="0.2">
      <c r="P826" s="345"/>
      <c r="Q826" s="345"/>
    </row>
    <row r="827" spans="16:17" x14ac:dyDescent="0.2">
      <c r="P827" s="345"/>
      <c r="Q827" s="345"/>
    </row>
    <row r="828" spans="16:17" x14ac:dyDescent="0.2">
      <c r="P828" s="345"/>
      <c r="Q828" s="345"/>
    </row>
    <row r="829" spans="16:17" x14ac:dyDescent="0.2">
      <c r="P829" s="345"/>
      <c r="Q829" s="345"/>
    </row>
    <row r="830" spans="16:17" x14ac:dyDescent="0.2">
      <c r="P830" s="345"/>
      <c r="Q830" s="345"/>
    </row>
    <row r="831" spans="16:17" x14ac:dyDescent="0.2">
      <c r="P831" s="345"/>
      <c r="Q831" s="345"/>
    </row>
    <row r="832" spans="16:17" x14ac:dyDescent="0.2">
      <c r="P832" s="345"/>
      <c r="Q832" s="345"/>
    </row>
    <row r="833" spans="16:17" x14ac:dyDescent="0.2">
      <c r="P833" s="345"/>
      <c r="Q833" s="345"/>
    </row>
    <row r="834" spans="16:17" x14ac:dyDescent="0.2">
      <c r="P834" s="345"/>
      <c r="Q834" s="345"/>
    </row>
    <row r="835" spans="16:17" x14ac:dyDescent="0.2">
      <c r="P835" s="345"/>
      <c r="Q835" s="345"/>
    </row>
    <row r="836" spans="16:17" x14ac:dyDescent="0.2">
      <c r="P836" s="345"/>
      <c r="Q836" s="345"/>
    </row>
    <row r="837" spans="16:17" x14ac:dyDescent="0.2">
      <c r="P837" s="345"/>
      <c r="Q837" s="345"/>
    </row>
    <row r="838" spans="16:17" x14ac:dyDescent="0.2">
      <c r="P838" s="345"/>
      <c r="Q838" s="345"/>
    </row>
    <row r="839" spans="16:17" x14ac:dyDescent="0.2">
      <c r="P839" s="345"/>
      <c r="Q839" s="345"/>
    </row>
    <row r="840" spans="16:17" x14ac:dyDescent="0.2">
      <c r="P840" s="345"/>
      <c r="Q840" s="345"/>
    </row>
    <row r="841" spans="16:17" x14ac:dyDescent="0.2">
      <c r="P841" s="345"/>
      <c r="Q841" s="345"/>
    </row>
    <row r="842" spans="16:17" x14ac:dyDescent="0.2">
      <c r="P842" s="345"/>
      <c r="Q842" s="345"/>
    </row>
    <row r="843" spans="16:17" x14ac:dyDescent="0.2">
      <c r="P843" s="345"/>
      <c r="Q843" s="345"/>
    </row>
    <row r="844" spans="16:17" x14ac:dyDescent="0.2">
      <c r="P844" s="345"/>
      <c r="Q844" s="345"/>
    </row>
    <row r="845" spans="16:17" x14ac:dyDescent="0.2">
      <c r="P845" s="345"/>
      <c r="Q845" s="345"/>
    </row>
    <row r="846" spans="16:17" x14ac:dyDescent="0.2">
      <c r="P846" s="345"/>
      <c r="Q846" s="345"/>
    </row>
    <row r="847" spans="16:17" x14ac:dyDescent="0.2">
      <c r="P847" s="345"/>
      <c r="Q847" s="345"/>
    </row>
    <row r="848" spans="16:17" x14ac:dyDescent="0.2">
      <c r="P848" s="345"/>
      <c r="Q848" s="345"/>
    </row>
    <row r="849" spans="16:17" x14ac:dyDescent="0.2">
      <c r="P849" s="345"/>
      <c r="Q849" s="345"/>
    </row>
    <row r="850" spans="16:17" x14ac:dyDescent="0.2">
      <c r="P850" s="345"/>
      <c r="Q850" s="345"/>
    </row>
    <row r="851" spans="16:17" x14ac:dyDescent="0.2">
      <c r="P851" s="345"/>
      <c r="Q851" s="345"/>
    </row>
    <row r="852" spans="16:17" x14ac:dyDescent="0.2">
      <c r="P852" s="345"/>
      <c r="Q852" s="345"/>
    </row>
    <row r="853" spans="16:17" x14ac:dyDescent="0.2">
      <c r="P853" s="345"/>
      <c r="Q853" s="345"/>
    </row>
    <row r="854" spans="16:17" x14ac:dyDescent="0.2">
      <c r="P854" s="345"/>
      <c r="Q854" s="345"/>
    </row>
    <row r="855" spans="16:17" x14ac:dyDescent="0.2">
      <c r="P855" s="345"/>
      <c r="Q855" s="345"/>
    </row>
    <row r="856" spans="16:17" x14ac:dyDescent="0.2">
      <c r="P856" s="345"/>
      <c r="Q856" s="345"/>
    </row>
    <row r="857" spans="16:17" x14ac:dyDescent="0.2">
      <c r="P857" s="345"/>
      <c r="Q857" s="345"/>
    </row>
    <row r="858" spans="16:17" x14ac:dyDescent="0.2">
      <c r="P858" s="345"/>
      <c r="Q858" s="345"/>
    </row>
    <row r="859" spans="16:17" x14ac:dyDescent="0.2">
      <c r="P859" s="345"/>
      <c r="Q859" s="345"/>
    </row>
    <row r="860" spans="16:17" x14ac:dyDescent="0.2">
      <c r="P860" s="345"/>
      <c r="Q860" s="345"/>
    </row>
    <row r="861" spans="16:17" x14ac:dyDescent="0.2">
      <c r="P861" s="345"/>
      <c r="Q861" s="345"/>
    </row>
    <row r="862" spans="16:17" x14ac:dyDescent="0.2">
      <c r="P862" s="345"/>
      <c r="Q862" s="345"/>
    </row>
    <row r="863" spans="16:17" x14ac:dyDescent="0.2">
      <c r="P863" s="345"/>
      <c r="Q863" s="345"/>
    </row>
    <row r="864" spans="16:17" x14ac:dyDescent="0.2">
      <c r="P864" s="345"/>
      <c r="Q864" s="345"/>
    </row>
    <row r="865" spans="16:17" x14ac:dyDescent="0.2">
      <c r="P865" s="345"/>
      <c r="Q865" s="345"/>
    </row>
    <row r="866" spans="16:17" x14ac:dyDescent="0.2">
      <c r="P866" s="345"/>
      <c r="Q866" s="345"/>
    </row>
    <row r="867" spans="16:17" x14ac:dyDescent="0.2">
      <c r="P867" s="345"/>
      <c r="Q867" s="345"/>
    </row>
    <row r="868" spans="16:17" x14ac:dyDescent="0.2">
      <c r="P868" s="345"/>
      <c r="Q868" s="345"/>
    </row>
    <row r="869" spans="16:17" x14ac:dyDescent="0.2">
      <c r="P869" s="345"/>
      <c r="Q869" s="345"/>
    </row>
    <row r="870" spans="16:17" x14ac:dyDescent="0.2">
      <c r="P870" s="345"/>
      <c r="Q870" s="345"/>
    </row>
    <row r="871" spans="16:17" x14ac:dyDescent="0.2">
      <c r="P871" s="345"/>
      <c r="Q871" s="345"/>
    </row>
    <row r="872" spans="16:17" x14ac:dyDescent="0.2">
      <c r="P872" s="345"/>
      <c r="Q872" s="345"/>
    </row>
    <row r="873" spans="16:17" x14ac:dyDescent="0.2">
      <c r="P873" s="345"/>
      <c r="Q873" s="345"/>
    </row>
    <row r="874" spans="16:17" x14ac:dyDescent="0.2">
      <c r="P874" s="345"/>
      <c r="Q874" s="345"/>
    </row>
    <row r="875" spans="16:17" x14ac:dyDescent="0.2">
      <c r="P875" s="345"/>
      <c r="Q875" s="345"/>
    </row>
    <row r="876" spans="16:17" x14ac:dyDescent="0.2">
      <c r="P876" s="345"/>
      <c r="Q876" s="345"/>
    </row>
    <row r="877" spans="16:17" x14ac:dyDescent="0.2">
      <c r="P877" s="345"/>
      <c r="Q877" s="345"/>
    </row>
    <row r="878" spans="16:17" x14ac:dyDescent="0.2">
      <c r="P878" s="345"/>
      <c r="Q878" s="345"/>
    </row>
    <row r="879" spans="16:17" x14ac:dyDescent="0.2">
      <c r="P879" s="345"/>
      <c r="Q879" s="345"/>
    </row>
    <row r="880" spans="16:17" x14ac:dyDescent="0.2">
      <c r="P880" s="345"/>
      <c r="Q880" s="345"/>
    </row>
    <row r="881" spans="16:17" x14ac:dyDescent="0.2">
      <c r="P881" s="345"/>
      <c r="Q881" s="345"/>
    </row>
    <row r="882" spans="16:17" x14ac:dyDescent="0.2">
      <c r="P882" s="345"/>
      <c r="Q882" s="345"/>
    </row>
    <row r="883" spans="16:17" x14ac:dyDescent="0.2">
      <c r="P883" s="345"/>
      <c r="Q883" s="345"/>
    </row>
    <row r="884" spans="16:17" x14ac:dyDescent="0.2">
      <c r="P884" s="345"/>
      <c r="Q884" s="345"/>
    </row>
    <row r="885" spans="16:17" x14ac:dyDescent="0.2">
      <c r="P885" s="345"/>
      <c r="Q885" s="345"/>
    </row>
    <row r="886" spans="16:17" x14ac:dyDescent="0.2">
      <c r="P886" s="345"/>
      <c r="Q886" s="345"/>
    </row>
    <row r="887" spans="16:17" x14ac:dyDescent="0.2">
      <c r="P887" s="345"/>
      <c r="Q887" s="345"/>
    </row>
    <row r="888" spans="16:17" x14ac:dyDescent="0.2">
      <c r="P888" s="345"/>
      <c r="Q888" s="345"/>
    </row>
    <row r="889" spans="16:17" x14ac:dyDescent="0.2">
      <c r="P889" s="345"/>
      <c r="Q889" s="345"/>
    </row>
    <row r="890" spans="16:17" x14ac:dyDescent="0.2">
      <c r="P890" s="345"/>
      <c r="Q890" s="345"/>
    </row>
    <row r="891" spans="16:17" x14ac:dyDescent="0.2">
      <c r="P891" s="345"/>
      <c r="Q891" s="345"/>
    </row>
    <row r="892" spans="16:17" x14ac:dyDescent="0.2">
      <c r="P892" s="345"/>
      <c r="Q892" s="345"/>
    </row>
    <row r="893" spans="16:17" x14ac:dyDescent="0.2">
      <c r="P893" s="345"/>
      <c r="Q893" s="345"/>
    </row>
    <row r="894" spans="16:17" x14ac:dyDescent="0.2">
      <c r="P894" s="345"/>
      <c r="Q894" s="345"/>
    </row>
    <row r="895" spans="16:17" x14ac:dyDescent="0.2">
      <c r="P895" s="345"/>
      <c r="Q895" s="345"/>
    </row>
    <row r="896" spans="16:17" x14ac:dyDescent="0.2">
      <c r="P896" s="345"/>
      <c r="Q896" s="345"/>
    </row>
    <row r="897" spans="16:17" x14ac:dyDescent="0.2">
      <c r="P897" s="345"/>
      <c r="Q897" s="345"/>
    </row>
    <row r="898" spans="16:17" x14ac:dyDescent="0.2">
      <c r="P898" s="345"/>
      <c r="Q898" s="345"/>
    </row>
    <row r="899" spans="16:17" x14ac:dyDescent="0.2">
      <c r="P899" s="345"/>
      <c r="Q899" s="345"/>
    </row>
    <row r="900" spans="16:17" x14ac:dyDescent="0.2">
      <c r="P900" s="345"/>
      <c r="Q900" s="345"/>
    </row>
    <row r="901" spans="16:17" x14ac:dyDescent="0.2">
      <c r="P901" s="345"/>
      <c r="Q901" s="345"/>
    </row>
    <row r="902" spans="16:17" x14ac:dyDescent="0.2">
      <c r="P902" s="345"/>
      <c r="Q902" s="345"/>
    </row>
    <row r="903" spans="16:17" x14ac:dyDescent="0.2">
      <c r="P903" s="345"/>
      <c r="Q903" s="345"/>
    </row>
    <row r="904" spans="16:17" x14ac:dyDescent="0.2">
      <c r="P904" s="345"/>
      <c r="Q904" s="345"/>
    </row>
    <row r="905" spans="16:17" x14ac:dyDescent="0.2">
      <c r="P905" s="345"/>
      <c r="Q905" s="345"/>
    </row>
    <row r="906" spans="16:17" x14ac:dyDescent="0.2">
      <c r="P906" s="345"/>
      <c r="Q906" s="345"/>
    </row>
    <row r="907" spans="16:17" x14ac:dyDescent="0.2">
      <c r="P907" s="345"/>
      <c r="Q907" s="345"/>
    </row>
    <row r="908" spans="16:17" x14ac:dyDescent="0.2">
      <c r="P908" s="345"/>
      <c r="Q908" s="345"/>
    </row>
    <row r="909" spans="16:17" x14ac:dyDescent="0.2">
      <c r="P909" s="345"/>
      <c r="Q909" s="345"/>
    </row>
    <row r="910" spans="16:17" x14ac:dyDescent="0.2">
      <c r="P910" s="345"/>
      <c r="Q910" s="345"/>
    </row>
    <row r="911" spans="16:17" x14ac:dyDescent="0.2">
      <c r="P911" s="345"/>
      <c r="Q911" s="345"/>
    </row>
    <row r="912" spans="16:17" x14ac:dyDescent="0.2">
      <c r="P912" s="345"/>
      <c r="Q912" s="345"/>
    </row>
    <row r="913" spans="16:17" x14ac:dyDescent="0.2">
      <c r="P913" s="345"/>
      <c r="Q913" s="345"/>
    </row>
    <row r="914" spans="16:17" x14ac:dyDescent="0.2">
      <c r="P914" s="345"/>
      <c r="Q914" s="345"/>
    </row>
    <row r="915" spans="16:17" x14ac:dyDescent="0.2">
      <c r="P915" s="345"/>
      <c r="Q915" s="345"/>
    </row>
    <row r="916" spans="16:17" x14ac:dyDescent="0.2">
      <c r="P916" s="345"/>
      <c r="Q916" s="345"/>
    </row>
    <row r="917" spans="16:17" x14ac:dyDescent="0.2">
      <c r="P917" s="345"/>
      <c r="Q917" s="345"/>
    </row>
    <row r="918" spans="16:17" x14ac:dyDescent="0.2">
      <c r="P918" s="345"/>
      <c r="Q918" s="345"/>
    </row>
    <row r="919" spans="16:17" x14ac:dyDescent="0.2">
      <c r="P919" s="345"/>
      <c r="Q919" s="345"/>
    </row>
    <row r="920" spans="16:17" x14ac:dyDescent="0.2">
      <c r="P920" s="345"/>
      <c r="Q920" s="345"/>
    </row>
    <row r="921" spans="16:17" x14ac:dyDescent="0.2">
      <c r="P921" s="345"/>
      <c r="Q921" s="345"/>
    </row>
    <row r="922" spans="16:17" x14ac:dyDescent="0.2">
      <c r="P922" s="345"/>
      <c r="Q922" s="345"/>
    </row>
    <row r="923" spans="16:17" x14ac:dyDescent="0.2">
      <c r="P923" s="345"/>
      <c r="Q923" s="345"/>
    </row>
    <row r="924" spans="16:17" x14ac:dyDescent="0.2">
      <c r="P924" s="345"/>
      <c r="Q924" s="345"/>
    </row>
    <row r="925" spans="16:17" x14ac:dyDescent="0.2">
      <c r="P925" s="345"/>
      <c r="Q925" s="345"/>
    </row>
    <row r="926" spans="16:17" x14ac:dyDescent="0.2">
      <c r="P926" s="345"/>
      <c r="Q926" s="345"/>
    </row>
    <row r="927" spans="16:17" x14ac:dyDescent="0.2">
      <c r="P927" s="345"/>
      <c r="Q927" s="345"/>
    </row>
    <row r="928" spans="16:17" x14ac:dyDescent="0.2">
      <c r="P928" s="345"/>
      <c r="Q928" s="345"/>
    </row>
    <row r="929" spans="16:17" x14ac:dyDescent="0.2">
      <c r="P929" s="345"/>
      <c r="Q929" s="345"/>
    </row>
    <row r="930" spans="16:17" x14ac:dyDescent="0.2">
      <c r="P930" s="345"/>
      <c r="Q930" s="345"/>
    </row>
    <row r="931" spans="16:17" x14ac:dyDescent="0.2">
      <c r="P931" s="345"/>
      <c r="Q931" s="345"/>
    </row>
    <row r="932" spans="16:17" x14ac:dyDescent="0.2">
      <c r="P932" s="345"/>
      <c r="Q932" s="345"/>
    </row>
    <row r="933" spans="16:17" x14ac:dyDescent="0.2">
      <c r="P933" s="345"/>
      <c r="Q933" s="345"/>
    </row>
    <row r="934" spans="16:17" x14ac:dyDescent="0.2">
      <c r="P934" s="345"/>
      <c r="Q934" s="345"/>
    </row>
    <row r="935" spans="16:17" x14ac:dyDescent="0.2">
      <c r="P935" s="345"/>
      <c r="Q935" s="345"/>
    </row>
    <row r="936" spans="16:17" x14ac:dyDescent="0.2">
      <c r="P936" s="345"/>
      <c r="Q936" s="345"/>
    </row>
    <row r="937" spans="16:17" x14ac:dyDescent="0.2">
      <c r="P937" s="345"/>
      <c r="Q937" s="345"/>
    </row>
    <row r="938" spans="16:17" x14ac:dyDescent="0.2">
      <c r="P938" s="345"/>
      <c r="Q938" s="345"/>
    </row>
    <row r="939" spans="16:17" x14ac:dyDescent="0.2">
      <c r="P939" s="345"/>
      <c r="Q939" s="345"/>
    </row>
    <row r="940" spans="16:17" x14ac:dyDescent="0.2">
      <c r="P940" s="345"/>
      <c r="Q940" s="345"/>
    </row>
    <row r="941" spans="16:17" x14ac:dyDescent="0.2">
      <c r="P941" s="345"/>
      <c r="Q941" s="345"/>
    </row>
    <row r="942" spans="16:17" x14ac:dyDescent="0.2">
      <c r="P942" s="345"/>
      <c r="Q942" s="345"/>
    </row>
    <row r="943" spans="16:17" x14ac:dyDescent="0.2">
      <c r="P943" s="345"/>
      <c r="Q943" s="345"/>
    </row>
    <row r="944" spans="16:17" x14ac:dyDescent="0.2">
      <c r="P944" s="345"/>
      <c r="Q944" s="345"/>
    </row>
    <row r="945" spans="16:17" x14ac:dyDescent="0.2">
      <c r="P945" s="345"/>
      <c r="Q945" s="345"/>
    </row>
    <row r="946" spans="16:17" x14ac:dyDescent="0.2">
      <c r="P946" s="345"/>
      <c r="Q946" s="345"/>
    </row>
    <row r="947" spans="16:17" x14ac:dyDescent="0.2">
      <c r="P947" s="345"/>
      <c r="Q947" s="345"/>
    </row>
    <row r="948" spans="16:17" x14ac:dyDescent="0.2">
      <c r="P948" s="345"/>
      <c r="Q948" s="345"/>
    </row>
    <row r="949" spans="16:17" x14ac:dyDescent="0.2">
      <c r="P949" s="345"/>
      <c r="Q949" s="345"/>
    </row>
    <row r="950" spans="16:17" x14ac:dyDescent="0.2">
      <c r="P950" s="345"/>
      <c r="Q950" s="345"/>
    </row>
    <row r="951" spans="16:17" x14ac:dyDescent="0.2">
      <c r="P951" s="345"/>
      <c r="Q951" s="345"/>
    </row>
    <row r="952" spans="16:17" x14ac:dyDescent="0.2">
      <c r="P952" s="345"/>
      <c r="Q952" s="345"/>
    </row>
    <row r="953" spans="16:17" x14ac:dyDescent="0.2">
      <c r="P953" s="345"/>
      <c r="Q953" s="345"/>
    </row>
    <row r="954" spans="16:17" x14ac:dyDescent="0.2">
      <c r="P954" s="345"/>
      <c r="Q954" s="345"/>
    </row>
    <row r="955" spans="16:17" x14ac:dyDescent="0.2">
      <c r="P955" s="345"/>
      <c r="Q955" s="345"/>
    </row>
    <row r="956" spans="16:17" x14ac:dyDescent="0.2">
      <c r="P956" s="345"/>
      <c r="Q956" s="345"/>
    </row>
    <row r="957" spans="16:17" x14ac:dyDescent="0.2">
      <c r="P957" s="345"/>
      <c r="Q957" s="345"/>
    </row>
    <row r="958" spans="16:17" x14ac:dyDescent="0.2">
      <c r="P958" s="345"/>
      <c r="Q958" s="345"/>
    </row>
    <row r="959" spans="16:17" x14ac:dyDescent="0.2">
      <c r="P959" s="345"/>
      <c r="Q959" s="345"/>
    </row>
    <row r="960" spans="16:17" x14ac:dyDescent="0.2">
      <c r="P960" s="345"/>
      <c r="Q960" s="345"/>
    </row>
    <row r="961" spans="16:17" x14ac:dyDescent="0.2">
      <c r="P961" s="345"/>
      <c r="Q961" s="345"/>
    </row>
    <row r="962" spans="16:17" x14ac:dyDescent="0.2">
      <c r="P962" s="345"/>
      <c r="Q962" s="345"/>
    </row>
    <row r="963" spans="16:17" x14ac:dyDescent="0.2">
      <c r="P963" s="345"/>
      <c r="Q963" s="345"/>
    </row>
    <row r="964" spans="16:17" x14ac:dyDescent="0.2">
      <c r="P964" s="345"/>
      <c r="Q964" s="345"/>
    </row>
    <row r="965" spans="16:17" x14ac:dyDescent="0.2">
      <c r="P965" s="345"/>
      <c r="Q965" s="345"/>
    </row>
    <row r="966" spans="16:17" x14ac:dyDescent="0.2">
      <c r="P966" s="345"/>
      <c r="Q966" s="345"/>
    </row>
    <row r="967" spans="16:17" x14ac:dyDescent="0.2">
      <c r="P967" s="345"/>
      <c r="Q967" s="345"/>
    </row>
    <row r="968" spans="16:17" x14ac:dyDescent="0.2">
      <c r="P968" s="345"/>
      <c r="Q968" s="345"/>
    </row>
    <row r="969" spans="16:17" x14ac:dyDescent="0.2">
      <c r="P969" s="345"/>
      <c r="Q969" s="345"/>
    </row>
    <row r="970" spans="16:17" x14ac:dyDescent="0.2">
      <c r="P970" s="345"/>
      <c r="Q970" s="345"/>
    </row>
    <row r="971" spans="16:17" x14ac:dyDescent="0.2">
      <c r="P971" s="345"/>
      <c r="Q971" s="345"/>
    </row>
    <row r="972" spans="16:17" x14ac:dyDescent="0.2">
      <c r="P972" s="345"/>
      <c r="Q972" s="345"/>
    </row>
    <row r="973" spans="16:17" x14ac:dyDescent="0.2">
      <c r="P973" s="345"/>
      <c r="Q973" s="345"/>
    </row>
    <row r="974" spans="16:17" x14ac:dyDescent="0.2">
      <c r="P974" s="345"/>
      <c r="Q974" s="345"/>
    </row>
    <row r="975" spans="16:17" x14ac:dyDescent="0.2">
      <c r="P975" s="345"/>
      <c r="Q975" s="345"/>
    </row>
    <row r="976" spans="16:17" x14ac:dyDescent="0.2">
      <c r="P976" s="345"/>
      <c r="Q976" s="345"/>
    </row>
    <row r="977" spans="16:17" x14ac:dyDescent="0.2">
      <c r="P977" s="345"/>
      <c r="Q977" s="345"/>
    </row>
    <row r="978" spans="16:17" x14ac:dyDescent="0.2">
      <c r="P978" s="345"/>
      <c r="Q978" s="345"/>
    </row>
    <row r="979" spans="16:17" x14ac:dyDescent="0.2">
      <c r="P979" s="345"/>
      <c r="Q979" s="345"/>
    </row>
    <row r="980" spans="16:17" x14ac:dyDescent="0.2">
      <c r="P980" s="345"/>
      <c r="Q980" s="345"/>
    </row>
    <row r="981" spans="16:17" x14ac:dyDescent="0.2">
      <c r="P981" s="345"/>
      <c r="Q981" s="345"/>
    </row>
    <row r="982" spans="16:17" x14ac:dyDescent="0.2">
      <c r="P982" s="345"/>
      <c r="Q982" s="345"/>
    </row>
    <row r="983" spans="16:17" x14ac:dyDescent="0.2">
      <c r="P983" s="345"/>
      <c r="Q983" s="345"/>
    </row>
    <row r="984" spans="16:17" x14ac:dyDescent="0.2">
      <c r="P984" s="345"/>
      <c r="Q984" s="345"/>
    </row>
    <row r="985" spans="16:17" x14ac:dyDescent="0.2">
      <c r="P985" s="345"/>
      <c r="Q985" s="345"/>
    </row>
    <row r="986" spans="16:17" x14ac:dyDescent="0.2">
      <c r="P986" s="345"/>
      <c r="Q986" s="345"/>
    </row>
    <row r="987" spans="16:17" x14ac:dyDescent="0.2">
      <c r="P987" s="345"/>
      <c r="Q987" s="345"/>
    </row>
    <row r="988" spans="16:17" x14ac:dyDescent="0.2">
      <c r="P988" s="345"/>
      <c r="Q988" s="345"/>
    </row>
    <row r="989" spans="16:17" x14ac:dyDescent="0.2">
      <c r="P989" s="345"/>
      <c r="Q989" s="345"/>
    </row>
    <row r="990" spans="16:17" x14ac:dyDescent="0.2">
      <c r="P990" s="345"/>
      <c r="Q990" s="345"/>
    </row>
    <row r="991" spans="16:17" x14ac:dyDescent="0.2">
      <c r="P991" s="345"/>
      <c r="Q991" s="345"/>
    </row>
    <row r="992" spans="16:17" x14ac:dyDescent="0.2">
      <c r="P992" s="345"/>
      <c r="Q992" s="345"/>
    </row>
    <row r="993" spans="16:17" x14ac:dyDescent="0.2">
      <c r="P993" s="345"/>
      <c r="Q993" s="345"/>
    </row>
    <row r="994" spans="16:17" x14ac:dyDescent="0.2">
      <c r="P994" s="345"/>
      <c r="Q994" s="345"/>
    </row>
    <row r="995" spans="16:17" x14ac:dyDescent="0.2">
      <c r="P995" s="345"/>
      <c r="Q995" s="345"/>
    </row>
    <row r="996" spans="16:17" x14ac:dyDescent="0.2">
      <c r="P996" s="345"/>
      <c r="Q996" s="345"/>
    </row>
    <row r="997" spans="16:17" x14ac:dyDescent="0.2">
      <c r="P997" s="345"/>
      <c r="Q997" s="345"/>
    </row>
    <row r="998" spans="16:17" x14ac:dyDescent="0.2">
      <c r="P998" s="345"/>
      <c r="Q998" s="345"/>
    </row>
    <row r="999" spans="16:17" x14ac:dyDescent="0.2">
      <c r="P999" s="345"/>
      <c r="Q999" s="345"/>
    </row>
    <row r="1000" spans="16:17" x14ac:dyDescent="0.2">
      <c r="P1000" s="345"/>
      <c r="Q1000" s="345"/>
    </row>
    <row r="1001" spans="16:17" x14ac:dyDescent="0.2">
      <c r="P1001" s="345"/>
      <c r="Q1001" s="345"/>
    </row>
    <row r="1002" spans="16:17" x14ac:dyDescent="0.2">
      <c r="P1002" s="345"/>
      <c r="Q1002" s="345"/>
    </row>
    <row r="1003" spans="16:17" x14ac:dyDescent="0.2">
      <c r="P1003" s="345"/>
      <c r="Q1003" s="345"/>
    </row>
    <row r="1004" spans="16:17" x14ac:dyDescent="0.2">
      <c r="P1004" s="345"/>
      <c r="Q1004" s="345"/>
    </row>
    <row r="1005" spans="16:17" x14ac:dyDescent="0.2">
      <c r="P1005" s="345"/>
      <c r="Q1005" s="345"/>
    </row>
    <row r="1006" spans="16:17" x14ac:dyDescent="0.2">
      <c r="P1006" s="345"/>
      <c r="Q1006" s="345"/>
    </row>
    <row r="1007" spans="16:17" x14ac:dyDescent="0.2">
      <c r="P1007" s="345"/>
      <c r="Q1007" s="345"/>
    </row>
    <row r="1008" spans="16:17" x14ac:dyDescent="0.2">
      <c r="P1008" s="345"/>
      <c r="Q1008" s="345"/>
    </row>
    <row r="1009" spans="16:17" x14ac:dyDescent="0.2">
      <c r="P1009" s="345"/>
      <c r="Q1009" s="345"/>
    </row>
    <row r="1010" spans="16:17" x14ac:dyDescent="0.2">
      <c r="P1010" s="345"/>
      <c r="Q1010" s="345"/>
    </row>
    <row r="1011" spans="16:17" x14ac:dyDescent="0.2">
      <c r="P1011" s="345"/>
      <c r="Q1011" s="345"/>
    </row>
    <row r="1012" spans="16:17" x14ac:dyDescent="0.2">
      <c r="P1012" s="345"/>
      <c r="Q1012" s="345"/>
    </row>
    <row r="1013" spans="16:17" x14ac:dyDescent="0.2">
      <c r="P1013" s="345"/>
      <c r="Q1013" s="345"/>
    </row>
    <row r="1014" spans="16:17" x14ac:dyDescent="0.2">
      <c r="P1014" s="345"/>
      <c r="Q1014" s="345"/>
    </row>
    <row r="1015" spans="16:17" x14ac:dyDescent="0.2">
      <c r="P1015" s="345"/>
      <c r="Q1015" s="345"/>
    </row>
    <row r="1016" spans="16:17" x14ac:dyDescent="0.2">
      <c r="P1016" s="345"/>
      <c r="Q1016" s="345"/>
    </row>
    <row r="1017" spans="16:17" x14ac:dyDescent="0.2">
      <c r="P1017" s="345"/>
      <c r="Q1017" s="345"/>
    </row>
    <row r="1018" spans="16:17" x14ac:dyDescent="0.2">
      <c r="P1018" s="345"/>
      <c r="Q1018" s="345"/>
    </row>
    <row r="1019" spans="16:17" x14ac:dyDescent="0.2">
      <c r="P1019" s="345"/>
      <c r="Q1019" s="345"/>
    </row>
    <row r="1020" spans="16:17" x14ac:dyDescent="0.2">
      <c r="P1020" s="345"/>
      <c r="Q1020" s="345"/>
    </row>
    <row r="1021" spans="16:17" x14ac:dyDescent="0.2">
      <c r="P1021" s="345"/>
      <c r="Q1021" s="345"/>
    </row>
    <row r="1022" spans="16:17" x14ac:dyDescent="0.2">
      <c r="P1022" s="345"/>
      <c r="Q1022" s="345"/>
    </row>
    <row r="1023" spans="16:17" x14ac:dyDescent="0.2">
      <c r="P1023" s="345"/>
      <c r="Q1023" s="345"/>
    </row>
    <row r="1024" spans="16:17" x14ac:dyDescent="0.2">
      <c r="P1024" s="345"/>
      <c r="Q1024" s="345"/>
    </row>
    <row r="1025" spans="16:17" x14ac:dyDescent="0.2">
      <c r="P1025" s="345"/>
      <c r="Q1025" s="345"/>
    </row>
    <row r="1026" spans="16:17" x14ac:dyDescent="0.2">
      <c r="P1026" s="345"/>
      <c r="Q1026" s="345"/>
    </row>
    <row r="1027" spans="16:17" x14ac:dyDescent="0.2">
      <c r="P1027" s="345"/>
      <c r="Q1027" s="345"/>
    </row>
    <row r="1028" spans="16:17" x14ac:dyDescent="0.2">
      <c r="P1028" s="345"/>
      <c r="Q1028" s="345"/>
    </row>
    <row r="1029" spans="16:17" x14ac:dyDescent="0.2">
      <c r="P1029" s="345"/>
      <c r="Q1029" s="345"/>
    </row>
    <row r="1030" spans="16:17" x14ac:dyDescent="0.2">
      <c r="P1030" s="345"/>
      <c r="Q1030" s="345"/>
    </row>
    <row r="1031" spans="16:17" x14ac:dyDescent="0.2">
      <c r="P1031" s="345"/>
      <c r="Q1031" s="345"/>
    </row>
    <row r="1032" spans="16:17" x14ac:dyDescent="0.2">
      <c r="P1032" s="345"/>
      <c r="Q1032" s="345"/>
    </row>
    <row r="1033" spans="16:17" x14ac:dyDescent="0.2">
      <c r="P1033" s="345"/>
      <c r="Q1033" s="345"/>
    </row>
    <row r="1034" spans="16:17" x14ac:dyDescent="0.2">
      <c r="P1034" s="345"/>
      <c r="Q1034" s="345"/>
    </row>
    <row r="1035" spans="16:17" x14ac:dyDescent="0.2">
      <c r="P1035" s="345"/>
      <c r="Q1035" s="345"/>
    </row>
    <row r="1036" spans="16:17" x14ac:dyDescent="0.2">
      <c r="P1036" s="345"/>
      <c r="Q1036" s="345"/>
    </row>
    <row r="1037" spans="16:17" x14ac:dyDescent="0.2">
      <c r="P1037" s="345"/>
      <c r="Q1037" s="345"/>
    </row>
    <row r="1038" spans="16:17" x14ac:dyDescent="0.2">
      <c r="P1038" s="345"/>
      <c r="Q1038" s="345"/>
    </row>
    <row r="1039" spans="16:17" x14ac:dyDescent="0.2">
      <c r="P1039" s="345"/>
      <c r="Q1039" s="345"/>
    </row>
    <row r="1040" spans="16:17" x14ac:dyDescent="0.2">
      <c r="P1040" s="345"/>
      <c r="Q1040" s="345"/>
    </row>
    <row r="1041" spans="16:17" x14ac:dyDescent="0.2">
      <c r="P1041" s="345"/>
      <c r="Q1041" s="345"/>
    </row>
    <row r="1042" spans="16:17" x14ac:dyDescent="0.2">
      <c r="P1042" s="345"/>
      <c r="Q1042" s="345"/>
    </row>
    <row r="1043" spans="16:17" x14ac:dyDescent="0.2">
      <c r="P1043" s="345"/>
      <c r="Q1043" s="345"/>
    </row>
    <row r="1044" spans="16:17" x14ac:dyDescent="0.2">
      <c r="P1044" s="345"/>
      <c r="Q1044" s="345"/>
    </row>
    <row r="1045" spans="16:17" x14ac:dyDescent="0.2">
      <c r="P1045" s="345"/>
      <c r="Q1045" s="345"/>
    </row>
    <row r="1046" spans="16:17" x14ac:dyDescent="0.2">
      <c r="P1046" s="345"/>
      <c r="Q1046" s="345"/>
    </row>
    <row r="1047" spans="16:17" x14ac:dyDescent="0.2">
      <c r="P1047" s="345"/>
      <c r="Q1047" s="345"/>
    </row>
    <row r="1048" spans="16:17" x14ac:dyDescent="0.2">
      <c r="P1048" s="345"/>
      <c r="Q1048" s="345"/>
    </row>
    <row r="1049" spans="16:17" x14ac:dyDescent="0.2">
      <c r="P1049" s="345"/>
      <c r="Q1049" s="345"/>
    </row>
    <row r="1050" spans="16:17" x14ac:dyDescent="0.2">
      <c r="P1050" s="345"/>
      <c r="Q1050" s="345"/>
    </row>
    <row r="1051" spans="16:17" x14ac:dyDescent="0.2">
      <c r="P1051" s="345"/>
      <c r="Q1051" s="345"/>
    </row>
    <row r="1052" spans="16:17" x14ac:dyDescent="0.2">
      <c r="P1052" s="345"/>
      <c r="Q1052" s="345"/>
    </row>
    <row r="1053" spans="16:17" x14ac:dyDescent="0.2">
      <c r="P1053" s="345"/>
      <c r="Q1053" s="345"/>
    </row>
    <row r="1054" spans="16:17" x14ac:dyDescent="0.2">
      <c r="P1054" s="345"/>
      <c r="Q1054" s="345"/>
    </row>
    <row r="1055" spans="16:17" x14ac:dyDescent="0.2">
      <c r="P1055" s="345"/>
      <c r="Q1055" s="345"/>
    </row>
    <row r="1056" spans="16:17" x14ac:dyDescent="0.2">
      <c r="P1056" s="345"/>
      <c r="Q1056" s="345"/>
    </row>
    <row r="1057" spans="16:17" x14ac:dyDescent="0.2">
      <c r="P1057" s="345"/>
      <c r="Q1057" s="345"/>
    </row>
    <row r="1058" spans="16:17" x14ac:dyDescent="0.2">
      <c r="P1058" s="345"/>
      <c r="Q1058" s="345"/>
    </row>
    <row r="1059" spans="16:17" x14ac:dyDescent="0.2">
      <c r="P1059" s="345"/>
      <c r="Q1059" s="345"/>
    </row>
    <row r="1060" spans="16:17" x14ac:dyDescent="0.2">
      <c r="P1060" s="345"/>
      <c r="Q1060" s="345"/>
    </row>
    <row r="1061" spans="16:17" x14ac:dyDescent="0.2">
      <c r="P1061" s="345"/>
      <c r="Q1061" s="345"/>
    </row>
    <row r="1062" spans="16:17" x14ac:dyDescent="0.2">
      <c r="P1062" s="345"/>
      <c r="Q1062" s="345"/>
    </row>
    <row r="1063" spans="16:17" x14ac:dyDescent="0.2">
      <c r="P1063" s="345"/>
      <c r="Q1063" s="345"/>
    </row>
    <row r="1064" spans="16:17" x14ac:dyDescent="0.2">
      <c r="P1064" s="345"/>
      <c r="Q1064" s="345"/>
    </row>
    <row r="1065" spans="16:17" x14ac:dyDescent="0.2">
      <c r="P1065" s="345"/>
      <c r="Q1065" s="345"/>
    </row>
    <row r="1066" spans="16:17" x14ac:dyDescent="0.2">
      <c r="P1066" s="345"/>
      <c r="Q1066" s="345"/>
    </row>
    <row r="1067" spans="16:17" x14ac:dyDescent="0.2">
      <c r="P1067" s="345"/>
      <c r="Q1067" s="345"/>
    </row>
    <row r="1068" spans="16:17" x14ac:dyDescent="0.2">
      <c r="P1068" s="345"/>
      <c r="Q1068" s="345"/>
    </row>
    <row r="1069" spans="16:17" x14ac:dyDescent="0.2">
      <c r="P1069" s="345"/>
      <c r="Q1069" s="345"/>
    </row>
    <row r="1070" spans="16:17" x14ac:dyDescent="0.2">
      <c r="P1070" s="345"/>
      <c r="Q1070" s="345"/>
    </row>
    <row r="1071" spans="16:17" x14ac:dyDescent="0.2">
      <c r="P1071" s="345"/>
      <c r="Q1071" s="345"/>
    </row>
    <row r="1072" spans="16:17" x14ac:dyDescent="0.2">
      <c r="P1072" s="345"/>
      <c r="Q1072" s="345"/>
    </row>
    <row r="1073" spans="16:17" x14ac:dyDescent="0.2">
      <c r="P1073" s="345"/>
      <c r="Q1073" s="345"/>
    </row>
    <row r="1074" spans="16:17" x14ac:dyDescent="0.2">
      <c r="P1074" s="345"/>
      <c r="Q1074" s="345"/>
    </row>
    <row r="1075" spans="16:17" x14ac:dyDescent="0.2">
      <c r="P1075" s="345"/>
      <c r="Q1075" s="345"/>
    </row>
    <row r="1076" spans="16:17" x14ac:dyDescent="0.2">
      <c r="P1076" s="345"/>
      <c r="Q1076" s="345"/>
    </row>
    <row r="1077" spans="16:17" x14ac:dyDescent="0.2">
      <c r="P1077" s="345"/>
      <c r="Q1077" s="345"/>
    </row>
    <row r="1078" spans="16:17" x14ac:dyDescent="0.2">
      <c r="P1078" s="345"/>
      <c r="Q1078" s="345"/>
    </row>
    <row r="1079" spans="16:17" x14ac:dyDescent="0.2">
      <c r="P1079" s="345"/>
      <c r="Q1079" s="345"/>
    </row>
    <row r="1080" spans="16:17" x14ac:dyDescent="0.2">
      <c r="P1080" s="345"/>
      <c r="Q1080" s="345"/>
    </row>
    <row r="1081" spans="16:17" x14ac:dyDescent="0.2">
      <c r="P1081" s="345"/>
      <c r="Q1081" s="345"/>
    </row>
    <row r="1082" spans="16:17" x14ac:dyDescent="0.2">
      <c r="P1082" s="345"/>
      <c r="Q1082" s="345"/>
    </row>
    <row r="1083" spans="16:17" x14ac:dyDescent="0.2">
      <c r="P1083" s="345"/>
      <c r="Q1083" s="345"/>
    </row>
    <row r="1084" spans="16:17" x14ac:dyDescent="0.2">
      <c r="P1084" s="345"/>
      <c r="Q1084" s="345"/>
    </row>
    <row r="1085" spans="16:17" x14ac:dyDescent="0.2">
      <c r="P1085" s="345"/>
      <c r="Q1085" s="345"/>
    </row>
    <row r="1086" spans="16:17" x14ac:dyDescent="0.2">
      <c r="P1086" s="345"/>
      <c r="Q1086" s="345"/>
    </row>
    <row r="1087" spans="16:17" x14ac:dyDescent="0.2">
      <c r="P1087" s="345"/>
      <c r="Q1087" s="345"/>
    </row>
    <row r="1088" spans="16:17" x14ac:dyDescent="0.2">
      <c r="P1088" s="345"/>
      <c r="Q1088" s="345"/>
    </row>
    <row r="1089" spans="16:17" x14ac:dyDescent="0.2">
      <c r="P1089" s="345"/>
      <c r="Q1089" s="345"/>
    </row>
    <row r="1090" spans="16:17" x14ac:dyDescent="0.2">
      <c r="P1090" s="345"/>
      <c r="Q1090" s="345"/>
    </row>
    <row r="1091" spans="16:17" x14ac:dyDescent="0.2">
      <c r="P1091" s="345"/>
      <c r="Q1091" s="345"/>
    </row>
    <row r="1092" spans="16:17" x14ac:dyDescent="0.2">
      <c r="P1092" s="345"/>
      <c r="Q1092" s="345"/>
    </row>
    <row r="1093" spans="16:17" x14ac:dyDescent="0.2">
      <c r="P1093" s="345"/>
      <c r="Q1093" s="345"/>
    </row>
    <row r="1094" spans="16:17" x14ac:dyDescent="0.2">
      <c r="P1094" s="345"/>
      <c r="Q1094" s="345"/>
    </row>
    <row r="1095" spans="16:17" x14ac:dyDescent="0.2">
      <c r="P1095" s="345"/>
      <c r="Q1095" s="345"/>
    </row>
    <row r="1096" spans="16:17" x14ac:dyDescent="0.2">
      <c r="P1096" s="345"/>
      <c r="Q1096" s="345"/>
    </row>
    <row r="1097" spans="16:17" x14ac:dyDescent="0.2">
      <c r="P1097" s="345"/>
      <c r="Q1097" s="345"/>
    </row>
    <row r="1098" spans="16:17" x14ac:dyDescent="0.2">
      <c r="P1098" s="345"/>
      <c r="Q1098" s="345"/>
    </row>
    <row r="1099" spans="16:17" x14ac:dyDescent="0.2">
      <c r="P1099" s="345"/>
      <c r="Q1099" s="345"/>
    </row>
    <row r="1100" spans="16:17" x14ac:dyDescent="0.2">
      <c r="P1100" s="345"/>
      <c r="Q1100" s="345"/>
    </row>
    <row r="1101" spans="16:17" x14ac:dyDescent="0.2">
      <c r="P1101" s="345"/>
      <c r="Q1101" s="345"/>
    </row>
    <row r="1102" spans="16:17" x14ac:dyDescent="0.2">
      <c r="P1102" s="345"/>
      <c r="Q1102" s="345"/>
    </row>
    <row r="1103" spans="16:17" x14ac:dyDescent="0.2">
      <c r="P1103" s="345"/>
      <c r="Q1103" s="345"/>
    </row>
    <row r="1104" spans="16:17" x14ac:dyDescent="0.2">
      <c r="P1104" s="345"/>
      <c r="Q1104" s="345"/>
    </row>
    <row r="1105" spans="16:17" x14ac:dyDescent="0.2">
      <c r="P1105" s="345"/>
      <c r="Q1105" s="345"/>
    </row>
    <row r="1106" spans="16:17" x14ac:dyDescent="0.2">
      <c r="P1106" s="345"/>
      <c r="Q1106" s="345"/>
    </row>
    <row r="1107" spans="16:17" x14ac:dyDescent="0.2">
      <c r="P1107" s="345"/>
      <c r="Q1107" s="345"/>
    </row>
    <row r="1108" spans="16:17" x14ac:dyDescent="0.2">
      <c r="P1108" s="345"/>
      <c r="Q1108" s="345"/>
    </row>
    <row r="1109" spans="16:17" x14ac:dyDescent="0.2">
      <c r="P1109" s="345"/>
      <c r="Q1109" s="345"/>
    </row>
    <row r="1110" spans="16:17" x14ac:dyDescent="0.2">
      <c r="P1110" s="345"/>
      <c r="Q1110" s="345"/>
    </row>
    <row r="1111" spans="16:17" x14ac:dyDescent="0.2">
      <c r="P1111" s="345"/>
      <c r="Q1111" s="345"/>
    </row>
    <row r="1112" spans="16:17" x14ac:dyDescent="0.2">
      <c r="P1112" s="345"/>
      <c r="Q1112" s="345"/>
    </row>
    <row r="1113" spans="16:17" x14ac:dyDescent="0.2">
      <c r="P1113" s="345"/>
      <c r="Q1113" s="345"/>
    </row>
    <row r="1114" spans="16:17" x14ac:dyDescent="0.2">
      <c r="P1114" s="345"/>
      <c r="Q1114" s="345"/>
    </row>
    <row r="1115" spans="16:17" x14ac:dyDescent="0.2">
      <c r="P1115" s="345"/>
      <c r="Q1115" s="345"/>
    </row>
    <row r="1116" spans="16:17" x14ac:dyDescent="0.2">
      <c r="P1116" s="345"/>
      <c r="Q1116" s="345"/>
    </row>
    <row r="1117" spans="16:17" x14ac:dyDescent="0.2">
      <c r="P1117" s="345"/>
      <c r="Q1117" s="345"/>
    </row>
    <row r="1118" spans="16:17" x14ac:dyDescent="0.2">
      <c r="P1118" s="345"/>
      <c r="Q1118" s="345"/>
    </row>
    <row r="1119" spans="16:17" x14ac:dyDescent="0.2">
      <c r="P1119" s="345"/>
      <c r="Q1119" s="345"/>
    </row>
    <row r="1120" spans="16:17" x14ac:dyDescent="0.2">
      <c r="P1120" s="345"/>
      <c r="Q1120" s="345"/>
    </row>
    <row r="1121" spans="16:17" x14ac:dyDescent="0.2">
      <c r="P1121" s="345"/>
      <c r="Q1121" s="345"/>
    </row>
    <row r="1122" spans="16:17" x14ac:dyDescent="0.2">
      <c r="P1122" s="345"/>
      <c r="Q1122" s="345"/>
    </row>
    <row r="1123" spans="16:17" x14ac:dyDescent="0.2">
      <c r="P1123" s="345"/>
      <c r="Q1123" s="345"/>
    </row>
    <row r="1124" spans="16:17" x14ac:dyDescent="0.2">
      <c r="P1124" s="345"/>
      <c r="Q1124" s="345"/>
    </row>
    <row r="1125" spans="16:17" x14ac:dyDescent="0.2">
      <c r="P1125" s="345"/>
      <c r="Q1125" s="345"/>
    </row>
    <row r="1126" spans="16:17" x14ac:dyDescent="0.2">
      <c r="P1126" s="345"/>
      <c r="Q1126" s="345"/>
    </row>
    <row r="1127" spans="16:17" x14ac:dyDescent="0.2">
      <c r="P1127" s="345"/>
      <c r="Q1127" s="345"/>
    </row>
    <row r="1128" spans="16:17" x14ac:dyDescent="0.2">
      <c r="P1128" s="345"/>
      <c r="Q1128" s="345"/>
    </row>
    <row r="1129" spans="16:17" x14ac:dyDescent="0.2">
      <c r="P1129" s="345"/>
      <c r="Q1129" s="345"/>
    </row>
    <row r="1130" spans="16:17" x14ac:dyDescent="0.2">
      <c r="P1130" s="345"/>
      <c r="Q1130" s="345"/>
    </row>
    <row r="1131" spans="16:17" x14ac:dyDescent="0.2">
      <c r="P1131" s="345"/>
      <c r="Q1131" s="345"/>
    </row>
    <row r="1132" spans="16:17" x14ac:dyDescent="0.2">
      <c r="P1132" s="345"/>
      <c r="Q1132" s="345"/>
    </row>
    <row r="1133" spans="16:17" x14ac:dyDescent="0.2">
      <c r="P1133" s="345"/>
      <c r="Q1133" s="345"/>
    </row>
    <row r="1134" spans="16:17" x14ac:dyDescent="0.2">
      <c r="P1134" s="345"/>
      <c r="Q1134" s="345"/>
    </row>
    <row r="1135" spans="16:17" x14ac:dyDescent="0.2">
      <c r="P1135" s="345"/>
      <c r="Q1135" s="345"/>
    </row>
    <row r="1136" spans="16:17" x14ac:dyDescent="0.2">
      <c r="P1136" s="345"/>
      <c r="Q1136" s="345"/>
    </row>
    <row r="1137" spans="16:17" x14ac:dyDescent="0.2">
      <c r="P1137" s="345"/>
      <c r="Q1137" s="345"/>
    </row>
    <row r="1138" spans="16:17" x14ac:dyDescent="0.2">
      <c r="P1138" s="345"/>
      <c r="Q1138" s="345"/>
    </row>
    <row r="1139" spans="16:17" x14ac:dyDescent="0.2">
      <c r="P1139" s="345"/>
      <c r="Q1139" s="345"/>
    </row>
    <row r="1140" spans="16:17" x14ac:dyDescent="0.2">
      <c r="P1140" s="345"/>
      <c r="Q1140" s="345"/>
    </row>
    <row r="1141" spans="16:17" x14ac:dyDescent="0.2">
      <c r="P1141" s="345"/>
      <c r="Q1141" s="345"/>
    </row>
    <row r="1142" spans="16:17" x14ac:dyDescent="0.2">
      <c r="P1142" s="345"/>
      <c r="Q1142" s="345"/>
    </row>
    <row r="1143" spans="16:17" x14ac:dyDescent="0.2">
      <c r="P1143" s="345"/>
      <c r="Q1143" s="345"/>
    </row>
    <row r="1144" spans="16:17" x14ac:dyDescent="0.2">
      <c r="P1144" s="345"/>
      <c r="Q1144" s="345"/>
    </row>
    <row r="1145" spans="16:17" x14ac:dyDescent="0.2">
      <c r="P1145" s="345"/>
      <c r="Q1145" s="345"/>
    </row>
    <row r="1146" spans="16:17" x14ac:dyDescent="0.2">
      <c r="P1146" s="345"/>
      <c r="Q1146" s="345"/>
    </row>
    <row r="1147" spans="16:17" x14ac:dyDescent="0.2">
      <c r="P1147" s="345"/>
      <c r="Q1147" s="345"/>
    </row>
    <row r="1148" spans="16:17" x14ac:dyDescent="0.2">
      <c r="P1148" s="345"/>
      <c r="Q1148" s="345"/>
    </row>
    <row r="1149" spans="16:17" x14ac:dyDescent="0.2">
      <c r="P1149" s="345"/>
      <c r="Q1149" s="345"/>
    </row>
    <row r="1150" spans="16:17" x14ac:dyDescent="0.2">
      <c r="P1150" s="345"/>
      <c r="Q1150" s="345"/>
    </row>
    <row r="1151" spans="16:17" x14ac:dyDescent="0.2">
      <c r="P1151" s="345"/>
      <c r="Q1151" s="345"/>
    </row>
    <row r="1152" spans="16:17" x14ac:dyDescent="0.2">
      <c r="P1152" s="345"/>
      <c r="Q1152" s="345"/>
    </row>
    <row r="1153" spans="16:17" x14ac:dyDescent="0.2">
      <c r="P1153" s="345"/>
      <c r="Q1153" s="345"/>
    </row>
    <row r="1154" spans="16:17" x14ac:dyDescent="0.2">
      <c r="P1154" s="345"/>
      <c r="Q1154" s="345"/>
    </row>
    <row r="1155" spans="16:17" x14ac:dyDescent="0.2">
      <c r="P1155" s="345"/>
      <c r="Q1155" s="345"/>
    </row>
    <row r="1156" spans="16:17" x14ac:dyDescent="0.2">
      <c r="P1156" s="345"/>
      <c r="Q1156" s="345"/>
    </row>
    <row r="1157" spans="16:17" x14ac:dyDescent="0.2">
      <c r="P1157" s="345"/>
      <c r="Q1157" s="345"/>
    </row>
    <row r="1158" spans="16:17" x14ac:dyDescent="0.2">
      <c r="P1158" s="345"/>
      <c r="Q1158" s="345"/>
    </row>
    <row r="1159" spans="16:17" x14ac:dyDescent="0.2">
      <c r="P1159" s="345"/>
      <c r="Q1159" s="345"/>
    </row>
    <row r="1160" spans="16:17" x14ac:dyDescent="0.2">
      <c r="P1160" s="345"/>
      <c r="Q1160" s="345"/>
    </row>
    <row r="1161" spans="16:17" x14ac:dyDescent="0.2">
      <c r="P1161" s="345"/>
      <c r="Q1161" s="345"/>
    </row>
    <row r="1162" spans="16:17" x14ac:dyDescent="0.2">
      <c r="P1162" s="345"/>
      <c r="Q1162" s="345"/>
    </row>
    <row r="1163" spans="16:17" x14ac:dyDescent="0.2">
      <c r="P1163" s="345"/>
      <c r="Q1163" s="345"/>
    </row>
    <row r="1164" spans="16:17" x14ac:dyDescent="0.2">
      <c r="P1164" s="345"/>
      <c r="Q1164" s="345"/>
    </row>
    <row r="1165" spans="16:17" x14ac:dyDescent="0.2">
      <c r="P1165" s="345"/>
      <c r="Q1165" s="345"/>
    </row>
    <row r="1166" spans="16:17" x14ac:dyDescent="0.2">
      <c r="P1166" s="345"/>
      <c r="Q1166" s="345"/>
    </row>
    <row r="1167" spans="16:17" x14ac:dyDescent="0.2">
      <c r="P1167" s="345"/>
      <c r="Q1167" s="345"/>
    </row>
    <row r="1168" spans="16:17" x14ac:dyDescent="0.2">
      <c r="P1168" s="345"/>
      <c r="Q1168" s="345"/>
    </row>
    <row r="1169" spans="16:17" x14ac:dyDescent="0.2">
      <c r="P1169" s="345"/>
      <c r="Q1169" s="345"/>
    </row>
    <row r="1170" spans="16:17" x14ac:dyDescent="0.2">
      <c r="P1170" s="345"/>
      <c r="Q1170" s="345"/>
    </row>
    <row r="1171" spans="16:17" x14ac:dyDescent="0.2">
      <c r="P1171" s="345"/>
      <c r="Q1171" s="345"/>
    </row>
    <row r="1172" spans="16:17" x14ac:dyDescent="0.2">
      <c r="P1172" s="345"/>
      <c r="Q1172" s="345"/>
    </row>
    <row r="1173" spans="16:17" x14ac:dyDescent="0.2">
      <c r="P1173" s="345"/>
      <c r="Q1173" s="345"/>
    </row>
    <row r="1174" spans="16:17" x14ac:dyDescent="0.2">
      <c r="P1174" s="345"/>
      <c r="Q1174" s="345"/>
    </row>
    <row r="1175" spans="16:17" x14ac:dyDescent="0.2">
      <c r="P1175" s="345"/>
      <c r="Q1175" s="345"/>
    </row>
    <row r="1176" spans="16:17" x14ac:dyDescent="0.2">
      <c r="P1176" s="345"/>
      <c r="Q1176" s="345"/>
    </row>
    <row r="1177" spans="16:17" x14ac:dyDescent="0.2">
      <c r="P1177" s="345"/>
      <c r="Q1177" s="345"/>
    </row>
    <row r="1178" spans="16:17" x14ac:dyDescent="0.2">
      <c r="P1178" s="345"/>
      <c r="Q1178" s="345"/>
    </row>
    <row r="1179" spans="16:17" x14ac:dyDescent="0.2">
      <c r="P1179" s="345"/>
      <c r="Q1179" s="345"/>
    </row>
    <row r="1180" spans="16:17" x14ac:dyDescent="0.2">
      <c r="P1180" s="345"/>
      <c r="Q1180" s="345"/>
    </row>
    <row r="1181" spans="16:17" x14ac:dyDescent="0.2">
      <c r="P1181" s="345"/>
      <c r="Q1181" s="345"/>
    </row>
    <row r="1182" spans="16:17" x14ac:dyDescent="0.2">
      <c r="P1182" s="345"/>
      <c r="Q1182" s="345"/>
    </row>
    <row r="1183" spans="16:17" x14ac:dyDescent="0.2">
      <c r="P1183" s="345"/>
      <c r="Q1183" s="345"/>
    </row>
    <row r="1184" spans="16:17" x14ac:dyDescent="0.2">
      <c r="P1184" s="345"/>
      <c r="Q1184" s="345"/>
    </row>
    <row r="1185" spans="16:17" x14ac:dyDescent="0.2">
      <c r="P1185" s="345"/>
      <c r="Q1185" s="345"/>
    </row>
    <row r="1186" spans="16:17" x14ac:dyDescent="0.2">
      <c r="P1186" s="345"/>
      <c r="Q1186" s="345"/>
    </row>
    <row r="1187" spans="16:17" x14ac:dyDescent="0.2">
      <c r="P1187" s="345"/>
      <c r="Q1187" s="345"/>
    </row>
    <row r="1188" spans="16:17" x14ac:dyDescent="0.2">
      <c r="P1188" s="345"/>
      <c r="Q1188" s="345"/>
    </row>
    <row r="1189" spans="16:17" x14ac:dyDescent="0.2">
      <c r="P1189" s="345"/>
      <c r="Q1189" s="345"/>
    </row>
    <row r="1190" spans="16:17" x14ac:dyDescent="0.2">
      <c r="P1190" s="345"/>
      <c r="Q1190" s="345"/>
    </row>
    <row r="1191" spans="16:17" x14ac:dyDescent="0.2">
      <c r="P1191" s="345"/>
      <c r="Q1191" s="345"/>
    </row>
    <row r="1192" spans="16:17" x14ac:dyDescent="0.2">
      <c r="P1192" s="345"/>
      <c r="Q1192" s="345"/>
    </row>
    <row r="1193" spans="16:17" x14ac:dyDescent="0.2">
      <c r="P1193" s="345"/>
      <c r="Q1193" s="345"/>
    </row>
    <row r="1194" spans="16:17" x14ac:dyDescent="0.2">
      <c r="P1194" s="345"/>
      <c r="Q1194" s="345"/>
    </row>
    <row r="1195" spans="16:17" x14ac:dyDescent="0.2">
      <c r="P1195" s="345"/>
      <c r="Q1195" s="345"/>
    </row>
    <row r="1196" spans="16:17" x14ac:dyDescent="0.2">
      <c r="P1196" s="345"/>
      <c r="Q1196" s="345"/>
    </row>
    <row r="1197" spans="16:17" x14ac:dyDescent="0.2">
      <c r="P1197" s="345"/>
      <c r="Q1197" s="345"/>
    </row>
    <row r="1198" spans="16:17" x14ac:dyDescent="0.2">
      <c r="P1198" s="345"/>
      <c r="Q1198" s="345"/>
    </row>
    <row r="1199" spans="16:17" x14ac:dyDescent="0.2">
      <c r="P1199" s="345"/>
      <c r="Q1199" s="345"/>
    </row>
    <row r="1200" spans="16:17" x14ac:dyDescent="0.2">
      <c r="P1200" s="345"/>
      <c r="Q1200" s="345"/>
    </row>
    <row r="1201" spans="16:17" x14ac:dyDescent="0.2">
      <c r="P1201" s="345"/>
      <c r="Q1201" s="345"/>
    </row>
    <row r="1202" spans="16:17" x14ac:dyDescent="0.2">
      <c r="P1202" s="345"/>
      <c r="Q1202" s="345"/>
    </row>
    <row r="1203" spans="16:17" x14ac:dyDescent="0.2">
      <c r="P1203" s="345"/>
      <c r="Q1203" s="345"/>
    </row>
    <row r="1204" spans="16:17" x14ac:dyDescent="0.2">
      <c r="P1204" s="345"/>
      <c r="Q1204" s="345"/>
    </row>
    <row r="1205" spans="16:17" x14ac:dyDescent="0.2">
      <c r="P1205" s="345"/>
      <c r="Q1205" s="345"/>
    </row>
    <row r="1206" spans="16:17" x14ac:dyDescent="0.2">
      <c r="P1206" s="345"/>
      <c r="Q1206" s="345"/>
    </row>
    <row r="1207" spans="16:17" x14ac:dyDescent="0.2">
      <c r="P1207" s="345"/>
      <c r="Q1207" s="345"/>
    </row>
    <row r="1208" spans="16:17" x14ac:dyDescent="0.2">
      <c r="P1208" s="345"/>
      <c r="Q1208" s="345"/>
    </row>
    <row r="1209" spans="16:17" x14ac:dyDescent="0.2">
      <c r="P1209" s="345"/>
      <c r="Q1209" s="345"/>
    </row>
    <row r="1210" spans="16:17" x14ac:dyDescent="0.2">
      <c r="P1210" s="345"/>
      <c r="Q1210" s="345"/>
    </row>
    <row r="1211" spans="16:17" x14ac:dyDescent="0.2">
      <c r="P1211" s="345"/>
      <c r="Q1211" s="345"/>
    </row>
    <row r="1212" spans="16:17" x14ac:dyDescent="0.2">
      <c r="P1212" s="345"/>
      <c r="Q1212" s="345"/>
    </row>
    <row r="1213" spans="16:17" x14ac:dyDescent="0.2">
      <c r="P1213" s="345"/>
      <c r="Q1213" s="345"/>
    </row>
    <row r="1214" spans="16:17" x14ac:dyDescent="0.2">
      <c r="P1214" s="345"/>
      <c r="Q1214" s="345"/>
    </row>
    <row r="1215" spans="16:17" x14ac:dyDescent="0.2">
      <c r="P1215" s="345"/>
      <c r="Q1215" s="345"/>
    </row>
    <row r="1216" spans="16:17" x14ac:dyDescent="0.2">
      <c r="P1216" s="345"/>
      <c r="Q1216" s="345"/>
    </row>
    <row r="1217" spans="16:17" x14ac:dyDescent="0.2">
      <c r="P1217" s="345"/>
      <c r="Q1217" s="345"/>
    </row>
    <row r="1218" spans="16:17" x14ac:dyDescent="0.2">
      <c r="P1218" s="345"/>
      <c r="Q1218" s="345"/>
    </row>
    <row r="1219" spans="16:17" x14ac:dyDescent="0.2">
      <c r="P1219" s="345"/>
      <c r="Q1219" s="345"/>
    </row>
    <row r="1220" spans="16:17" x14ac:dyDescent="0.2">
      <c r="P1220" s="345"/>
      <c r="Q1220" s="345"/>
    </row>
    <row r="1221" spans="16:17" x14ac:dyDescent="0.2">
      <c r="P1221" s="345"/>
      <c r="Q1221" s="345"/>
    </row>
    <row r="1222" spans="16:17" x14ac:dyDescent="0.2">
      <c r="P1222" s="345"/>
      <c r="Q1222" s="345"/>
    </row>
    <row r="1223" spans="16:17" x14ac:dyDescent="0.2">
      <c r="P1223" s="345"/>
      <c r="Q1223" s="345"/>
    </row>
    <row r="1224" spans="16:17" x14ac:dyDescent="0.2">
      <c r="P1224" s="345"/>
      <c r="Q1224" s="345"/>
    </row>
    <row r="1225" spans="16:17" x14ac:dyDescent="0.2">
      <c r="P1225" s="345"/>
      <c r="Q1225" s="345"/>
    </row>
    <row r="1226" spans="16:17" x14ac:dyDescent="0.2">
      <c r="P1226" s="345"/>
      <c r="Q1226" s="345"/>
    </row>
    <row r="1227" spans="16:17" x14ac:dyDescent="0.2">
      <c r="P1227" s="345"/>
      <c r="Q1227" s="345"/>
    </row>
    <row r="1228" spans="16:17" x14ac:dyDescent="0.2">
      <c r="P1228" s="345"/>
      <c r="Q1228" s="345"/>
    </row>
    <row r="1229" spans="16:17" x14ac:dyDescent="0.2">
      <c r="P1229" s="345"/>
      <c r="Q1229" s="345"/>
    </row>
    <row r="1230" spans="16:17" x14ac:dyDescent="0.2">
      <c r="P1230" s="345"/>
      <c r="Q1230" s="345"/>
    </row>
    <row r="1231" spans="16:17" x14ac:dyDescent="0.2">
      <c r="P1231" s="345"/>
      <c r="Q1231" s="345"/>
    </row>
    <row r="1232" spans="16:17" x14ac:dyDescent="0.2">
      <c r="P1232" s="345"/>
      <c r="Q1232" s="345"/>
    </row>
    <row r="1233" spans="16:17" x14ac:dyDescent="0.2">
      <c r="P1233" s="345"/>
      <c r="Q1233" s="345"/>
    </row>
    <row r="1234" spans="16:17" x14ac:dyDescent="0.2">
      <c r="P1234" s="345"/>
      <c r="Q1234" s="345"/>
    </row>
    <row r="1235" spans="16:17" x14ac:dyDescent="0.2">
      <c r="P1235" s="345"/>
      <c r="Q1235" s="345"/>
    </row>
    <row r="1236" spans="16:17" x14ac:dyDescent="0.2">
      <c r="P1236" s="345"/>
      <c r="Q1236" s="345"/>
    </row>
    <row r="1237" spans="16:17" x14ac:dyDescent="0.2">
      <c r="P1237" s="345"/>
      <c r="Q1237" s="345"/>
    </row>
    <row r="1238" spans="16:17" x14ac:dyDescent="0.2">
      <c r="P1238" s="345"/>
      <c r="Q1238" s="345"/>
    </row>
    <row r="1239" spans="16:17" x14ac:dyDescent="0.2">
      <c r="P1239" s="345"/>
      <c r="Q1239" s="345"/>
    </row>
    <row r="1240" spans="16:17" x14ac:dyDescent="0.2">
      <c r="P1240" s="345"/>
      <c r="Q1240" s="345"/>
    </row>
    <row r="1241" spans="16:17" x14ac:dyDescent="0.2">
      <c r="P1241" s="345"/>
      <c r="Q1241" s="345"/>
    </row>
    <row r="1242" spans="16:17" x14ac:dyDescent="0.2">
      <c r="P1242" s="345"/>
      <c r="Q1242" s="345"/>
    </row>
    <row r="1243" spans="16:17" x14ac:dyDescent="0.2">
      <c r="P1243" s="345"/>
      <c r="Q1243" s="345"/>
    </row>
    <row r="1244" spans="16:17" x14ac:dyDescent="0.2">
      <c r="P1244" s="345"/>
      <c r="Q1244" s="345"/>
    </row>
    <row r="1245" spans="16:17" x14ac:dyDescent="0.2">
      <c r="P1245" s="345"/>
      <c r="Q1245" s="345"/>
    </row>
    <row r="1246" spans="16:17" x14ac:dyDescent="0.2">
      <c r="P1246" s="345"/>
      <c r="Q1246" s="345"/>
    </row>
    <row r="1247" spans="16:17" x14ac:dyDescent="0.2">
      <c r="P1247" s="345"/>
      <c r="Q1247" s="345"/>
    </row>
    <row r="1248" spans="16:17" x14ac:dyDescent="0.2">
      <c r="P1248" s="345"/>
      <c r="Q1248" s="345"/>
    </row>
    <row r="1249" spans="16:17" x14ac:dyDescent="0.2">
      <c r="P1249" s="345"/>
      <c r="Q1249" s="345"/>
    </row>
    <row r="1250" spans="16:17" x14ac:dyDescent="0.2">
      <c r="P1250" s="345"/>
      <c r="Q1250" s="345"/>
    </row>
    <row r="1251" spans="16:17" x14ac:dyDescent="0.2">
      <c r="P1251" s="345"/>
      <c r="Q1251" s="345"/>
    </row>
    <row r="1252" spans="16:17" x14ac:dyDescent="0.2">
      <c r="P1252" s="345"/>
      <c r="Q1252" s="345"/>
    </row>
    <row r="1253" spans="16:17" x14ac:dyDescent="0.2">
      <c r="P1253" s="345"/>
      <c r="Q1253" s="345"/>
    </row>
    <row r="1254" spans="16:17" x14ac:dyDescent="0.2">
      <c r="P1254" s="345"/>
      <c r="Q1254" s="345"/>
    </row>
    <row r="1255" spans="16:17" x14ac:dyDescent="0.2">
      <c r="P1255" s="345"/>
      <c r="Q1255" s="345"/>
    </row>
    <row r="1256" spans="16:17" x14ac:dyDescent="0.2">
      <c r="P1256" s="345"/>
      <c r="Q1256" s="345"/>
    </row>
    <row r="1257" spans="16:17" x14ac:dyDescent="0.2">
      <c r="P1257" s="345"/>
      <c r="Q1257" s="345"/>
    </row>
    <row r="1258" spans="16:17" x14ac:dyDescent="0.2">
      <c r="P1258" s="345"/>
      <c r="Q1258" s="345"/>
    </row>
    <row r="1259" spans="16:17" x14ac:dyDescent="0.2">
      <c r="P1259" s="345"/>
      <c r="Q1259" s="345"/>
    </row>
    <row r="1260" spans="16:17" x14ac:dyDescent="0.2">
      <c r="P1260" s="345"/>
      <c r="Q1260" s="345"/>
    </row>
    <row r="1261" spans="16:17" x14ac:dyDescent="0.2">
      <c r="P1261" s="345"/>
      <c r="Q1261" s="345"/>
    </row>
    <row r="1262" spans="16:17" x14ac:dyDescent="0.2">
      <c r="P1262" s="345"/>
      <c r="Q1262" s="345"/>
    </row>
    <row r="1263" spans="16:17" x14ac:dyDescent="0.2">
      <c r="P1263" s="345"/>
      <c r="Q1263" s="345"/>
    </row>
    <row r="1264" spans="16:17" x14ac:dyDescent="0.2">
      <c r="P1264" s="345"/>
      <c r="Q1264" s="345"/>
    </row>
    <row r="1265" spans="16:17" x14ac:dyDescent="0.2">
      <c r="P1265" s="345"/>
      <c r="Q1265" s="345"/>
    </row>
    <row r="1266" spans="16:17" x14ac:dyDescent="0.2">
      <c r="P1266" s="345"/>
      <c r="Q1266" s="345"/>
    </row>
    <row r="1267" spans="16:17" x14ac:dyDescent="0.2">
      <c r="P1267" s="345"/>
      <c r="Q1267" s="345"/>
    </row>
    <row r="1268" spans="16:17" x14ac:dyDescent="0.2">
      <c r="P1268" s="345"/>
      <c r="Q1268" s="345"/>
    </row>
    <row r="1269" spans="16:17" x14ac:dyDescent="0.2">
      <c r="P1269" s="345"/>
      <c r="Q1269" s="345"/>
    </row>
    <row r="1270" spans="16:17" x14ac:dyDescent="0.2">
      <c r="P1270" s="345"/>
      <c r="Q1270" s="345"/>
    </row>
    <row r="1271" spans="16:17" x14ac:dyDescent="0.2">
      <c r="P1271" s="345"/>
      <c r="Q1271" s="345"/>
    </row>
    <row r="1272" spans="16:17" x14ac:dyDescent="0.2">
      <c r="P1272" s="345"/>
      <c r="Q1272" s="345"/>
    </row>
    <row r="1273" spans="16:17" x14ac:dyDescent="0.2">
      <c r="P1273" s="345"/>
      <c r="Q1273" s="345"/>
    </row>
    <row r="1274" spans="16:17" x14ac:dyDescent="0.2">
      <c r="P1274" s="345"/>
      <c r="Q1274" s="345"/>
    </row>
    <row r="1275" spans="16:17" x14ac:dyDescent="0.2">
      <c r="P1275" s="345"/>
      <c r="Q1275" s="345"/>
    </row>
    <row r="1276" spans="16:17" x14ac:dyDescent="0.2">
      <c r="P1276" s="345"/>
      <c r="Q1276" s="345"/>
    </row>
    <row r="1277" spans="16:17" x14ac:dyDescent="0.2">
      <c r="P1277" s="345"/>
      <c r="Q1277" s="345"/>
    </row>
    <row r="1278" spans="16:17" x14ac:dyDescent="0.2">
      <c r="P1278" s="345"/>
      <c r="Q1278" s="345"/>
    </row>
    <row r="1279" spans="16:17" x14ac:dyDescent="0.2">
      <c r="P1279" s="345"/>
      <c r="Q1279" s="345"/>
    </row>
    <row r="1280" spans="16:17" x14ac:dyDescent="0.2">
      <c r="P1280" s="345"/>
      <c r="Q1280" s="345"/>
    </row>
    <row r="1281" spans="16:17" x14ac:dyDescent="0.2">
      <c r="P1281" s="345"/>
      <c r="Q1281" s="345"/>
    </row>
    <row r="1282" spans="16:17" x14ac:dyDescent="0.2">
      <c r="P1282" s="345"/>
      <c r="Q1282" s="345"/>
    </row>
    <row r="1283" spans="16:17" x14ac:dyDescent="0.2">
      <c r="P1283" s="345"/>
      <c r="Q1283" s="345"/>
    </row>
    <row r="1284" spans="16:17" x14ac:dyDescent="0.2">
      <c r="P1284" s="345"/>
      <c r="Q1284" s="345"/>
    </row>
    <row r="1285" spans="16:17" x14ac:dyDescent="0.2">
      <c r="P1285" s="345"/>
      <c r="Q1285" s="345"/>
    </row>
    <row r="1286" spans="16:17" x14ac:dyDescent="0.2">
      <c r="P1286" s="345"/>
      <c r="Q1286" s="345"/>
    </row>
    <row r="1287" spans="16:17" x14ac:dyDescent="0.2">
      <c r="P1287" s="345"/>
      <c r="Q1287" s="345"/>
    </row>
    <row r="1288" spans="16:17" x14ac:dyDescent="0.2">
      <c r="P1288" s="345"/>
      <c r="Q1288" s="345"/>
    </row>
    <row r="1289" spans="16:17" x14ac:dyDescent="0.2">
      <c r="P1289" s="345"/>
      <c r="Q1289" s="345"/>
    </row>
    <row r="1290" spans="16:17" x14ac:dyDescent="0.2">
      <c r="P1290" s="345"/>
      <c r="Q1290" s="345"/>
    </row>
    <row r="1291" spans="16:17" x14ac:dyDescent="0.2">
      <c r="P1291" s="345"/>
      <c r="Q1291" s="345"/>
    </row>
    <row r="1292" spans="16:17" x14ac:dyDescent="0.2">
      <c r="P1292" s="345"/>
      <c r="Q1292" s="345"/>
    </row>
    <row r="1293" spans="16:17" x14ac:dyDescent="0.2">
      <c r="P1293" s="345"/>
      <c r="Q1293" s="345"/>
    </row>
    <row r="1294" spans="16:17" x14ac:dyDescent="0.2">
      <c r="P1294" s="345"/>
      <c r="Q1294" s="345"/>
    </row>
    <row r="1295" spans="16:17" x14ac:dyDescent="0.2">
      <c r="P1295" s="345"/>
      <c r="Q1295" s="345"/>
    </row>
    <row r="1296" spans="16:17" x14ac:dyDescent="0.2">
      <c r="P1296" s="345"/>
      <c r="Q1296" s="345"/>
    </row>
    <row r="1297" spans="16:17" x14ac:dyDescent="0.2">
      <c r="P1297" s="345"/>
      <c r="Q1297" s="345"/>
    </row>
    <row r="1298" spans="16:17" x14ac:dyDescent="0.2">
      <c r="P1298" s="345"/>
      <c r="Q1298" s="345"/>
    </row>
    <row r="1299" spans="16:17" x14ac:dyDescent="0.2">
      <c r="P1299" s="345"/>
      <c r="Q1299" s="345"/>
    </row>
    <row r="1300" spans="16:17" x14ac:dyDescent="0.2">
      <c r="P1300" s="345"/>
      <c r="Q1300" s="345"/>
    </row>
    <row r="1301" spans="16:17" x14ac:dyDescent="0.2">
      <c r="P1301" s="345"/>
      <c r="Q1301" s="345"/>
    </row>
    <row r="1302" spans="16:17" x14ac:dyDescent="0.2">
      <c r="P1302" s="345"/>
      <c r="Q1302" s="345"/>
    </row>
    <row r="1303" spans="16:17" x14ac:dyDescent="0.2">
      <c r="P1303" s="345"/>
      <c r="Q1303" s="345"/>
    </row>
    <row r="1304" spans="16:17" x14ac:dyDescent="0.2">
      <c r="P1304" s="345"/>
      <c r="Q1304" s="345"/>
    </row>
    <row r="1305" spans="16:17" x14ac:dyDescent="0.2">
      <c r="P1305" s="345"/>
      <c r="Q1305" s="345"/>
    </row>
    <row r="1306" spans="16:17" x14ac:dyDescent="0.2">
      <c r="P1306" s="345"/>
      <c r="Q1306" s="345"/>
    </row>
    <row r="1307" spans="16:17" x14ac:dyDescent="0.2">
      <c r="P1307" s="345"/>
      <c r="Q1307" s="345"/>
    </row>
    <row r="1308" spans="16:17" x14ac:dyDescent="0.2">
      <c r="P1308" s="345"/>
      <c r="Q1308" s="345"/>
    </row>
    <row r="1309" spans="16:17" x14ac:dyDescent="0.2">
      <c r="P1309" s="345"/>
      <c r="Q1309" s="345"/>
    </row>
    <row r="1310" spans="16:17" x14ac:dyDescent="0.2">
      <c r="P1310" s="345"/>
      <c r="Q1310" s="345"/>
    </row>
    <row r="1311" spans="16:17" x14ac:dyDescent="0.2">
      <c r="P1311" s="345"/>
      <c r="Q1311" s="345"/>
    </row>
    <row r="1312" spans="16:17" x14ac:dyDescent="0.2">
      <c r="P1312" s="345"/>
      <c r="Q1312" s="345"/>
    </row>
    <row r="1313" spans="16:17" x14ac:dyDescent="0.2">
      <c r="P1313" s="345"/>
      <c r="Q1313" s="345"/>
    </row>
    <row r="1314" spans="16:17" x14ac:dyDescent="0.2">
      <c r="P1314" s="345"/>
      <c r="Q1314" s="345"/>
    </row>
    <row r="1315" spans="16:17" x14ac:dyDescent="0.2">
      <c r="P1315" s="345"/>
      <c r="Q1315" s="345"/>
    </row>
    <row r="1316" spans="16:17" x14ac:dyDescent="0.2">
      <c r="P1316" s="345"/>
      <c r="Q1316" s="345"/>
    </row>
    <row r="1317" spans="16:17" x14ac:dyDescent="0.2">
      <c r="P1317" s="345"/>
      <c r="Q1317" s="345"/>
    </row>
    <row r="1318" spans="16:17" x14ac:dyDescent="0.2">
      <c r="P1318" s="345"/>
      <c r="Q1318" s="345"/>
    </row>
    <row r="1319" spans="16:17" x14ac:dyDescent="0.2">
      <c r="P1319" s="345"/>
      <c r="Q1319" s="345"/>
    </row>
    <row r="1320" spans="16:17" x14ac:dyDescent="0.2">
      <c r="P1320" s="345"/>
      <c r="Q1320" s="345"/>
    </row>
    <row r="1321" spans="16:17" x14ac:dyDescent="0.2">
      <c r="P1321" s="345"/>
      <c r="Q1321" s="345"/>
    </row>
    <row r="1322" spans="16:17" x14ac:dyDescent="0.2">
      <c r="P1322" s="345"/>
      <c r="Q1322" s="345"/>
    </row>
    <row r="1323" spans="16:17" x14ac:dyDescent="0.2">
      <c r="P1323" s="345"/>
      <c r="Q1323" s="345"/>
    </row>
    <row r="1324" spans="16:17" x14ac:dyDescent="0.2">
      <c r="P1324" s="345"/>
      <c r="Q1324" s="345"/>
    </row>
    <row r="1325" spans="16:17" x14ac:dyDescent="0.2">
      <c r="P1325" s="345"/>
      <c r="Q1325" s="345"/>
    </row>
    <row r="1326" spans="16:17" x14ac:dyDescent="0.2">
      <c r="P1326" s="345"/>
      <c r="Q1326" s="345"/>
    </row>
    <row r="1327" spans="16:17" x14ac:dyDescent="0.2">
      <c r="P1327" s="345"/>
      <c r="Q1327" s="345"/>
    </row>
    <row r="1328" spans="16:17" x14ac:dyDescent="0.2">
      <c r="P1328" s="345"/>
      <c r="Q1328" s="345"/>
    </row>
    <row r="1329" spans="16:17" x14ac:dyDescent="0.2">
      <c r="P1329" s="345"/>
      <c r="Q1329" s="345"/>
    </row>
    <row r="1330" spans="16:17" x14ac:dyDescent="0.2">
      <c r="P1330" s="345"/>
      <c r="Q1330" s="345"/>
    </row>
    <row r="1331" spans="16:17" x14ac:dyDescent="0.2">
      <c r="P1331" s="345"/>
      <c r="Q1331" s="345"/>
    </row>
    <row r="1332" spans="16:17" x14ac:dyDescent="0.2">
      <c r="P1332" s="345"/>
      <c r="Q1332" s="345"/>
    </row>
    <row r="1333" spans="16:17" x14ac:dyDescent="0.2">
      <c r="P1333" s="345"/>
      <c r="Q1333" s="345"/>
    </row>
    <row r="1334" spans="16:17" x14ac:dyDescent="0.2">
      <c r="P1334" s="345"/>
      <c r="Q1334" s="345"/>
    </row>
    <row r="1335" spans="16:17" x14ac:dyDescent="0.2">
      <c r="P1335" s="345"/>
      <c r="Q1335" s="345"/>
    </row>
    <row r="1336" spans="16:17" x14ac:dyDescent="0.2">
      <c r="P1336" s="345"/>
      <c r="Q1336" s="345"/>
    </row>
    <row r="1337" spans="16:17" x14ac:dyDescent="0.2">
      <c r="P1337" s="345"/>
      <c r="Q1337" s="345"/>
    </row>
    <row r="1338" spans="16:17" x14ac:dyDescent="0.2">
      <c r="P1338" s="345"/>
      <c r="Q1338" s="345"/>
    </row>
    <row r="1339" spans="16:17" x14ac:dyDescent="0.2">
      <c r="P1339" s="345"/>
      <c r="Q1339" s="345"/>
    </row>
    <row r="1340" spans="16:17" x14ac:dyDescent="0.2">
      <c r="P1340" s="345"/>
      <c r="Q1340" s="345"/>
    </row>
    <row r="1341" spans="16:17" x14ac:dyDescent="0.2">
      <c r="P1341" s="345"/>
      <c r="Q1341" s="345"/>
    </row>
    <row r="1342" spans="16:17" x14ac:dyDescent="0.2">
      <c r="P1342" s="345"/>
      <c r="Q1342" s="345"/>
    </row>
    <row r="1343" spans="16:17" x14ac:dyDescent="0.2">
      <c r="P1343" s="345"/>
      <c r="Q1343" s="345"/>
    </row>
    <row r="1344" spans="16:17" x14ac:dyDescent="0.2">
      <c r="P1344" s="345"/>
      <c r="Q1344" s="345"/>
    </row>
    <row r="1345" spans="16:17" x14ac:dyDescent="0.2">
      <c r="P1345" s="345"/>
      <c r="Q1345" s="345"/>
    </row>
    <row r="1346" spans="16:17" x14ac:dyDescent="0.2">
      <c r="P1346" s="345"/>
      <c r="Q1346" s="345"/>
    </row>
    <row r="1347" spans="16:17" x14ac:dyDescent="0.2">
      <c r="P1347" s="345"/>
      <c r="Q1347" s="345"/>
    </row>
    <row r="1348" spans="16:17" x14ac:dyDescent="0.2">
      <c r="P1348" s="345"/>
      <c r="Q1348" s="345"/>
    </row>
    <row r="1349" spans="16:17" x14ac:dyDescent="0.2">
      <c r="P1349" s="345"/>
      <c r="Q1349" s="345"/>
    </row>
    <row r="1350" spans="16:17" x14ac:dyDescent="0.2">
      <c r="P1350" s="345"/>
      <c r="Q1350" s="345"/>
    </row>
    <row r="1351" spans="16:17" x14ac:dyDescent="0.2">
      <c r="P1351" s="345"/>
      <c r="Q1351" s="345"/>
    </row>
    <row r="1352" spans="16:17" x14ac:dyDescent="0.2">
      <c r="P1352" s="345"/>
      <c r="Q1352" s="345"/>
    </row>
    <row r="1353" spans="16:17" x14ac:dyDescent="0.2">
      <c r="P1353" s="345"/>
      <c r="Q1353" s="345"/>
    </row>
    <row r="1354" spans="16:17" x14ac:dyDescent="0.2">
      <c r="P1354" s="345"/>
      <c r="Q1354" s="345"/>
    </row>
    <row r="1355" spans="16:17" x14ac:dyDescent="0.2">
      <c r="P1355" s="345"/>
      <c r="Q1355" s="345"/>
    </row>
    <row r="1356" spans="16:17" x14ac:dyDescent="0.2">
      <c r="P1356" s="345"/>
      <c r="Q1356" s="345"/>
    </row>
    <row r="1357" spans="16:17" x14ac:dyDescent="0.2">
      <c r="P1357" s="345"/>
      <c r="Q1357" s="345"/>
    </row>
    <row r="1358" spans="16:17" x14ac:dyDescent="0.2">
      <c r="P1358" s="345"/>
      <c r="Q1358" s="345"/>
    </row>
    <row r="1359" spans="16:17" x14ac:dyDescent="0.2">
      <c r="P1359" s="345"/>
      <c r="Q1359" s="345"/>
    </row>
    <row r="1360" spans="16:17" x14ac:dyDescent="0.2">
      <c r="P1360" s="345"/>
      <c r="Q1360" s="345"/>
    </row>
    <row r="1361" spans="16:17" x14ac:dyDescent="0.2">
      <c r="P1361" s="345"/>
      <c r="Q1361" s="345"/>
    </row>
    <row r="1362" spans="16:17" x14ac:dyDescent="0.2">
      <c r="P1362" s="345"/>
      <c r="Q1362" s="345"/>
    </row>
    <row r="1363" spans="16:17" x14ac:dyDescent="0.2">
      <c r="P1363" s="345"/>
      <c r="Q1363" s="345"/>
    </row>
    <row r="1364" spans="16:17" x14ac:dyDescent="0.2">
      <c r="P1364" s="345"/>
      <c r="Q1364" s="345"/>
    </row>
    <row r="1365" spans="16:17" x14ac:dyDescent="0.2">
      <c r="P1365" s="345"/>
      <c r="Q1365" s="345"/>
    </row>
    <row r="1366" spans="16:17" x14ac:dyDescent="0.2">
      <c r="P1366" s="345"/>
      <c r="Q1366" s="345"/>
    </row>
    <row r="1367" spans="16:17" x14ac:dyDescent="0.2">
      <c r="P1367" s="345"/>
      <c r="Q1367" s="345"/>
    </row>
    <row r="1368" spans="16:17" x14ac:dyDescent="0.2">
      <c r="P1368" s="345"/>
      <c r="Q1368" s="345"/>
    </row>
    <row r="1369" spans="16:17" x14ac:dyDescent="0.2">
      <c r="P1369" s="345"/>
      <c r="Q1369" s="345"/>
    </row>
    <row r="1370" spans="16:17" x14ac:dyDescent="0.2">
      <c r="P1370" s="345"/>
      <c r="Q1370" s="345"/>
    </row>
    <row r="1371" spans="16:17" x14ac:dyDescent="0.2">
      <c r="P1371" s="345"/>
      <c r="Q1371" s="345"/>
    </row>
    <row r="1372" spans="16:17" x14ac:dyDescent="0.2">
      <c r="P1372" s="345"/>
      <c r="Q1372" s="345"/>
    </row>
    <row r="1373" spans="16:17" x14ac:dyDescent="0.2">
      <c r="P1373" s="345"/>
      <c r="Q1373" s="345"/>
    </row>
    <row r="1374" spans="16:17" x14ac:dyDescent="0.2">
      <c r="P1374" s="345"/>
      <c r="Q1374" s="345"/>
    </row>
    <row r="1375" spans="16:17" x14ac:dyDescent="0.2">
      <c r="P1375" s="345"/>
      <c r="Q1375" s="345"/>
    </row>
    <row r="1376" spans="16:17" x14ac:dyDescent="0.2">
      <c r="P1376" s="345"/>
      <c r="Q1376" s="345"/>
    </row>
    <row r="1377" spans="16:17" x14ac:dyDescent="0.2">
      <c r="P1377" s="345"/>
      <c r="Q1377" s="345"/>
    </row>
    <row r="1378" spans="16:17" x14ac:dyDescent="0.2">
      <c r="P1378" s="345"/>
      <c r="Q1378" s="345"/>
    </row>
    <row r="1379" spans="16:17" x14ac:dyDescent="0.2">
      <c r="P1379" s="345"/>
      <c r="Q1379" s="345"/>
    </row>
    <row r="1380" spans="16:17" x14ac:dyDescent="0.2">
      <c r="P1380" s="345"/>
      <c r="Q1380" s="345"/>
    </row>
    <row r="1381" spans="16:17" x14ac:dyDescent="0.2">
      <c r="P1381" s="345"/>
      <c r="Q1381" s="345"/>
    </row>
    <row r="1382" spans="16:17" x14ac:dyDescent="0.2">
      <c r="P1382" s="345"/>
      <c r="Q1382" s="345"/>
    </row>
    <row r="1383" spans="16:17" x14ac:dyDescent="0.2">
      <c r="P1383" s="345"/>
      <c r="Q1383" s="345"/>
    </row>
    <row r="1384" spans="16:17" x14ac:dyDescent="0.2">
      <c r="P1384" s="345"/>
      <c r="Q1384" s="345"/>
    </row>
    <row r="1385" spans="16:17" x14ac:dyDescent="0.2">
      <c r="P1385" s="345"/>
      <c r="Q1385" s="345"/>
    </row>
    <row r="1386" spans="16:17" x14ac:dyDescent="0.2">
      <c r="P1386" s="345"/>
      <c r="Q1386" s="345"/>
    </row>
    <row r="1387" spans="16:17" x14ac:dyDescent="0.2">
      <c r="P1387" s="345"/>
      <c r="Q1387" s="345"/>
    </row>
    <row r="1388" spans="16:17" x14ac:dyDescent="0.2">
      <c r="P1388" s="345"/>
      <c r="Q1388" s="345"/>
    </row>
    <row r="1389" spans="16:17" x14ac:dyDescent="0.2">
      <c r="P1389" s="345"/>
      <c r="Q1389" s="345"/>
    </row>
    <row r="1390" spans="16:17" x14ac:dyDescent="0.2">
      <c r="P1390" s="345"/>
      <c r="Q1390" s="345"/>
    </row>
    <row r="1391" spans="16:17" x14ac:dyDescent="0.2">
      <c r="P1391" s="345"/>
      <c r="Q1391" s="345"/>
    </row>
    <row r="1392" spans="16:17" x14ac:dyDescent="0.2">
      <c r="P1392" s="345"/>
      <c r="Q1392" s="345"/>
    </row>
    <row r="1393" spans="16:17" x14ac:dyDescent="0.2">
      <c r="P1393" s="345"/>
      <c r="Q1393" s="345"/>
    </row>
    <row r="1394" spans="16:17" x14ac:dyDescent="0.2">
      <c r="P1394" s="345"/>
      <c r="Q1394" s="345"/>
    </row>
    <row r="1395" spans="16:17" x14ac:dyDescent="0.2">
      <c r="P1395" s="345"/>
      <c r="Q1395" s="345"/>
    </row>
    <row r="1396" spans="16:17" x14ac:dyDescent="0.2">
      <c r="P1396" s="345"/>
      <c r="Q1396" s="345"/>
    </row>
    <row r="1397" spans="16:17" x14ac:dyDescent="0.2">
      <c r="P1397" s="345"/>
      <c r="Q1397" s="345"/>
    </row>
    <row r="1398" spans="16:17" x14ac:dyDescent="0.2">
      <c r="P1398" s="345"/>
      <c r="Q1398" s="345"/>
    </row>
    <row r="1399" spans="16:17" x14ac:dyDescent="0.2">
      <c r="P1399" s="345"/>
      <c r="Q1399" s="345"/>
    </row>
    <row r="1400" spans="16:17" x14ac:dyDescent="0.2">
      <c r="P1400" s="345"/>
      <c r="Q1400" s="345"/>
    </row>
    <row r="1401" spans="16:17" x14ac:dyDescent="0.2">
      <c r="P1401" s="345"/>
      <c r="Q1401" s="345"/>
    </row>
    <row r="1402" spans="16:17" x14ac:dyDescent="0.2">
      <c r="P1402" s="345"/>
      <c r="Q1402" s="345"/>
    </row>
    <row r="1403" spans="16:17" x14ac:dyDescent="0.2">
      <c r="P1403" s="345"/>
      <c r="Q1403" s="345"/>
    </row>
    <row r="1404" spans="16:17" x14ac:dyDescent="0.2">
      <c r="P1404" s="345"/>
      <c r="Q1404" s="345"/>
    </row>
    <row r="1405" spans="16:17" x14ac:dyDescent="0.2">
      <c r="P1405" s="345"/>
      <c r="Q1405" s="345"/>
    </row>
    <row r="1406" spans="16:17" x14ac:dyDescent="0.2">
      <c r="P1406" s="345"/>
      <c r="Q1406" s="345"/>
    </row>
    <row r="1407" spans="16:17" x14ac:dyDescent="0.2">
      <c r="P1407" s="345"/>
      <c r="Q1407" s="345"/>
    </row>
    <row r="1408" spans="16:17" x14ac:dyDescent="0.2">
      <c r="P1408" s="345"/>
      <c r="Q1408" s="345"/>
    </row>
    <row r="1409" spans="16:17" x14ac:dyDescent="0.2">
      <c r="P1409" s="345"/>
      <c r="Q1409" s="345"/>
    </row>
    <row r="1410" spans="16:17" x14ac:dyDescent="0.2">
      <c r="P1410" s="345"/>
      <c r="Q1410" s="345"/>
    </row>
    <row r="1411" spans="16:17" x14ac:dyDescent="0.2">
      <c r="P1411" s="345"/>
      <c r="Q1411" s="345"/>
    </row>
    <row r="1412" spans="16:17" x14ac:dyDescent="0.2">
      <c r="P1412" s="345"/>
      <c r="Q1412" s="345"/>
    </row>
    <row r="1413" spans="16:17" x14ac:dyDescent="0.2">
      <c r="P1413" s="345"/>
      <c r="Q1413" s="345"/>
    </row>
    <row r="1414" spans="16:17" x14ac:dyDescent="0.2">
      <c r="P1414" s="345"/>
      <c r="Q1414" s="345"/>
    </row>
    <row r="1415" spans="16:17" x14ac:dyDescent="0.2">
      <c r="P1415" s="345"/>
      <c r="Q1415" s="345"/>
    </row>
    <row r="1416" spans="16:17" x14ac:dyDescent="0.2">
      <c r="P1416" s="345"/>
      <c r="Q1416" s="345"/>
    </row>
    <row r="1417" spans="16:17" x14ac:dyDescent="0.2">
      <c r="P1417" s="345"/>
      <c r="Q1417" s="345"/>
    </row>
    <row r="1418" spans="16:17" x14ac:dyDescent="0.2">
      <c r="P1418" s="345"/>
      <c r="Q1418" s="345"/>
    </row>
    <row r="1419" spans="16:17" x14ac:dyDescent="0.2">
      <c r="P1419" s="345"/>
      <c r="Q1419" s="345"/>
    </row>
    <row r="1420" spans="16:17" x14ac:dyDescent="0.2">
      <c r="P1420" s="345"/>
      <c r="Q1420" s="345"/>
    </row>
    <row r="1421" spans="16:17" x14ac:dyDescent="0.2">
      <c r="P1421" s="345"/>
      <c r="Q1421" s="345"/>
    </row>
    <row r="1422" spans="16:17" x14ac:dyDescent="0.2">
      <c r="P1422" s="345"/>
      <c r="Q1422" s="345"/>
    </row>
    <row r="1423" spans="16:17" x14ac:dyDescent="0.2">
      <c r="P1423" s="345"/>
      <c r="Q1423" s="345"/>
    </row>
    <row r="1424" spans="16:17" x14ac:dyDescent="0.2">
      <c r="P1424" s="345"/>
      <c r="Q1424" s="345"/>
    </row>
    <row r="1425" spans="16:17" x14ac:dyDescent="0.2">
      <c r="P1425" s="345"/>
      <c r="Q1425" s="345"/>
    </row>
    <row r="1426" spans="16:17" x14ac:dyDescent="0.2">
      <c r="P1426" s="345"/>
      <c r="Q1426" s="345"/>
    </row>
    <row r="1427" spans="16:17" x14ac:dyDescent="0.2">
      <c r="P1427" s="345"/>
      <c r="Q1427" s="345"/>
    </row>
    <row r="1428" spans="16:17" x14ac:dyDescent="0.2">
      <c r="P1428" s="345"/>
      <c r="Q1428" s="345"/>
    </row>
    <row r="1429" spans="16:17" x14ac:dyDescent="0.2">
      <c r="P1429" s="345"/>
      <c r="Q1429" s="345"/>
    </row>
    <row r="1430" spans="16:17" x14ac:dyDescent="0.2">
      <c r="P1430" s="345"/>
      <c r="Q1430" s="345"/>
    </row>
    <row r="1431" spans="16:17" x14ac:dyDescent="0.2">
      <c r="P1431" s="345"/>
      <c r="Q1431" s="345"/>
    </row>
    <row r="1432" spans="16:17" x14ac:dyDescent="0.2">
      <c r="P1432" s="345"/>
      <c r="Q1432" s="345"/>
    </row>
    <row r="1433" spans="16:17" x14ac:dyDescent="0.2">
      <c r="P1433" s="345"/>
      <c r="Q1433" s="345"/>
    </row>
    <row r="1434" spans="16:17" x14ac:dyDescent="0.2">
      <c r="P1434" s="345"/>
      <c r="Q1434" s="345"/>
    </row>
    <row r="1435" spans="16:17" x14ac:dyDescent="0.2">
      <c r="P1435" s="345"/>
      <c r="Q1435" s="345"/>
    </row>
    <row r="1436" spans="16:17" x14ac:dyDescent="0.2">
      <c r="P1436" s="345"/>
      <c r="Q1436" s="345"/>
    </row>
    <row r="1437" spans="16:17" x14ac:dyDescent="0.2">
      <c r="P1437" s="345"/>
      <c r="Q1437" s="345"/>
    </row>
    <row r="1438" spans="16:17" x14ac:dyDescent="0.2">
      <c r="P1438" s="345"/>
      <c r="Q1438" s="345"/>
    </row>
    <row r="1439" spans="16:17" x14ac:dyDescent="0.2">
      <c r="P1439" s="345"/>
      <c r="Q1439" s="345"/>
    </row>
    <row r="1440" spans="16:17" x14ac:dyDescent="0.2">
      <c r="P1440" s="345"/>
      <c r="Q1440" s="345"/>
    </row>
    <row r="1441" spans="16:17" x14ac:dyDescent="0.2">
      <c r="P1441" s="345"/>
      <c r="Q1441" s="345"/>
    </row>
    <row r="1442" spans="16:17" x14ac:dyDescent="0.2">
      <c r="P1442" s="345"/>
      <c r="Q1442" s="345"/>
    </row>
    <row r="1443" spans="16:17" x14ac:dyDescent="0.2">
      <c r="P1443" s="345"/>
      <c r="Q1443" s="345"/>
    </row>
    <row r="1444" spans="16:17" x14ac:dyDescent="0.2">
      <c r="P1444" s="345"/>
      <c r="Q1444" s="345"/>
    </row>
    <row r="1445" spans="16:17" x14ac:dyDescent="0.2">
      <c r="P1445" s="345"/>
      <c r="Q1445" s="345"/>
    </row>
    <row r="1446" spans="16:17" x14ac:dyDescent="0.2">
      <c r="P1446" s="345"/>
      <c r="Q1446" s="345"/>
    </row>
    <row r="1447" spans="16:17" x14ac:dyDescent="0.2">
      <c r="P1447" s="345"/>
      <c r="Q1447" s="345"/>
    </row>
    <row r="1448" spans="16:17" x14ac:dyDescent="0.2">
      <c r="P1448" s="345"/>
      <c r="Q1448" s="345"/>
    </row>
    <row r="1449" spans="16:17" x14ac:dyDescent="0.2">
      <c r="P1449" s="345"/>
      <c r="Q1449" s="345"/>
    </row>
    <row r="1450" spans="16:17" x14ac:dyDescent="0.2">
      <c r="P1450" s="345"/>
      <c r="Q1450" s="345"/>
    </row>
    <row r="1451" spans="16:17" x14ac:dyDescent="0.2">
      <c r="P1451" s="345"/>
      <c r="Q1451" s="345"/>
    </row>
    <row r="1452" spans="16:17" x14ac:dyDescent="0.2">
      <c r="P1452" s="345"/>
      <c r="Q1452" s="345"/>
    </row>
    <row r="1453" spans="16:17" x14ac:dyDescent="0.2">
      <c r="P1453" s="345"/>
      <c r="Q1453" s="345"/>
    </row>
    <row r="1454" spans="16:17" x14ac:dyDescent="0.2">
      <c r="P1454" s="345"/>
      <c r="Q1454" s="345"/>
    </row>
    <row r="1455" spans="16:17" x14ac:dyDescent="0.2">
      <c r="P1455" s="345"/>
      <c r="Q1455" s="345"/>
    </row>
    <row r="1456" spans="16:17" x14ac:dyDescent="0.2">
      <c r="P1456" s="345"/>
      <c r="Q1456" s="345"/>
    </row>
    <row r="1457" spans="16:17" x14ac:dyDescent="0.2">
      <c r="P1457" s="345"/>
      <c r="Q1457" s="345"/>
    </row>
    <row r="1458" spans="16:17" x14ac:dyDescent="0.2">
      <c r="P1458" s="345"/>
      <c r="Q1458" s="345"/>
    </row>
    <row r="1459" spans="16:17" x14ac:dyDescent="0.2">
      <c r="P1459" s="345"/>
      <c r="Q1459" s="345"/>
    </row>
    <row r="1460" spans="16:17" x14ac:dyDescent="0.2">
      <c r="P1460" s="345"/>
      <c r="Q1460" s="345"/>
    </row>
    <row r="1461" spans="16:17" x14ac:dyDescent="0.2">
      <c r="P1461" s="345"/>
      <c r="Q1461" s="345"/>
    </row>
    <row r="1462" spans="16:17" x14ac:dyDescent="0.2">
      <c r="P1462" s="345"/>
      <c r="Q1462" s="345"/>
    </row>
    <row r="1463" spans="16:17" x14ac:dyDescent="0.2">
      <c r="P1463" s="345"/>
      <c r="Q1463" s="345"/>
    </row>
    <row r="1464" spans="16:17" x14ac:dyDescent="0.2">
      <c r="P1464" s="345"/>
      <c r="Q1464" s="345"/>
    </row>
    <row r="1465" spans="16:17" x14ac:dyDescent="0.2">
      <c r="P1465" s="345"/>
      <c r="Q1465" s="345"/>
    </row>
    <row r="1466" spans="16:17" x14ac:dyDescent="0.2">
      <c r="P1466" s="345"/>
      <c r="Q1466" s="345"/>
    </row>
    <row r="1467" spans="16:17" x14ac:dyDescent="0.2">
      <c r="P1467" s="345"/>
      <c r="Q1467" s="345"/>
    </row>
    <row r="1468" spans="16:17" x14ac:dyDescent="0.2">
      <c r="P1468" s="345"/>
      <c r="Q1468" s="345"/>
    </row>
    <row r="1469" spans="16:17" x14ac:dyDescent="0.2">
      <c r="P1469" s="345"/>
      <c r="Q1469" s="345"/>
    </row>
    <row r="1470" spans="16:17" x14ac:dyDescent="0.2">
      <c r="P1470" s="345"/>
      <c r="Q1470" s="345"/>
    </row>
    <row r="1471" spans="16:17" x14ac:dyDescent="0.2">
      <c r="P1471" s="345"/>
      <c r="Q1471" s="345"/>
    </row>
    <row r="1472" spans="16:17" x14ac:dyDescent="0.2">
      <c r="P1472" s="345"/>
      <c r="Q1472" s="345"/>
    </row>
    <row r="1473" spans="16:17" x14ac:dyDescent="0.2">
      <c r="P1473" s="345"/>
      <c r="Q1473" s="345"/>
    </row>
    <row r="1474" spans="16:17" x14ac:dyDescent="0.2">
      <c r="P1474" s="345"/>
      <c r="Q1474" s="345"/>
    </row>
    <row r="1475" spans="16:17" x14ac:dyDescent="0.2">
      <c r="P1475" s="345"/>
      <c r="Q1475" s="345"/>
    </row>
    <row r="1476" spans="16:17" x14ac:dyDescent="0.2">
      <c r="P1476" s="345"/>
      <c r="Q1476" s="345"/>
    </row>
    <row r="1477" spans="16:17" x14ac:dyDescent="0.2">
      <c r="P1477" s="345"/>
      <c r="Q1477" s="345"/>
    </row>
    <row r="1478" spans="16:17" x14ac:dyDescent="0.2">
      <c r="P1478" s="345"/>
      <c r="Q1478" s="345"/>
    </row>
    <row r="1479" spans="16:17" x14ac:dyDescent="0.2">
      <c r="P1479" s="345"/>
      <c r="Q1479" s="345"/>
    </row>
    <row r="1480" spans="16:17" x14ac:dyDescent="0.2">
      <c r="P1480" s="345"/>
      <c r="Q1480" s="345"/>
    </row>
    <row r="1481" spans="16:17" x14ac:dyDescent="0.2">
      <c r="P1481" s="345"/>
      <c r="Q1481" s="345"/>
    </row>
    <row r="1482" spans="16:17" x14ac:dyDescent="0.2">
      <c r="P1482" s="345"/>
      <c r="Q1482" s="345"/>
    </row>
    <row r="1483" spans="16:17" x14ac:dyDescent="0.2">
      <c r="P1483" s="345"/>
      <c r="Q1483" s="345"/>
    </row>
    <row r="1484" spans="16:17" x14ac:dyDescent="0.2">
      <c r="P1484" s="345"/>
      <c r="Q1484" s="345"/>
    </row>
    <row r="1485" spans="16:17" x14ac:dyDescent="0.2">
      <c r="P1485" s="345"/>
      <c r="Q1485" s="345"/>
    </row>
    <row r="1486" spans="16:17" x14ac:dyDescent="0.2">
      <c r="P1486" s="345"/>
      <c r="Q1486" s="345"/>
    </row>
    <row r="1487" spans="16:17" x14ac:dyDescent="0.2">
      <c r="P1487" s="345"/>
      <c r="Q1487" s="345"/>
    </row>
    <row r="1488" spans="16:17" x14ac:dyDescent="0.2">
      <c r="P1488" s="345"/>
      <c r="Q1488" s="345"/>
    </row>
    <row r="1489" spans="16:17" x14ac:dyDescent="0.2">
      <c r="P1489" s="345"/>
      <c r="Q1489" s="345"/>
    </row>
    <row r="1490" spans="16:17" x14ac:dyDescent="0.2">
      <c r="P1490" s="345"/>
      <c r="Q1490" s="345"/>
    </row>
    <row r="1491" spans="16:17" x14ac:dyDescent="0.2">
      <c r="P1491" s="345"/>
      <c r="Q1491" s="345"/>
    </row>
    <row r="1492" spans="16:17" x14ac:dyDescent="0.2">
      <c r="P1492" s="345"/>
      <c r="Q1492" s="345"/>
    </row>
    <row r="1493" spans="16:17" x14ac:dyDescent="0.2">
      <c r="P1493" s="345"/>
      <c r="Q1493" s="345"/>
    </row>
    <row r="1494" spans="16:17" x14ac:dyDescent="0.2">
      <c r="P1494" s="345"/>
      <c r="Q1494" s="345"/>
    </row>
    <row r="1495" spans="16:17" x14ac:dyDescent="0.2">
      <c r="P1495" s="345"/>
      <c r="Q1495" s="345"/>
    </row>
    <row r="1496" spans="16:17" x14ac:dyDescent="0.2">
      <c r="P1496" s="345"/>
      <c r="Q1496" s="345"/>
    </row>
    <row r="1497" spans="16:17" x14ac:dyDescent="0.2">
      <c r="P1497" s="345"/>
      <c r="Q1497" s="345"/>
    </row>
    <row r="1498" spans="16:17" x14ac:dyDescent="0.2">
      <c r="P1498" s="345"/>
      <c r="Q1498" s="345"/>
    </row>
    <row r="1499" spans="16:17" x14ac:dyDescent="0.2">
      <c r="P1499" s="345"/>
      <c r="Q1499" s="345"/>
    </row>
    <row r="1500" spans="16:17" x14ac:dyDescent="0.2">
      <c r="P1500" s="345"/>
      <c r="Q1500" s="345"/>
    </row>
    <row r="1501" spans="16:17" x14ac:dyDescent="0.2">
      <c r="P1501" s="345"/>
      <c r="Q1501" s="345"/>
    </row>
    <row r="1502" spans="16:17" x14ac:dyDescent="0.2">
      <c r="P1502" s="345"/>
      <c r="Q1502" s="345"/>
    </row>
    <row r="1503" spans="16:17" x14ac:dyDescent="0.2">
      <c r="P1503" s="345"/>
      <c r="Q1503" s="345"/>
    </row>
    <row r="1504" spans="16:17" x14ac:dyDescent="0.2">
      <c r="P1504" s="345"/>
      <c r="Q1504" s="345"/>
    </row>
    <row r="1505" spans="16:17" x14ac:dyDescent="0.2">
      <c r="P1505" s="345"/>
      <c r="Q1505" s="345"/>
    </row>
    <row r="1506" spans="16:17" x14ac:dyDescent="0.2">
      <c r="P1506" s="345"/>
      <c r="Q1506" s="345"/>
    </row>
    <row r="1507" spans="16:17" x14ac:dyDescent="0.2">
      <c r="P1507" s="345"/>
      <c r="Q1507" s="345"/>
    </row>
    <row r="1508" spans="16:17" x14ac:dyDescent="0.2">
      <c r="P1508" s="345"/>
      <c r="Q1508" s="345"/>
    </row>
    <row r="1509" spans="16:17" x14ac:dyDescent="0.2">
      <c r="P1509" s="345"/>
      <c r="Q1509" s="345"/>
    </row>
    <row r="1510" spans="16:17" x14ac:dyDescent="0.2">
      <c r="P1510" s="345"/>
      <c r="Q1510" s="345"/>
    </row>
    <row r="1511" spans="16:17" x14ac:dyDescent="0.2">
      <c r="P1511" s="345"/>
      <c r="Q1511" s="345"/>
    </row>
    <row r="1512" spans="16:17" x14ac:dyDescent="0.2">
      <c r="P1512" s="345"/>
      <c r="Q1512" s="345"/>
    </row>
    <row r="1513" spans="16:17" x14ac:dyDescent="0.2">
      <c r="P1513" s="345"/>
      <c r="Q1513" s="345"/>
    </row>
    <row r="1514" spans="16:17" x14ac:dyDescent="0.2">
      <c r="P1514" s="345"/>
      <c r="Q1514" s="345"/>
    </row>
    <row r="1515" spans="16:17" x14ac:dyDescent="0.2">
      <c r="P1515" s="345"/>
      <c r="Q1515" s="345"/>
    </row>
    <row r="1516" spans="16:17" x14ac:dyDescent="0.2">
      <c r="P1516" s="345"/>
      <c r="Q1516" s="345"/>
    </row>
    <row r="1517" spans="16:17" x14ac:dyDescent="0.2">
      <c r="P1517" s="345"/>
      <c r="Q1517" s="345"/>
    </row>
    <row r="1518" spans="16:17" x14ac:dyDescent="0.2">
      <c r="P1518" s="345"/>
      <c r="Q1518" s="345"/>
    </row>
    <row r="1519" spans="16:17" x14ac:dyDescent="0.2">
      <c r="P1519" s="345"/>
      <c r="Q1519" s="345"/>
    </row>
    <row r="1520" spans="16:17" x14ac:dyDescent="0.2">
      <c r="P1520" s="345"/>
      <c r="Q1520" s="345"/>
    </row>
    <row r="1521" spans="16:17" x14ac:dyDescent="0.2">
      <c r="P1521" s="345"/>
      <c r="Q1521" s="345"/>
    </row>
    <row r="1522" spans="16:17" x14ac:dyDescent="0.2">
      <c r="P1522" s="345"/>
      <c r="Q1522" s="345"/>
    </row>
    <row r="1523" spans="16:17" x14ac:dyDescent="0.2">
      <c r="P1523" s="345"/>
      <c r="Q1523" s="345"/>
    </row>
    <row r="1524" spans="16:17" x14ac:dyDescent="0.2">
      <c r="P1524" s="345"/>
      <c r="Q1524" s="345"/>
    </row>
    <row r="1525" spans="16:17" x14ac:dyDescent="0.2">
      <c r="P1525" s="345"/>
      <c r="Q1525" s="345"/>
    </row>
    <row r="1526" spans="16:17" x14ac:dyDescent="0.2">
      <c r="P1526" s="345"/>
      <c r="Q1526" s="345"/>
    </row>
    <row r="1527" spans="16:17" x14ac:dyDescent="0.2">
      <c r="P1527" s="345"/>
      <c r="Q1527" s="345"/>
    </row>
    <row r="1528" spans="16:17" x14ac:dyDescent="0.2">
      <c r="P1528" s="345"/>
      <c r="Q1528" s="345"/>
    </row>
    <row r="1529" spans="16:17" x14ac:dyDescent="0.2">
      <c r="P1529" s="345"/>
      <c r="Q1529" s="345"/>
    </row>
    <row r="1530" spans="16:17" x14ac:dyDescent="0.2">
      <c r="P1530" s="345"/>
      <c r="Q1530" s="345"/>
    </row>
    <row r="1531" spans="16:17" x14ac:dyDescent="0.2">
      <c r="P1531" s="345"/>
      <c r="Q1531" s="345"/>
    </row>
    <row r="1532" spans="16:17" x14ac:dyDescent="0.2">
      <c r="P1532" s="345"/>
      <c r="Q1532" s="345"/>
    </row>
    <row r="1533" spans="16:17" x14ac:dyDescent="0.2">
      <c r="P1533" s="345"/>
      <c r="Q1533" s="345"/>
    </row>
    <row r="1534" spans="16:17" x14ac:dyDescent="0.2">
      <c r="P1534" s="345"/>
      <c r="Q1534" s="345"/>
    </row>
    <row r="1535" spans="16:17" x14ac:dyDescent="0.2">
      <c r="P1535" s="345"/>
      <c r="Q1535" s="345"/>
    </row>
    <row r="1536" spans="16:17" x14ac:dyDescent="0.2">
      <c r="P1536" s="345"/>
      <c r="Q1536" s="345"/>
    </row>
    <row r="1537" spans="16:17" x14ac:dyDescent="0.2">
      <c r="P1537" s="345"/>
      <c r="Q1537" s="345"/>
    </row>
    <row r="1538" spans="16:17" x14ac:dyDescent="0.2">
      <c r="P1538" s="345"/>
      <c r="Q1538" s="345"/>
    </row>
    <row r="1539" spans="16:17" x14ac:dyDescent="0.2">
      <c r="P1539" s="345"/>
      <c r="Q1539" s="345"/>
    </row>
    <row r="1540" spans="16:17" x14ac:dyDescent="0.2">
      <c r="P1540" s="345"/>
      <c r="Q1540" s="345"/>
    </row>
    <row r="1541" spans="16:17" x14ac:dyDescent="0.2">
      <c r="P1541" s="345"/>
      <c r="Q1541" s="345"/>
    </row>
    <row r="1542" spans="16:17" x14ac:dyDescent="0.2">
      <c r="P1542" s="345"/>
      <c r="Q1542" s="345"/>
    </row>
    <row r="1543" spans="16:17" x14ac:dyDescent="0.2">
      <c r="P1543" s="345"/>
      <c r="Q1543" s="345"/>
    </row>
    <row r="1544" spans="16:17" x14ac:dyDescent="0.2">
      <c r="P1544" s="345"/>
      <c r="Q1544" s="345"/>
    </row>
    <row r="1545" spans="16:17" x14ac:dyDescent="0.2">
      <c r="P1545" s="345"/>
      <c r="Q1545" s="345"/>
    </row>
    <row r="1546" spans="16:17" x14ac:dyDescent="0.2">
      <c r="P1546" s="345"/>
      <c r="Q1546" s="345"/>
    </row>
    <row r="1547" spans="16:17" x14ac:dyDescent="0.2">
      <c r="P1547" s="345"/>
      <c r="Q1547" s="345"/>
    </row>
    <row r="1548" spans="16:17" x14ac:dyDescent="0.2">
      <c r="P1548" s="345"/>
      <c r="Q1548" s="345"/>
    </row>
    <row r="1549" spans="16:17" x14ac:dyDescent="0.2">
      <c r="P1549" s="345"/>
      <c r="Q1549" s="345"/>
    </row>
    <row r="1550" spans="16:17" x14ac:dyDescent="0.2">
      <c r="P1550" s="345"/>
      <c r="Q1550" s="345"/>
    </row>
    <row r="1551" spans="16:17" x14ac:dyDescent="0.2">
      <c r="P1551" s="345"/>
      <c r="Q1551" s="345"/>
    </row>
    <row r="1552" spans="16:17" x14ac:dyDescent="0.2">
      <c r="P1552" s="345"/>
      <c r="Q1552" s="345"/>
    </row>
    <row r="1553" spans="16:17" x14ac:dyDescent="0.2">
      <c r="P1553" s="345"/>
      <c r="Q1553" s="345"/>
    </row>
    <row r="1554" spans="16:17" x14ac:dyDescent="0.2">
      <c r="P1554" s="345"/>
      <c r="Q1554" s="345"/>
    </row>
    <row r="1555" spans="16:17" x14ac:dyDescent="0.2">
      <c r="P1555" s="345"/>
      <c r="Q1555" s="345"/>
    </row>
    <row r="1556" spans="16:17" x14ac:dyDescent="0.2">
      <c r="P1556" s="345"/>
      <c r="Q1556" s="345"/>
    </row>
    <row r="1557" spans="16:17" x14ac:dyDescent="0.2">
      <c r="P1557" s="345"/>
      <c r="Q1557" s="345"/>
    </row>
    <row r="1558" spans="16:17" x14ac:dyDescent="0.2">
      <c r="P1558" s="345"/>
      <c r="Q1558" s="345"/>
    </row>
    <row r="1559" spans="16:17" x14ac:dyDescent="0.2">
      <c r="P1559" s="345"/>
      <c r="Q1559" s="345"/>
    </row>
    <row r="1560" spans="16:17" x14ac:dyDescent="0.2">
      <c r="P1560" s="345"/>
      <c r="Q1560" s="345"/>
    </row>
    <row r="1561" spans="16:17" x14ac:dyDescent="0.2">
      <c r="P1561" s="345"/>
      <c r="Q1561" s="345"/>
    </row>
    <row r="1562" spans="16:17" x14ac:dyDescent="0.2">
      <c r="P1562" s="345"/>
      <c r="Q1562" s="345"/>
    </row>
    <row r="1563" spans="16:17" x14ac:dyDescent="0.2">
      <c r="P1563" s="345"/>
      <c r="Q1563" s="345"/>
    </row>
    <row r="1564" spans="16:17" x14ac:dyDescent="0.2">
      <c r="P1564" s="345"/>
      <c r="Q1564" s="345"/>
    </row>
    <row r="1565" spans="16:17" x14ac:dyDescent="0.2">
      <c r="P1565" s="345"/>
      <c r="Q1565" s="345"/>
    </row>
    <row r="1566" spans="16:17" x14ac:dyDescent="0.2">
      <c r="P1566" s="345"/>
      <c r="Q1566" s="345"/>
    </row>
    <row r="1567" spans="16:17" x14ac:dyDescent="0.2">
      <c r="P1567" s="345"/>
      <c r="Q1567" s="345"/>
    </row>
    <row r="1568" spans="16:17" x14ac:dyDescent="0.2">
      <c r="P1568" s="345"/>
      <c r="Q1568" s="345"/>
    </row>
    <row r="1569" spans="16:17" x14ac:dyDescent="0.2">
      <c r="P1569" s="345"/>
      <c r="Q1569" s="345"/>
    </row>
    <row r="1570" spans="16:17" x14ac:dyDescent="0.2">
      <c r="P1570" s="345"/>
      <c r="Q1570" s="345"/>
    </row>
    <row r="1571" spans="16:17" x14ac:dyDescent="0.2">
      <c r="P1571" s="345"/>
      <c r="Q1571" s="345"/>
    </row>
    <row r="1572" spans="16:17" x14ac:dyDescent="0.2">
      <c r="P1572" s="345"/>
      <c r="Q1572" s="345"/>
    </row>
    <row r="1573" spans="16:17" x14ac:dyDescent="0.2">
      <c r="P1573" s="345"/>
      <c r="Q1573" s="345"/>
    </row>
    <row r="1574" spans="16:17" x14ac:dyDescent="0.2">
      <c r="P1574" s="345"/>
      <c r="Q1574" s="345"/>
    </row>
    <row r="1575" spans="16:17" x14ac:dyDescent="0.2">
      <c r="P1575" s="345"/>
      <c r="Q1575" s="345"/>
    </row>
    <row r="1576" spans="16:17" x14ac:dyDescent="0.2">
      <c r="P1576" s="345"/>
      <c r="Q1576" s="345"/>
    </row>
    <row r="1577" spans="16:17" x14ac:dyDescent="0.2">
      <c r="P1577" s="345"/>
      <c r="Q1577" s="345"/>
    </row>
    <row r="1578" spans="16:17" x14ac:dyDescent="0.2">
      <c r="P1578" s="345"/>
      <c r="Q1578" s="345"/>
    </row>
    <row r="1579" spans="16:17" x14ac:dyDescent="0.2">
      <c r="P1579" s="345"/>
      <c r="Q1579" s="345"/>
    </row>
    <row r="1580" spans="16:17" x14ac:dyDescent="0.2">
      <c r="P1580" s="345"/>
      <c r="Q1580" s="345"/>
    </row>
    <row r="1581" spans="16:17" x14ac:dyDescent="0.2">
      <c r="P1581" s="345"/>
      <c r="Q1581" s="345"/>
    </row>
    <row r="1582" spans="16:17" x14ac:dyDescent="0.2">
      <c r="P1582" s="345"/>
      <c r="Q1582" s="345"/>
    </row>
    <row r="1583" spans="16:17" x14ac:dyDescent="0.2">
      <c r="P1583" s="345"/>
      <c r="Q1583" s="345"/>
    </row>
    <row r="1584" spans="16:17" x14ac:dyDescent="0.2">
      <c r="P1584" s="345"/>
      <c r="Q1584" s="345"/>
    </row>
    <row r="1585" spans="16:17" x14ac:dyDescent="0.2">
      <c r="P1585" s="345"/>
      <c r="Q1585" s="345"/>
    </row>
    <row r="1586" spans="16:17" x14ac:dyDescent="0.2">
      <c r="P1586" s="345"/>
      <c r="Q1586" s="345"/>
    </row>
    <row r="1587" spans="16:17" x14ac:dyDescent="0.2">
      <c r="P1587" s="345"/>
      <c r="Q1587" s="345"/>
    </row>
    <row r="1588" spans="16:17" x14ac:dyDescent="0.2">
      <c r="P1588" s="345"/>
      <c r="Q1588" s="345"/>
    </row>
    <row r="1589" spans="16:17" x14ac:dyDescent="0.2">
      <c r="P1589" s="345"/>
      <c r="Q1589" s="345"/>
    </row>
    <row r="1590" spans="16:17" x14ac:dyDescent="0.2">
      <c r="P1590" s="345"/>
      <c r="Q1590" s="345"/>
    </row>
    <row r="1591" spans="16:17" x14ac:dyDescent="0.2">
      <c r="P1591" s="345"/>
      <c r="Q1591" s="345"/>
    </row>
    <row r="1592" spans="16:17" x14ac:dyDescent="0.2">
      <c r="P1592" s="345"/>
      <c r="Q1592" s="345"/>
    </row>
    <row r="1593" spans="16:17" x14ac:dyDescent="0.2">
      <c r="P1593" s="345"/>
      <c r="Q1593" s="345"/>
    </row>
    <row r="1594" spans="16:17" x14ac:dyDescent="0.2">
      <c r="P1594" s="345"/>
      <c r="Q1594" s="345"/>
    </row>
    <row r="1595" spans="16:17" x14ac:dyDescent="0.2">
      <c r="P1595" s="345"/>
      <c r="Q1595" s="345"/>
    </row>
    <row r="1596" spans="16:17" x14ac:dyDescent="0.2">
      <c r="P1596" s="345"/>
      <c r="Q1596" s="345"/>
    </row>
    <row r="1597" spans="16:17" x14ac:dyDescent="0.2">
      <c r="P1597" s="345"/>
      <c r="Q1597" s="345"/>
    </row>
    <row r="1598" spans="16:17" x14ac:dyDescent="0.2">
      <c r="P1598" s="345"/>
      <c r="Q1598" s="345"/>
    </row>
    <row r="1599" spans="16:17" x14ac:dyDescent="0.2">
      <c r="P1599" s="345"/>
      <c r="Q1599" s="345"/>
    </row>
    <row r="1600" spans="16:17" x14ac:dyDescent="0.2">
      <c r="P1600" s="345"/>
      <c r="Q1600" s="345"/>
    </row>
    <row r="1601" spans="16:17" x14ac:dyDescent="0.2">
      <c r="P1601" s="345"/>
      <c r="Q1601" s="345"/>
    </row>
    <row r="1602" spans="16:17" x14ac:dyDescent="0.2">
      <c r="P1602" s="345"/>
      <c r="Q1602" s="345"/>
    </row>
    <row r="1603" spans="16:17" x14ac:dyDescent="0.2">
      <c r="P1603" s="345"/>
      <c r="Q1603" s="345"/>
    </row>
    <row r="1604" spans="16:17" x14ac:dyDescent="0.2">
      <c r="P1604" s="345"/>
      <c r="Q1604" s="345"/>
    </row>
    <row r="1605" spans="16:17" x14ac:dyDescent="0.2">
      <c r="P1605" s="345"/>
      <c r="Q1605" s="345"/>
    </row>
    <row r="1606" spans="16:17" x14ac:dyDescent="0.2">
      <c r="P1606" s="345"/>
      <c r="Q1606" s="345"/>
    </row>
    <row r="1607" spans="16:17" x14ac:dyDescent="0.2">
      <c r="P1607" s="345"/>
      <c r="Q1607" s="345"/>
    </row>
    <row r="1608" spans="16:17" x14ac:dyDescent="0.2">
      <c r="P1608" s="345"/>
      <c r="Q1608" s="345"/>
    </row>
    <row r="1609" spans="16:17" x14ac:dyDescent="0.2">
      <c r="P1609" s="345"/>
      <c r="Q1609" s="345"/>
    </row>
    <row r="1610" spans="16:17" x14ac:dyDescent="0.2">
      <c r="P1610" s="345"/>
      <c r="Q1610" s="345"/>
    </row>
    <row r="1611" spans="16:17" x14ac:dyDescent="0.2">
      <c r="P1611" s="345"/>
      <c r="Q1611" s="345"/>
    </row>
    <row r="1612" spans="16:17" x14ac:dyDescent="0.2">
      <c r="P1612" s="345"/>
      <c r="Q1612" s="345"/>
    </row>
    <row r="1613" spans="16:17" x14ac:dyDescent="0.2">
      <c r="P1613" s="345"/>
      <c r="Q1613" s="345"/>
    </row>
    <row r="1614" spans="16:17" x14ac:dyDescent="0.2">
      <c r="P1614" s="345"/>
      <c r="Q1614" s="345"/>
    </row>
    <row r="1615" spans="16:17" x14ac:dyDescent="0.2">
      <c r="P1615" s="345"/>
      <c r="Q1615" s="345"/>
    </row>
    <row r="1616" spans="16:17" x14ac:dyDescent="0.2">
      <c r="P1616" s="345"/>
      <c r="Q1616" s="345"/>
    </row>
    <row r="1617" spans="16:17" x14ac:dyDescent="0.2">
      <c r="P1617" s="345"/>
      <c r="Q1617" s="345"/>
    </row>
    <row r="1618" spans="16:17" x14ac:dyDescent="0.2">
      <c r="P1618" s="345"/>
      <c r="Q1618" s="345"/>
    </row>
    <row r="1619" spans="16:17" x14ac:dyDescent="0.2">
      <c r="P1619" s="345"/>
      <c r="Q1619" s="345"/>
    </row>
    <row r="1620" spans="16:17" x14ac:dyDescent="0.2">
      <c r="P1620" s="345"/>
      <c r="Q1620" s="345"/>
    </row>
    <row r="1621" spans="16:17" x14ac:dyDescent="0.2">
      <c r="P1621" s="345"/>
      <c r="Q1621" s="345"/>
    </row>
    <row r="1622" spans="16:17" x14ac:dyDescent="0.2">
      <c r="P1622" s="345"/>
      <c r="Q1622" s="345"/>
    </row>
    <row r="1623" spans="16:17" x14ac:dyDescent="0.2">
      <c r="P1623" s="345"/>
      <c r="Q1623" s="345"/>
    </row>
    <row r="1624" spans="16:17" x14ac:dyDescent="0.2">
      <c r="P1624" s="345"/>
      <c r="Q1624" s="345"/>
    </row>
    <row r="1625" spans="16:17" x14ac:dyDescent="0.2">
      <c r="P1625" s="345"/>
      <c r="Q1625" s="345"/>
    </row>
    <row r="1626" spans="16:17" x14ac:dyDescent="0.2">
      <c r="P1626" s="345"/>
      <c r="Q1626" s="345"/>
    </row>
    <row r="1627" spans="16:17" x14ac:dyDescent="0.2">
      <c r="P1627" s="345"/>
      <c r="Q1627" s="345"/>
    </row>
    <row r="1628" spans="16:17" x14ac:dyDescent="0.2">
      <c r="P1628" s="345"/>
      <c r="Q1628" s="345"/>
    </row>
    <row r="1629" spans="16:17" x14ac:dyDescent="0.2">
      <c r="P1629" s="345"/>
      <c r="Q1629" s="345"/>
    </row>
    <row r="1630" spans="16:17" x14ac:dyDescent="0.2">
      <c r="P1630" s="345"/>
      <c r="Q1630" s="345"/>
    </row>
    <row r="1631" spans="16:17" x14ac:dyDescent="0.2">
      <c r="P1631" s="345"/>
      <c r="Q1631" s="345"/>
    </row>
    <row r="1632" spans="16:17" x14ac:dyDescent="0.2">
      <c r="P1632" s="345"/>
      <c r="Q1632" s="345"/>
    </row>
    <row r="1633" spans="16:17" x14ac:dyDescent="0.2">
      <c r="P1633" s="345"/>
      <c r="Q1633" s="345"/>
    </row>
    <row r="1634" spans="16:17" x14ac:dyDescent="0.2">
      <c r="P1634" s="345"/>
      <c r="Q1634" s="345"/>
    </row>
    <row r="1635" spans="16:17" x14ac:dyDescent="0.2">
      <c r="P1635" s="345"/>
      <c r="Q1635" s="345"/>
    </row>
    <row r="1636" spans="16:17" x14ac:dyDescent="0.2">
      <c r="P1636" s="345"/>
      <c r="Q1636" s="345"/>
    </row>
    <row r="1637" spans="16:17" x14ac:dyDescent="0.2">
      <c r="P1637" s="345"/>
      <c r="Q1637" s="345"/>
    </row>
    <row r="1638" spans="16:17" x14ac:dyDescent="0.2">
      <c r="P1638" s="345"/>
      <c r="Q1638" s="345"/>
    </row>
    <row r="1639" spans="16:17" x14ac:dyDescent="0.2">
      <c r="P1639" s="345"/>
      <c r="Q1639" s="345"/>
    </row>
    <row r="1640" spans="16:17" x14ac:dyDescent="0.2">
      <c r="P1640" s="345"/>
      <c r="Q1640" s="345"/>
    </row>
    <row r="1641" spans="16:17" x14ac:dyDescent="0.2">
      <c r="P1641" s="345"/>
      <c r="Q1641" s="345"/>
    </row>
    <row r="1642" spans="16:17" x14ac:dyDescent="0.2">
      <c r="P1642" s="345"/>
      <c r="Q1642" s="345"/>
    </row>
    <row r="1643" spans="16:17" x14ac:dyDescent="0.2">
      <c r="P1643" s="345"/>
      <c r="Q1643" s="345"/>
    </row>
    <row r="1644" spans="16:17" x14ac:dyDescent="0.2">
      <c r="P1644" s="345"/>
      <c r="Q1644" s="345"/>
    </row>
    <row r="1645" spans="16:17" x14ac:dyDescent="0.2">
      <c r="P1645" s="345"/>
      <c r="Q1645" s="345"/>
    </row>
    <row r="1646" spans="16:17" x14ac:dyDescent="0.2">
      <c r="P1646" s="345"/>
      <c r="Q1646" s="345"/>
    </row>
    <row r="1647" spans="16:17" x14ac:dyDescent="0.2">
      <c r="P1647" s="345"/>
      <c r="Q1647" s="345"/>
    </row>
    <row r="1648" spans="16:17" x14ac:dyDescent="0.2">
      <c r="P1648" s="345"/>
      <c r="Q1648" s="345"/>
    </row>
    <row r="1649" spans="16:17" x14ac:dyDescent="0.2">
      <c r="P1649" s="345"/>
      <c r="Q1649" s="345"/>
    </row>
    <row r="1650" spans="16:17" x14ac:dyDescent="0.2">
      <c r="P1650" s="345"/>
      <c r="Q1650" s="345"/>
    </row>
    <row r="1651" spans="16:17" x14ac:dyDescent="0.2">
      <c r="P1651" s="345"/>
      <c r="Q1651" s="345"/>
    </row>
    <row r="1652" spans="16:17" x14ac:dyDescent="0.2">
      <c r="P1652" s="345"/>
      <c r="Q1652" s="345"/>
    </row>
    <row r="1653" spans="16:17" x14ac:dyDescent="0.2">
      <c r="P1653" s="345"/>
      <c r="Q1653" s="345"/>
    </row>
    <row r="1654" spans="16:17" x14ac:dyDescent="0.2">
      <c r="P1654" s="345"/>
      <c r="Q1654" s="345"/>
    </row>
    <row r="1655" spans="16:17" x14ac:dyDescent="0.2">
      <c r="P1655" s="345"/>
      <c r="Q1655" s="345"/>
    </row>
    <row r="1656" spans="16:17" x14ac:dyDescent="0.2">
      <c r="P1656" s="345"/>
      <c r="Q1656" s="345"/>
    </row>
    <row r="1657" spans="16:17" x14ac:dyDescent="0.2">
      <c r="P1657" s="345"/>
      <c r="Q1657" s="345"/>
    </row>
    <row r="1658" spans="16:17" x14ac:dyDescent="0.2">
      <c r="P1658" s="345"/>
      <c r="Q1658" s="345"/>
    </row>
    <row r="1659" spans="16:17" x14ac:dyDescent="0.2">
      <c r="P1659" s="345"/>
      <c r="Q1659" s="345"/>
    </row>
    <row r="1660" spans="16:17" x14ac:dyDescent="0.2">
      <c r="P1660" s="345"/>
      <c r="Q1660" s="345"/>
    </row>
    <row r="1661" spans="16:17" x14ac:dyDescent="0.2">
      <c r="P1661" s="345"/>
      <c r="Q1661" s="345"/>
    </row>
    <row r="1662" spans="16:17" x14ac:dyDescent="0.2">
      <c r="P1662" s="345"/>
      <c r="Q1662" s="345"/>
    </row>
    <row r="1663" spans="16:17" x14ac:dyDescent="0.2">
      <c r="P1663" s="345"/>
      <c r="Q1663" s="345"/>
    </row>
    <row r="1664" spans="16:17" x14ac:dyDescent="0.2">
      <c r="P1664" s="345"/>
      <c r="Q1664" s="345"/>
    </row>
    <row r="1665" spans="16:17" x14ac:dyDescent="0.2">
      <c r="P1665" s="345"/>
      <c r="Q1665" s="345"/>
    </row>
    <row r="1666" spans="16:17" x14ac:dyDescent="0.2">
      <c r="P1666" s="345"/>
      <c r="Q1666" s="345"/>
    </row>
    <row r="1667" spans="16:17" x14ac:dyDescent="0.2">
      <c r="P1667" s="345"/>
      <c r="Q1667" s="345"/>
    </row>
    <row r="1668" spans="16:17" x14ac:dyDescent="0.2">
      <c r="P1668" s="345"/>
      <c r="Q1668" s="345"/>
    </row>
    <row r="1669" spans="16:17" x14ac:dyDescent="0.2">
      <c r="P1669" s="345"/>
      <c r="Q1669" s="345"/>
    </row>
    <row r="1670" spans="16:17" x14ac:dyDescent="0.2">
      <c r="P1670" s="345"/>
      <c r="Q1670" s="345"/>
    </row>
    <row r="1671" spans="16:17" x14ac:dyDescent="0.2">
      <c r="P1671" s="345"/>
      <c r="Q1671" s="345"/>
    </row>
    <row r="1672" spans="16:17" x14ac:dyDescent="0.2">
      <c r="P1672" s="345"/>
      <c r="Q1672" s="345"/>
    </row>
    <row r="1673" spans="16:17" x14ac:dyDescent="0.2">
      <c r="P1673" s="345"/>
      <c r="Q1673" s="345"/>
    </row>
    <row r="1674" spans="16:17" x14ac:dyDescent="0.2">
      <c r="P1674" s="345"/>
      <c r="Q1674" s="345"/>
    </row>
    <row r="1675" spans="16:17" x14ac:dyDescent="0.2">
      <c r="P1675" s="345"/>
      <c r="Q1675" s="345"/>
    </row>
    <row r="1676" spans="16:17" x14ac:dyDescent="0.2">
      <c r="P1676" s="345"/>
      <c r="Q1676" s="345"/>
    </row>
    <row r="1677" spans="16:17" x14ac:dyDescent="0.2">
      <c r="P1677" s="345"/>
      <c r="Q1677" s="345"/>
    </row>
    <row r="1678" spans="16:17" x14ac:dyDescent="0.2">
      <c r="P1678" s="345"/>
      <c r="Q1678" s="345"/>
    </row>
    <row r="1679" spans="16:17" x14ac:dyDescent="0.2">
      <c r="P1679" s="345"/>
      <c r="Q1679" s="345"/>
    </row>
    <row r="1680" spans="16:17" x14ac:dyDescent="0.2">
      <c r="P1680" s="345"/>
      <c r="Q1680" s="345"/>
    </row>
    <row r="1681" spans="16:17" x14ac:dyDescent="0.2">
      <c r="P1681" s="345"/>
      <c r="Q1681" s="345"/>
    </row>
    <row r="1682" spans="16:17" x14ac:dyDescent="0.2">
      <c r="P1682" s="345"/>
      <c r="Q1682" s="345"/>
    </row>
    <row r="1683" spans="16:17" x14ac:dyDescent="0.2">
      <c r="P1683" s="345"/>
      <c r="Q1683" s="345"/>
    </row>
    <row r="1684" spans="16:17" x14ac:dyDescent="0.2">
      <c r="P1684" s="345"/>
      <c r="Q1684" s="345"/>
    </row>
    <row r="1685" spans="16:17" x14ac:dyDescent="0.2">
      <c r="P1685" s="345"/>
      <c r="Q1685" s="345"/>
    </row>
    <row r="1686" spans="16:17" x14ac:dyDescent="0.2">
      <c r="P1686" s="345"/>
      <c r="Q1686" s="345"/>
    </row>
    <row r="1687" spans="16:17" x14ac:dyDescent="0.2">
      <c r="P1687" s="345"/>
      <c r="Q1687" s="345"/>
    </row>
    <row r="1688" spans="16:17" x14ac:dyDescent="0.2">
      <c r="P1688" s="345"/>
      <c r="Q1688" s="345"/>
    </row>
    <row r="1689" spans="16:17" x14ac:dyDescent="0.2">
      <c r="P1689" s="345"/>
      <c r="Q1689" s="345"/>
    </row>
    <row r="1690" spans="16:17" x14ac:dyDescent="0.2">
      <c r="P1690" s="345"/>
      <c r="Q1690" s="345"/>
    </row>
    <row r="1691" spans="16:17" x14ac:dyDescent="0.2">
      <c r="P1691" s="345"/>
      <c r="Q1691" s="345"/>
    </row>
    <row r="1692" spans="16:17" x14ac:dyDescent="0.2">
      <c r="P1692" s="345"/>
      <c r="Q1692" s="345"/>
    </row>
    <row r="1693" spans="16:17" x14ac:dyDescent="0.2">
      <c r="P1693" s="345"/>
      <c r="Q1693" s="345"/>
    </row>
    <row r="1694" spans="16:17" x14ac:dyDescent="0.2">
      <c r="P1694" s="345"/>
      <c r="Q1694" s="345"/>
    </row>
    <row r="1695" spans="16:17" x14ac:dyDescent="0.2">
      <c r="P1695" s="345"/>
      <c r="Q1695" s="345"/>
    </row>
    <row r="1696" spans="16:17" x14ac:dyDescent="0.2">
      <c r="P1696" s="345"/>
      <c r="Q1696" s="345"/>
    </row>
    <row r="1697" spans="16:17" x14ac:dyDescent="0.2">
      <c r="P1697" s="345"/>
      <c r="Q1697" s="345"/>
    </row>
    <row r="1698" spans="16:17" x14ac:dyDescent="0.2">
      <c r="P1698" s="345"/>
      <c r="Q1698" s="345"/>
    </row>
    <row r="1699" spans="16:17" x14ac:dyDescent="0.2">
      <c r="P1699" s="345"/>
      <c r="Q1699" s="345"/>
    </row>
    <row r="1700" spans="16:17" x14ac:dyDescent="0.2">
      <c r="P1700" s="345"/>
      <c r="Q1700" s="345"/>
    </row>
    <row r="1701" spans="16:17" x14ac:dyDescent="0.2">
      <c r="P1701" s="345"/>
      <c r="Q1701" s="345"/>
    </row>
    <row r="1702" spans="16:17" x14ac:dyDescent="0.2">
      <c r="P1702" s="345"/>
      <c r="Q1702" s="345"/>
    </row>
    <row r="1703" spans="16:17" x14ac:dyDescent="0.2">
      <c r="P1703" s="345"/>
      <c r="Q1703" s="345"/>
    </row>
    <row r="1704" spans="16:17" x14ac:dyDescent="0.2">
      <c r="P1704" s="345"/>
      <c r="Q1704" s="345"/>
    </row>
    <row r="1705" spans="16:17" x14ac:dyDescent="0.2">
      <c r="P1705" s="345"/>
      <c r="Q1705" s="345"/>
    </row>
    <row r="1706" spans="16:17" x14ac:dyDescent="0.2">
      <c r="P1706" s="345"/>
      <c r="Q1706" s="345"/>
    </row>
    <row r="1707" spans="16:17" x14ac:dyDescent="0.2">
      <c r="P1707" s="345"/>
      <c r="Q1707" s="345"/>
    </row>
    <row r="1708" spans="16:17" x14ac:dyDescent="0.2">
      <c r="P1708" s="345"/>
      <c r="Q1708" s="345"/>
    </row>
    <row r="1709" spans="16:17" x14ac:dyDescent="0.2">
      <c r="P1709" s="345"/>
      <c r="Q1709" s="345"/>
    </row>
    <row r="1710" spans="16:17" x14ac:dyDescent="0.2">
      <c r="P1710" s="345"/>
      <c r="Q1710" s="345"/>
    </row>
    <row r="1711" spans="16:17" x14ac:dyDescent="0.2">
      <c r="P1711" s="345"/>
      <c r="Q1711" s="345"/>
    </row>
    <row r="1712" spans="16:17" x14ac:dyDescent="0.2">
      <c r="P1712" s="345"/>
      <c r="Q1712" s="345"/>
    </row>
    <row r="1713" spans="16:17" x14ac:dyDescent="0.2">
      <c r="P1713" s="345"/>
      <c r="Q1713" s="345"/>
    </row>
    <row r="1714" spans="16:17" x14ac:dyDescent="0.2">
      <c r="P1714" s="345"/>
      <c r="Q1714" s="345"/>
    </row>
    <row r="1715" spans="16:17" x14ac:dyDescent="0.2">
      <c r="P1715" s="345"/>
      <c r="Q1715" s="345"/>
    </row>
    <row r="1716" spans="16:17" x14ac:dyDescent="0.2">
      <c r="P1716" s="345"/>
      <c r="Q1716" s="345"/>
    </row>
    <row r="1717" spans="16:17" x14ac:dyDescent="0.2">
      <c r="P1717" s="345"/>
      <c r="Q1717" s="345"/>
    </row>
    <row r="1718" spans="16:17" x14ac:dyDescent="0.2">
      <c r="P1718" s="345"/>
      <c r="Q1718" s="345"/>
    </row>
    <row r="1719" spans="16:17" x14ac:dyDescent="0.2">
      <c r="P1719" s="345"/>
      <c r="Q1719" s="345"/>
    </row>
    <row r="1720" spans="16:17" x14ac:dyDescent="0.2">
      <c r="P1720" s="345"/>
      <c r="Q1720" s="345"/>
    </row>
    <row r="1721" spans="16:17" x14ac:dyDescent="0.2">
      <c r="P1721" s="345"/>
      <c r="Q1721" s="345"/>
    </row>
    <row r="1722" spans="16:17" x14ac:dyDescent="0.2">
      <c r="P1722" s="345"/>
      <c r="Q1722" s="345"/>
    </row>
    <row r="1723" spans="16:17" x14ac:dyDescent="0.2">
      <c r="P1723" s="345"/>
      <c r="Q1723" s="345"/>
    </row>
    <row r="1724" spans="16:17" x14ac:dyDescent="0.2">
      <c r="P1724" s="345"/>
      <c r="Q1724" s="345"/>
    </row>
    <row r="1725" spans="16:17" x14ac:dyDescent="0.2">
      <c r="P1725" s="345"/>
      <c r="Q1725" s="345"/>
    </row>
    <row r="1726" spans="16:17" x14ac:dyDescent="0.2">
      <c r="P1726" s="345"/>
      <c r="Q1726" s="345"/>
    </row>
    <row r="1727" spans="16:17" x14ac:dyDescent="0.2">
      <c r="P1727" s="345"/>
      <c r="Q1727" s="345"/>
    </row>
    <row r="1728" spans="16:17" x14ac:dyDescent="0.2">
      <c r="P1728" s="345"/>
      <c r="Q1728" s="345"/>
    </row>
    <row r="1729" spans="16:17" x14ac:dyDescent="0.2">
      <c r="P1729" s="345"/>
      <c r="Q1729" s="345"/>
    </row>
    <row r="1730" spans="16:17" x14ac:dyDescent="0.2">
      <c r="P1730" s="345"/>
      <c r="Q1730" s="345"/>
    </row>
    <row r="1731" spans="16:17" x14ac:dyDescent="0.2">
      <c r="P1731" s="345"/>
      <c r="Q1731" s="345"/>
    </row>
    <row r="1732" spans="16:17" x14ac:dyDescent="0.2">
      <c r="P1732" s="345"/>
      <c r="Q1732" s="345"/>
    </row>
    <row r="1733" spans="16:17" x14ac:dyDescent="0.2">
      <c r="P1733" s="345"/>
      <c r="Q1733" s="345"/>
    </row>
    <row r="1734" spans="16:17" x14ac:dyDescent="0.2">
      <c r="P1734" s="345"/>
      <c r="Q1734" s="345"/>
    </row>
    <row r="1735" spans="16:17" x14ac:dyDescent="0.2">
      <c r="P1735" s="345"/>
      <c r="Q1735" s="345"/>
    </row>
    <row r="1736" spans="16:17" x14ac:dyDescent="0.2">
      <c r="P1736" s="345"/>
      <c r="Q1736" s="345"/>
    </row>
    <row r="1737" spans="16:17" x14ac:dyDescent="0.2">
      <c r="P1737" s="345"/>
      <c r="Q1737" s="345"/>
    </row>
    <row r="1738" spans="16:17" x14ac:dyDescent="0.2">
      <c r="P1738" s="345"/>
      <c r="Q1738" s="345"/>
    </row>
    <row r="1739" spans="16:17" x14ac:dyDescent="0.2">
      <c r="P1739" s="345"/>
      <c r="Q1739" s="345"/>
    </row>
    <row r="1740" spans="16:17" x14ac:dyDescent="0.2">
      <c r="P1740" s="345"/>
      <c r="Q1740" s="345"/>
    </row>
    <row r="1741" spans="16:17" x14ac:dyDescent="0.2">
      <c r="P1741" s="345"/>
      <c r="Q1741" s="345"/>
    </row>
    <row r="1742" spans="16:17" x14ac:dyDescent="0.2">
      <c r="P1742" s="345"/>
      <c r="Q1742" s="345"/>
    </row>
    <row r="1743" spans="16:17" x14ac:dyDescent="0.2">
      <c r="P1743" s="345"/>
      <c r="Q1743" s="345"/>
    </row>
    <row r="1744" spans="16:17" x14ac:dyDescent="0.2">
      <c r="P1744" s="345"/>
      <c r="Q1744" s="345"/>
    </row>
    <row r="1745" spans="16:17" x14ac:dyDescent="0.2">
      <c r="P1745" s="345"/>
      <c r="Q1745" s="345"/>
    </row>
    <row r="1746" spans="16:17" x14ac:dyDescent="0.2">
      <c r="P1746" s="345"/>
      <c r="Q1746" s="345"/>
    </row>
    <row r="1747" spans="16:17" x14ac:dyDescent="0.2">
      <c r="P1747" s="345"/>
      <c r="Q1747" s="345"/>
    </row>
    <row r="1748" spans="16:17" x14ac:dyDescent="0.2">
      <c r="P1748" s="345"/>
      <c r="Q1748" s="345"/>
    </row>
    <row r="1749" spans="16:17" x14ac:dyDescent="0.2">
      <c r="P1749" s="345"/>
      <c r="Q1749" s="345"/>
    </row>
    <row r="1750" spans="16:17" x14ac:dyDescent="0.2">
      <c r="P1750" s="345"/>
      <c r="Q1750" s="345"/>
    </row>
    <row r="1751" spans="16:17" x14ac:dyDescent="0.2">
      <c r="P1751" s="345"/>
      <c r="Q1751" s="345"/>
    </row>
    <row r="1752" spans="16:17" x14ac:dyDescent="0.2">
      <c r="P1752" s="345"/>
      <c r="Q1752" s="345"/>
    </row>
    <row r="1753" spans="16:17" x14ac:dyDescent="0.2">
      <c r="P1753" s="345"/>
      <c r="Q1753" s="345"/>
    </row>
    <row r="1754" spans="16:17" x14ac:dyDescent="0.2">
      <c r="P1754" s="345"/>
      <c r="Q1754" s="345"/>
    </row>
    <row r="1755" spans="16:17" x14ac:dyDescent="0.2">
      <c r="P1755" s="345"/>
      <c r="Q1755" s="345"/>
    </row>
    <row r="1756" spans="16:17" x14ac:dyDescent="0.2">
      <c r="P1756" s="345"/>
      <c r="Q1756" s="345"/>
    </row>
    <row r="1757" spans="16:17" x14ac:dyDescent="0.2">
      <c r="P1757" s="345"/>
      <c r="Q1757" s="345"/>
    </row>
    <row r="1758" spans="16:17" x14ac:dyDescent="0.2">
      <c r="P1758" s="345"/>
      <c r="Q1758" s="345"/>
    </row>
    <row r="1759" spans="16:17" x14ac:dyDescent="0.2">
      <c r="P1759" s="345"/>
      <c r="Q1759" s="345"/>
    </row>
    <row r="1760" spans="16:17" x14ac:dyDescent="0.2">
      <c r="P1760" s="345"/>
      <c r="Q1760" s="345"/>
    </row>
    <row r="1761" spans="16:17" x14ac:dyDescent="0.2">
      <c r="P1761" s="345"/>
      <c r="Q1761" s="345"/>
    </row>
    <row r="1762" spans="16:17" x14ac:dyDescent="0.2">
      <c r="P1762" s="345"/>
      <c r="Q1762" s="345"/>
    </row>
    <row r="1763" spans="16:17" x14ac:dyDescent="0.2">
      <c r="P1763" s="345"/>
      <c r="Q1763" s="345"/>
    </row>
    <row r="1764" spans="16:17" x14ac:dyDescent="0.2">
      <c r="P1764" s="345"/>
      <c r="Q1764" s="345"/>
    </row>
    <row r="1765" spans="16:17" x14ac:dyDescent="0.2">
      <c r="P1765" s="345"/>
      <c r="Q1765" s="345"/>
    </row>
    <row r="1766" spans="16:17" x14ac:dyDescent="0.2">
      <c r="P1766" s="345"/>
      <c r="Q1766" s="345"/>
    </row>
    <row r="1767" spans="16:17" x14ac:dyDescent="0.2">
      <c r="P1767" s="345"/>
      <c r="Q1767" s="345"/>
    </row>
    <row r="1768" spans="16:17" x14ac:dyDescent="0.2">
      <c r="P1768" s="345"/>
      <c r="Q1768" s="345"/>
    </row>
    <row r="1769" spans="16:17" x14ac:dyDescent="0.2">
      <c r="P1769" s="345"/>
      <c r="Q1769" s="345"/>
    </row>
    <row r="1770" spans="16:17" x14ac:dyDescent="0.2">
      <c r="P1770" s="345"/>
      <c r="Q1770" s="345"/>
    </row>
    <row r="1771" spans="16:17" x14ac:dyDescent="0.2">
      <c r="P1771" s="345"/>
      <c r="Q1771" s="345"/>
    </row>
    <row r="1772" spans="16:17" x14ac:dyDescent="0.2">
      <c r="P1772" s="345"/>
      <c r="Q1772" s="345"/>
    </row>
    <row r="1773" spans="16:17" x14ac:dyDescent="0.2">
      <c r="P1773" s="345"/>
      <c r="Q1773" s="345"/>
    </row>
    <row r="1774" spans="16:17" x14ac:dyDescent="0.2">
      <c r="P1774" s="345"/>
      <c r="Q1774" s="345"/>
    </row>
    <row r="1775" spans="16:17" x14ac:dyDescent="0.2">
      <c r="P1775" s="345"/>
      <c r="Q1775" s="345"/>
    </row>
    <row r="1776" spans="16:17" x14ac:dyDescent="0.2">
      <c r="P1776" s="345"/>
      <c r="Q1776" s="345"/>
    </row>
    <row r="1777" spans="16:17" x14ac:dyDescent="0.2">
      <c r="P1777" s="345"/>
      <c r="Q1777" s="345"/>
    </row>
    <row r="1778" spans="16:17" x14ac:dyDescent="0.2">
      <c r="P1778" s="345"/>
      <c r="Q1778" s="345"/>
    </row>
    <row r="1779" spans="16:17" x14ac:dyDescent="0.2">
      <c r="P1779" s="345"/>
      <c r="Q1779" s="345"/>
    </row>
    <row r="1780" spans="16:17" x14ac:dyDescent="0.2">
      <c r="P1780" s="345"/>
      <c r="Q1780" s="345"/>
    </row>
    <row r="1781" spans="16:17" x14ac:dyDescent="0.2">
      <c r="P1781" s="345"/>
      <c r="Q1781" s="345"/>
    </row>
    <row r="1782" spans="16:17" x14ac:dyDescent="0.2">
      <c r="P1782" s="345"/>
      <c r="Q1782" s="345"/>
    </row>
    <row r="1783" spans="16:17" x14ac:dyDescent="0.2">
      <c r="P1783" s="345"/>
      <c r="Q1783" s="345"/>
    </row>
    <row r="1784" spans="16:17" x14ac:dyDescent="0.2">
      <c r="P1784" s="345"/>
      <c r="Q1784" s="345"/>
    </row>
    <row r="1785" spans="16:17" x14ac:dyDescent="0.2">
      <c r="P1785" s="345"/>
      <c r="Q1785" s="345"/>
    </row>
    <row r="1786" spans="16:17" x14ac:dyDescent="0.2">
      <c r="P1786" s="345"/>
      <c r="Q1786" s="345"/>
    </row>
    <row r="1787" spans="16:17" x14ac:dyDescent="0.2">
      <c r="P1787" s="345"/>
      <c r="Q1787" s="345"/>
    </row>
    <row r="1788" spans="16:17" x14ac:dyDescent="0.2">
      <c r="P1788" s="345"/>
      <c r="Q1788" s="345"/>
    </row>
    <row r="1789" spans="16:17" x14ac:dyDescent="0.2">
      <c r="P1789" s="345"/>
      <c r="Q1789" s="345"/>
    </row>
    <row r="1790" spans="16:17" x14ac:dyDescent="0.2">
      <c r="P1790" s="345"/>
      <c r="Q1790" s="345"/>
    </row>
    <row r="1791" spans="16:17" x14ac:dyDescent="0.2">
      <c r="P1791" s="345"/>
      <c r="Q1791" s="345"/>
    </row>
    <row r="1792" spans="16:17" x14ac:dyDescent="0.2">
      <c r="P1792" s="345"/>
      <c r="Q1792" s="345"/>
    </row>
    <row r="1793" spans="16:17" x14ac:dyDescent="0.2">
      <c r="P1793" s="345"/>
      <c r="Q1793" s="345"/>
    </row>
    <row r="1794" spans="16:17" x14ac:dyDescent="0.2">
      <c r="P1794" s="345"/>
      <c r="Q1794" s="345"/>
    </row>
    <row r="1795" spans="16:17" x14ac:dyDescent="0.2">
      <c r="P1795" s="345"/>
      <c r="Q1795" s="345"/>
    </row>
    <row r="1796" spans="16:17" x14ac:dyDescent="0.2">
      <c r="P1796" s="345"/>
      <c r="Q1796" s="345"/>
    </row>
    <row r="1797" spans="16:17" x14ac:dyDescent="0.2">
      <c r="P1797" s="345"/>
      <c r="Q1797" s="345"/>
    </row>
    <row r="1798" spans="16:17" x14ac:dyDescent="0.2">
      <c r="P1798" s="345"/>
      <c r="Q1798" s="345"/>
    </row>
    <row r="1799" spans="16:17" x14ac:dyDescent="0.2">
      <c r="P1799" s="345"/>
      <c r="Q1799" s="345"/>
    </row>
    <row r="1800" spans="16:17" x14ac:dyDescent="0.2">
      <c r="P1800" s="345"/>
      <c r="Q1800" s="345"/>
    </row>
    <row r="1801" spans="16:17" x14ac:dyDescent="0.2">
      <c r="P1801" s="345"/>
      <c r="Q1801" s="345"/>
    </row>
    <row r="1802" spans="16:17" x14ac:dyDescent="0.2">
      <c r="P1802" s="345"/>
      <c r="Q1802" s="345"/>
    </row>
    <row r="1803" spans="16:17" x14ac:dyDescent="0.2">
      <c r="P1803" s="345"/>
      <c r="Q1803" s="345"/>
    </row>
    <row r="1804" spans="16:17" x14ac:dyDescent="0.2">
      <c r="P1804" s="345"/>
      <c r="Q1804" s="345"/>
    </row>
    <row r="1805" spans="16:17" x14ac:dyDescent="0.2">
      <c r="P1805" s="345"/>
      <c r="Q1805" s="345"/>
    </row>
    <row r="1806" spans="16:17" x14ac:dyDescent="0.2">
      <c r="P1806" s="345"/>
      <c r="Q1806" s="345"/>
    </row>
    <row r="1807" spans="16:17" x14ac:dyDescent="0.2">
      <c r="P1807" s="345"/>
      <c r="Q1807" s="345"/>
    </row>
    <row r="1808" spans="16:17" x14ac:dyDescent="0.2">
      <c r="P1808" s="345"/>
      <c r="Q1808" s="345"/>
    </row>
    <row r="1809" spans="16:17" x14ac:dyDescent="0.2">
      <c r="P1809" s="345"/>
      <c r="Q1809" s="345"/>
    </row>
    <row r="1810" spans="16:17" x14ac:dyDescent="0.2">
      <c r="P1810" s="345"/>
      <c r="Q1810" s="345"/>
    </row>
    <row r="1811" spans="16:17" x14ac:dyDescent="0.2">
      <c r="P1811" s="345"/>
      <c r="Q1811" s="345"/>
    </row>
    <row r="1812" spans="16:17" x14ac:dyDescent="0.2">
      <c r="P1812" s="345"/>
      <c r="Q1812" s="345"/>
    </row>
    <row r="1813" spans="16:17" x14ac:dyDescent="0.2">
      <c r="P1813" s="345"/>
      <c r="Q1813" s="345"/>
    </row>
    <row r="1814" spans="16:17" x14ac:dyDescent="0.2">
      <c r="P1814" s="345"/>
      <c r="Q1814" s="345"/>
    </row>
    <row r="1815" spans="16:17" x14ac:dyDescent="0.2">
      <c r="P1815" s="345"/>
      <c r="Q1815" s="345"/>
    </row>
    <row r="1816" spans="16:17" x14ac:dyDescent="0.2">
      <c r="P1816" s="345"/>
      <c r="Q1816" s="345"/>
    </row>
    <row r="1817" spans="16:17" x14ac:dyDescent="0.2">
      <c r="P1817" s="345"/>
      <c r="Q1817" s="345"/>
    </row>
    <row r="1818" spans="16:17" x14ac:dyDescent="0.2">
      <c r="P1818" s="345"/>
      <c r="Q1818" s="345"/>
    </row>
    <row r="1819" spans="16:17" x14ac:dyDescent="0.2">
      <c r="P1819" s="345"/>
      <c r="Q1819" s="345"/>
    </row>
    <row r="1820" spans="16:17" x14ac:dyDescent="0.2">
      <c r="P1820" s="345"/>
      <c r="Q1820" s="345"/>
    </row>
    <row r="1821" spans="16:17" x14ac:dyDescent="0.2">
      <c r="P1821" s="345"/>
      <c r="Q1821" s="345"/>
    </row>
    <row r="1822" spans="16:17" x14ac:dyDescent="0.2">
      <c r="P1822" s="345"/>
      <c r="Q1822" s="345"/>
    </row>
    <row r="1823" spans="16:17" x14ac:dyDescent="0.2">
      <c r="P1823" s="345"/>
      <c r="Q1823" s="345"/>
    </row>
    <row r="1824" spans="16:17" x14ac:dyDescent="0.2">
      <c r="P1824" s="345"/>
      <c r="Q1824" s="345"/>
    </row>
    <row r="1825" spans="16:17" x14ac:dyDescent="0.2">
      <c r="P1825" s="345"/>
      <c r="Q1825" s="345"/>
    </row>
    <row r="1826" spans="16:17" x14ac:dyDescent="0.2">
      <c r="P1826" s="345"/>
      <c r="Q1826" s="345"/>
    </row>
    <row r="1827" spans="16:17" x14ac:dyDescent="0.2">
      <c r="P1827" s="345"/>
      <c r="Q1827" s="345"/>
    </row>
    <row r="1828" spans="16:17" x14ac:dyDescent="0.2">
      <c r="P1828" s="345"/>
      <c r="Q1828" s="345"/>
    </row>
    <row r="1829" spans="16:17" x14ac:dyDescent="0.2">
      <c r="P1829" s="345"/>
      <c r="Q1829" s="345"/>
    </row>
    <row r="1830" spans="16:17" x14ac:dyDescent="0.2">
      <c r="P1830" s="345"/>
      <c r="Q1830" s="345"/>
    </row>
    <row r="1831" spans="16:17" x14ac:dyDescent="0.2">
      <c r="P1831" s="345"/>
      <c r="Q1831" s="345"/>
    </row>
    <row r="1832" spans="16:17" x14ac:dyDescent="0.2">
      <c r="P1832" s="345"/>
      <c r="Q1832" s="345"/>
    </row>
    <row r="1833" spans="16:17" x14ac:dyDescent="0.2">
      <c r="P1833" s="345"/>
      <c r="Q1833" s="345"/>
    </row>
    <row r="1834" spans="16:17" x14ac:dyDescent="0.2">
      <c r="P1834" s="345"/>
      <c r="Q1834" s="345"/>
    </row>
    <row r="1835" spans="16:17" x14ac:dyDescent="0.2">
      <c r="P1835" s="345"/>
      <c r="Q1835" s="345"/>
    </row>
    <row r="1836" spans="16:17" x14ac:dyDescent="0.2">
      <c r="P1836" s="345"/>
      <c r="Q1836" s="345"/>
    </row>
    <row r="1837" spans="16:17" x14ac:dyDescent="0.2">
      <c r="P1837" s="345"/>
      <c r="Q1837" s="345"/>
    </row>
    <row r="1838" spans="16:17" x14ac:dyDescent="0.2">
      <c r="P1838" s="345"/>
      <c r="Q1838" s="345"/>
    </row>
    <row r="1839" spans="16:17" x14ac:dyDescent="0.2">
      <c r="P1839" s="345"/>
      <c r="Q1839" s="345"/>
    </row>
    <row r="1840" spans="16:17" x14ac:dyDescent="0.2">
      <c r="P1840" s="345"/>
      <c r="Q1840" s="345"/>
    </row>
    <row r="1841" spans="16:17" x14ac:dyDescent="0.2">
      <c r="P1841" s="345"/>
      <c r="Q1841" s="345"/>
    </row>
    <row r="1842" spans="16:17" x14ac:dyDescent="0.2">
      <c r="P1842" s="345"/>
      <c r="Q1842" s="345"/>
    </row>
    <row r="1843" spans="16:17" x14ac:dyDescent="0.2">
      <c r="P1843" s="345"/>
      <c r="Q1843" s="345"/>
    </row>
    <row r="1844" spans="16:17" x14ac:dyDescent="0.2">
      <c r="P1844" s="345"/>
      <c r="Q1844" s="345"/>
    </row>
    <row r="1845" spans="16:17" x14ac:dyDescent="0.2">
      <c r="P1845" s="345"/>
      <c r="Q1845" s="345"/>
    </row>
    <row r="1846" spans="16:17" x14ac:dyDescent="0.2">
      <c r="P1846" s="345"/>
      <c r="Q1846" s="345"/>
    </row>
    <row r="1847" spans="16:17" x14ac:dyDescent="0.2">
      <c r="P1847" s="345"/>
      <c r="Q1847" s="345"/>
    </row>
    <row r="1848" spans="16:17" x14ac:dyDescent="0.2">
      <c r="P1848" s="345"/>
      <c r="Q1848" s="345"/>
    </row>
    <row r="1849" spans="16:17" x14ac:dyDescent="0.2">
      <c r="P1849" s="345"/>
      <c r="Q1849" s="345"/>
    </row>
    <row r="1850" spans="16:17" x14ac:dyDescent="0.2">
      <c r="P1850" s="345"/>
      <c r="Q1850" s="345"/>
    </row>
    <row r="1851" spans="16:17" x14ac:dyDescent="0.2">
      <c r="P1851" s="345"/>
      <c r="Q1851" s="345"/>
    </row>
    <row r="1852" spans="16:17" x14ac:dyDescent="0.2">
      <c r="P1852" s="345"/>
      <c r="Q1852" s="345"/>
    </row>
    <row r="1853" spans="16:17" x14ac:dyDescent="0.2">
      <c r="P1853" s="345"/>
      <c r="Q1853" s="345"/>
    </row>
    <row r="1854" spans="16:17" x14ac:dyDescent="0.2">
      <c r="P1854" s="345"/>
      <c r="Q1854" s="345"/>
    </row>
    <row r="1855" spans="16:17" x14ac:dyDescent="0.2">
      <c r="P1855" s="345"/>
      <c r="Q1855" s="345"/>
    </row>
    <row r="1856" spans="16:17" x14ac:dyDescent="0.2">
      <c r="P1856" s="345"/>
      <c r="Q1856" s="345"/>
    </row>
    <row r="1857" spans="16:17" x14ac:dyDescent="0.2">
      <c r="P1857" s="345"/>
      <c r="Q1857" s="345"/>
    </row>
    <row r="1858" spans="16:17" x14ac:dyDescent="0.2">
      <c r="P1858" s="345"/>
      <c r="Q1858" s="345"/>
    </row>
    <row r="1859" spans="16:17" x14ac:dyDescent="0.2">
      <c r="P1859" s="345"/>
      <c r="Q1859" s="345"/>
    </row>
    <row r="1860" spans="16:17" x14ac:dyDescent="0.2">
      <c r="P1860" s="345"/>
      <c r="Q1860" s="345"/>
    </row>
    <row r="1861" spans="16:17" x14ac:dyDescent="0.2">
      <c r="P1861" s="345"/>
      <c r="Q1861" s="345"/>
    </row>
    <row r="1862" spans="16:17" x14ac:dyDescent="0.2">
      <c r="P1862" s="345"/>
      <c r="Q1862" s="345"/>
    </row>
    <row r="1863" spans="16:17" x14ac:dyDescent="0.2">
      <c r="P1863" s="345"/>
      <c r="Q1863" s="345"/>
    </row>
    <row r="1864" spans="16:17" x14ac:dyDescent="0.2">
      <c r="P1864" s="345"/>
      <c r="Q1864" s="345"/>
    </row>
    <row r="1865" spans="16:17" x14ac:dyDescent="0.2">
      <c r="P1865" s="345"/>
      <c r="Q1865" s="345"/>
    </row>
    <row r="1866" spans="16:17" x14ac:dyDescent="0.2">
      <c r="P1866" s="345"/>
      <c r="Q1866" s="345"/>
    </row>
    <row r="1867" spans="16:17" x14ac:dyDescent="0.2">
      <c r="P1867" s="345"/>
      <c r="Q1867" s="345"/>
    </row>
    <row r="1868" spans="16:17" x14ac:dyDescent="0.2">
      <c r="P1868" s="345"/>
      <c r="Q1868" s="345"/>
    </row>
    <row r="1869" spans="16:17" x14ac:dyDescent="0.2">
      <c r="P1869" s="345"/>
      <c r="Q1869" s="345"/>
    </row>
    <row r="1870" spans="16:17" x14ac:dyDescent="0.2">
      <c r="P1870" s="345"/>
      <c r="Q1870" s="345"/>
    </row>
    <row r="1871" spans="16:17" x14ac:dyDescent="0.2">
      <c r="P1871" s="345"/>
      <c r="Q1871" s="345"/>
    </row>
    <row r="1872" spans="16:17" x14ac:dyDescent="0.2">
      <c r="P1872" s="345"/>
      <c r="Q1872" s="345"/>
    </row>
    <row r="1873" spans="16:17" x14ac:dyDescent="0.2">
      <c r="P1873" s="345"/>
      <c r="Q1873" s="345"/>
    </row>
    <row r="1874" spans="16:17" x14ac:dyDescent="0.2">
      <c r="P1874" s="345"/>
      <c r="Q1874" s="345"/>
    </row>
    <row r="1875" spans="16:17" x14ac:dyDescent="0.2">
      <c r="P1875" s="345"/>
      <c r="Q1875" s="345"/>
    </row>
    <row r="1876" spans="16:17" x14ac:dyDescent="0.2">
      <c r="P1876" s="345"/>
      <c r="Q1876" s="345"/>
    </row>
    <row r="1877" spans="16:17" x14ac:dyDescent="0.2">
      <c r="P1877" s="345"/>
      <c r="Q1877" s="345"/>
    </row>
    <row r="1878" spans="16:17" x14ac:dyDescent="0.2">
      <c r="P1878" s="345"/>
      <c r="Q1878" s="345"/>
    </row>
    <row r="1879" spans="16:17" x14ac:dyDescent="0.2">
      <c r="P1879" s="345"/>
      <c r="Q1879" s="345"/>
    </row>
    <row r="1880" spans="16:17" x14ac:dyDescent="0.2">
      <c r="P1880" s="345"/>
      <c r="Q1880" s="345"/>
    </row>
    <row r="1881" spans="16:17" x14ac:dyDescent="0.2">
      <c r="P1881" s="345"/>
      <c r="Q1881" s="345"/>
    </row>
    <row r="1882" spans="16:17" x14ac:dyDescent="0.2">
      <c r="P1882" s="345"/>
      <c r="Q1882" s="345"/>
    </row>
    <row r="1883" spans="16:17" x14ac:dyDescent="0.2">
      <c r="P1883" s="345"/>
      <c r="Q1883" s="345"/>
    </row>
    <row r="1884" spans="16:17" x14ac:dyDescent="0.2">
      <c r="P1884" s="345"/>
      <c r="Q1884" s="345"/>
    </row>
    <row r="1885" spans="16:17" x14ac:dyDescent="0.2">
      <c r="P1885" s="345"/>
      <c r="Q1885" s="345"/>
    </row>
    <row r="1886" spans="16:17" x14ac:dyDescent="0.2">
      <c r="P1886" s="345"/>
      <c r="Q1886" s="345"/>
    </row>
    <row r="1887" spans="16:17" x14ac:dyDescent="0.2">
      <c r="P1887" s="345"/>
      <c r="Q1887" s="345"/>
    </row>
    <row r="1888" spans="16:17" x14ac:dyDescent="0.2">
      <c r="P1888" s="345"/>
      <c r="Q1888" s="345"/>
    </row>
    <row r="1889" spans="16:17" x14ac:dyDescent="0.2">
      <c r="P1889" s="345"/>
      <c r="Q1889" s="345"/>
    </row>
    <row r="1890" spans="16:17" x14ac:dyDescent="0.2">
      <c r="P1890" s="345"/>
      <c r="Q1890" s="345"/>
    </row>
    <row r="1891" spans="16:17" x14ac:dyDescent="0.2">
      <c r="P1891" s="345"/>
      <c r="Q1891" s="345"/>
    </row>
    <row r="1892" spans="16:17" x14ac:dyDescent="0.2">
      <c r="P1892" s="345"/>
      <c r="Q1892" s="345"/>
    </row>
    <row r="1893" spans="16:17" x14ac:dyDescent="0.2">
      <c r="P1893" s="345"/>
      <c r="Q1893" s="345"/>
    </row>
    <row r="1894" spans="16:17" x14ac:dyDescent="0.2">
      <c r="P1894" s="345"/>
      <c r="Q1894" s="345"/>
    </row>
    <row r="1895" spans="16:17" x14ac:dyDescent="0.2">
      <c r="P1895" s="345"/>
      <c r="Q1895" s="345"/>
    </row>
    <row r="1896" spans="16:17" x14ac:dyDescent="0.2">
      <c r="P1896" s="345"/>
      <c r="Q1896" s="345"/>
    </row>
    <row r="1897" spans="16:17" x14ac:dyDescent="0.2">
      <c r="P1897" s="345"/>
      <c r="Q1897" s="345"/>
    </row>
    <row r="1898" spans="16:17" x14ac:dyDescent="0.2">
      <c r="P1898" s="345"/>
      <c r="Q1898" s="345"/>
    </row>
    <row r="1899" spans="16:17" x14ac:dyDescent="0.2">
      <c r="P1899" s="345"/>
      <c r="Q1899" s="345"/>
    </row>
    <row r="1900" spans="16:17" x14ac:dyDescent="0.2">
      <c r="P1900" s="345"/>
      <c r="Q1900" s="345"/>
    </row>
    <row r="1901" spans="16:17" x14ac:dyDescent="0.2">
      <c r="P1901" s="345"/>
      <c r="Q1901" s="345"/>
    </row>
    <row r="1902" spans="16:17" x14ac:dyDescent="0.2">
      <c r="P1902" s="345"/>
      <c r="Q1902" s="345"/>
    </row>
    <row r="1903" spans="16:17" x14ac:dyDescent="0.2">
      <c r="P1903" s="345"/>
      <c r="Q1903" s="345"/>
    </row>
    <row r="1904" spans="16:17" x14ac:dyDescent="0.2">
      <c r="P1904" s="345"/>
      <c r="Q1904" s="345"/>
    </row>
    <row r="1905" spans="16:17" x14ac:dyDescent="0.2">
      <c r="P1905" s="345"/>
      <c r="Q1905" s="345"/>
    </row>
    <row r="1906" spans="16:17" x14ac:dyDescent="0.2">
      <c r="P1906" s="345"/>
      <c r="Q1906" s="345"/>
    </row>
    <row r="1907" spans="16:17" x14ac:dyDescent="0.2">
      <c r="P1907" s="345"/>
      <c r="Q1907" s="345"/>
    </row>
    <row r="1908" spans="16:17" x14ac:dyDescent="0.2">
      <c r="P1908" s="345"/>
      <c r="Q1908" s="345"/>
    </row>
    <row r="1909" spans="16:17" x14ac:dyDescent="0.2">
      <c r="P1909" s="345"/>
      <c r="Q1909" s="345"/>
    </row>
    <row r="1910" spans="16:17" x14ac:dyDescent="0.2">
      <c r="P1910" s="345"/>
      <c r="Q1910" s="345"/>
    </row>
    <row r="1911" spans="16:17" x14ac:dyDescent="0.2">
      <c r="P1911" s="345"/>
      <c r="Q1911" s="345"/>
    </row>
    <row r="1912" spans="16:17" x14ac:dyDescent="0.2">
      <c r="P1912" s="345"/>
      <c r="Q1912" s="345"/>
    </row>
    <row r="1913" spans="16:17" x14ac:dyDescent="0.2">
      <c r="P1913" s="345"/>
      <c r="Q1913" s="345"/>
    </row>
    <row r="1914" spans="16:17" x14ac:dyDescent="0.2">
      <c r="P1914" s="345"/>
      <c r="Q1914" s="345"/>
    </row>
    <row r="1915" spans="16:17" x14ac:dyDescent="0.2">
      <c r="P1915" s="345"/>
      <c r="Q1915" s="345"/>
    </row>
    <row r="1916" spans="16:17" x14ac:dyDescent="0.2">
      <c r="P1916" s="345"/>
      <c r="Q1916" s="345"/>
    </row>
    <row r="1917" spans="16:17" x14ac:dyDescent="0.2">
      <c r="P1917" s="345"/>
      <c r="Q1917" s="345"/>
    </row>
    <row r="1918" spans="16:17" x14ac:dyDescent="0.2">
      <c r="P1918" s="345"/>
      <c r="Q1918" s="345"/>
    </row>
    <row r="1919" spans="16:17" x14ac:dyDescent="0.2">
      <c r="P1919" s="345"/>
      <c r="Q1919" s="345"/>
    </row>
    <row r="1920" spans="16:17" x14ac:dyDescent="0.2">
      <c r="P1920" s="345"/>
      <c r="Q1920" s="345"/>
    </row>
    <row r="1921" spans="16:17" x14ac:dyDescent="0.2">
      <c r="P1921" s="345"/>
      <c r="Q1921" s="345"/>
    </row>
    <row r="1922" spans="16:17" x14ac:dyDescent="0.2">
      <c r="P1922" s="345"/>
      <c r="Q1922" s="345"/>
    </row>
    <row r="1923" spans="16:17" x14ac:dyDescent="0.2">
      <c r="P1923" s="345"/>
      <c r="Q1923" s="345"/>
    </row>
    <row r="1924" spans="16:17" x14ac:dyDescent="0.2">
      <c r="P1924" s="345"/>
      <c r="Q1924" s="345"/>
    </row>
    <row r="1925" spans="16:17" x14ac:dyDescent="0.2">
      <c r="P1925" s="345"/>
      <c r="Q1925" s="345"/>
    </row>
    <row r="1926" spans="16:17" x14ac:dyDescent="0.2">
      <c r="P1926" s="345"/>
      <c r="Q1926" s="345"/>
    </row>
    <row r="1927" spans="16:17" x14ac:dyDescent="0.2">
      <c r="P1927" s="345"/>
      <c r="Q1927" s="345"/>
    </row>
    <row r="1928" spans="16:17" x14ac:dyDescent="0.2">
      <c r="P1928" s="345"/>
      <c r="Q1928" s="345"/>
    </row>
    <row r="1929" spans="16:17" x14ac:dyDescent="0.2">
      <c r="P1929" s="345"/>
      <c r="Q1929" s="345"/>
    </row>
    <row r="1930" spans="16:17" x14ac:dyDescent="0.2">
      <c r="P1930" s="345"/>
      <c r="Q1930" s="345"/>
    </row>
    <row r="1931" spans="16:17" x14ac:dyDescent="0.2">
      <c r="P1931" s="345"/>
      <c r="Q1931" s="345"/>
    </row>
    <row r="1932" spans="16:17" x14ac:dyDescent="0.2">
      <c r="P1932" s="345"/>
      <c r="Q1932" s="345"/>
    </row>
    <row r="1933" spans="16:17" x14ac:dyDescent="0.2">
      <c r="P1933" s="345"/>
      <c r="Q1933" s="345"/>
    </row>
    <row r="1934" spans="16:17" x14ac:dyDescent="0.2">
      <c r="P1934" s="345"/>
      <c r="Q1934" s="345"/>
    </row>
    <row r="1935" spans="16:17" x14ac:dyDescent="0.2">
      <c r="P1935" s="345"/>
      <c r="Q1935" s="345"/>
    </row>
    <row r="1936" spans="16:17" x14ac:dyDescent="0.2">
      <c r="P1936" s="345"/>
      <c r="Q1936" s="345"/>
    </row>
    <row r="1937" spans="16:17" x14ac:dyDescent="0.2">
      <c r="P1937" s="345"/>
      <c r="Q1937" s="345"/>
    </row>
    <row r="1938" spans="16:17" x14ac:dyDescent="0.2">
      <c r="P1938" s="345"/>
      <c r="Q1938" s="345"/>
    </row>
    <row r="1939" spans="16:17" x14ac:dyDescent="0.2">
      <c r="P1939" s="345"/>
      <c r="Q1939" s="345"/>
    </row>
    <row r="1940" spans="16:17" x14ac:dyDescent="0.2">
      <c r="P1940" s="345"/>
      <c r="Q1940" s="345"/>
    </row>
    <row r="1941" spans="16:17" x14ac:dyDescent="0.2">
      <c r="P1941" s="345"/>
      <c r="Q1941" s="345"/>
    </row>
    <row r="1942" spans="16:17" x14ac:dyDescent="0.2">
      <c r="P1942" s="345"/>
      <c r="Q1942" s="345"/>
    </row>
    <row r="1943" spans="16:17" x14ac:dyDescent="0.2">
      <c r="P1943" s="345"/>
      <c r="Q1943" s="345"/>
    </row>
    <row r="1944" spans="16:17" x14ac:dyDescent="0.2">
      <c r="P1944" s="345"/>
      <c r="Q1944" s="345"/>
    </row>
    <row r="1945" spans="16:17" x14ac:dyDescent="0.2">
      <c r="P1945" s="345"/>
      <c r="Q1945" s="345"/>
    </row>
    <row r="1946" spans="16:17" x14ac:dyDescent="0.2">
      <c r="P1946" s="345"/>
      <c r="Q1946" s="345"/>
    </row>
    <row r="1947" spans="16:17" x14ac:dyDescent="0.2">
      <c r="P1947" s="345"/>
      <c r="Q1947" s="345"/>
    </row>
    <row r="1948" spans="16:17" x14ac:dyDescent="0.2">
      <c r="P1948" s="345"/>
      <c r="Q1948" s="345"/>
    </row>
    <row r="1949" spans="16:17" x14ac:dyDescent="0.2">
      <c r="P1949" s="345"/>
      <c r="Q1949" s="345"/>
    </row>
    <row r="1950" spans="16:17" x14ac:dyDescent="0.2">
      <c r="P1950" s="345"/>
      <c r="Q1950" s="345"/>
    </row>
    <row r="1951" spans="16:17" x14ac:dyDescent="0.2">
      <c r="P1951" s="345"/>
      <c r="Q1951" s="345"/>
    </row>
    <row r="1952" spans="16:17" x14ac:dyDescent="0.2">
      <c r="P1952" s="345"/>
      <c r="Q1952" s="345"/>
    </row>
    <row r="1953" spans="16:17" x14ac:dyDescent="0.2">
      <c r="P1953" s="345"/>
      <c r="Q1953" s="345"/>
    </row>
    <row r="1954" spans="16:17" x14ac:dyDescent="0.2">
      <c r="P1954" s="345"/>
      <c r="Q1954" s="345"/>
    </row>
    <row r="1955" spans="16:17" x14ac:dyDescent="0.2">
      <c r="P1955" s="345"/>
      <c r="Q1955" s="345"/>
    </row>
    <row r="1956" spans="16:17" x14ac:dyDescent="0.2">
      <c r="P1956" s="345"/>
      <c r="Q1956" s="345"/>
    </row>
    <row r="1957" spans="16:17" x14ac:dyDescent="0.2">
      <c r="P1957" s="345"/>
      <c r="Q1957" s="345"/>
    </row>
    <row r="1958" spans="16:17" x14ac:dyDescent="0.2">
      <c r="P1958" s="345"/>
      <c r="Q1958" s="345"/>
    </row>
    <row r="1959" spans="16:17" x14ac:dyDescent="0.2">
      <c r="P1959" s="345"/>
      <c r="Q1959" s="345"/>
    </row>
    <row r="1960" spans="16:17" x14ac:dyDescent="0.2">
      <c r="P1960" s="345"/>
      <c r="Q1960" s="345"/>
    </row>
    <row r="1961" spans="16:17" x14ac:dyDescent="0.2">
      <c r="P1961" s="345"/>
      <c r="Q1961" s="345"/>
    </row>
    <row r="1962" spans="16:17" x14ac:dyDescent="0.2">
      <c r="P1962" s="345"/>
      <c r="Q1962" s="345"/>
    </row>
    <row r="1963" spans="16:17" x14ac:dyDescent="0.2">
      <c r="P1963" s="345"/>
      <c r="Q1963" s="345"/>
    </row>
    <row r="1964" spans="16:17" x14ac:dyDescent="0.2">
      <c r="P1964" s="345"/>
      <c r="Q1964" s="345"/>
    </row>
    <row r="1965" spans="16:17" x14ac:dyDescent="0.2">
      <c r="P1965" s="345"/>
      <c r="Q1965" s="345"/>
    </row>
    <row r="1966" spans="16:17" x14ac:dyDescent="0.2">
      <c r="P1966" s="345"/>
      <c r="Q1966" s="345"/>
    </row>
    <row r="1967" spans="16:17" x14ac:dyDescent="0.2">
      <c r="P1967" s="345"/>
      <c r="Q1967" s="345"/>
    </row>
    <row r="1968" spans="16:17" x14ac:dyDescent="0.2">
      <c r="P1968" s="345"/>
      <c r="Q1968" s="345"/>
    </row>
    <row r="1969" spans="16:17" x14ac:dyDescent="0.2">
      <c r="P1969" s="345"/>
      <c r="Q1969" s="345"/>
    </row>
    <row r="1970" spans="16:17" x14ac:dyDescent="0.2">
      <c r="P1970" s="345"/>
      <c r="Q1970" s="345"/>
    </row>
    <row r="1971" spans="16:17" x14ac:dyDescent="0.2">
      <c r="P1971" s="345"/>
      <c r="Q1971" s="345"/>
    </row>
    <row r="1972" spans="16:17" x14ac:dyDescent="0.2">
      <c r="P1972" s="345"/>
      <c r="Q1972" s="345"/>
    </row>
    <row r="1973" spans="16:17" x14ac:dyDescent="0.2">
      <c r="P1973" s="345"/>
      <c r="Q1973" s="345"/>
    </row>
    <row r="1974" spans="16:17" x14ac:dyDescent="0.2">
      <c r="P1974" s="345"/>
      <c r="Q1974" s="345"/>
    </row>
    <row r="1975" spans="16:17" x14ac:dyDescent="0.2">
      <c r="P1975" s="345"/>
      <c r="Q1975" s="345"/>
    </row>
    <row r="1976" spans="16:17" x14ac:dyDescent="0.2">
      <c r="P1976" s="345"/>
      <c r="Q1976" s="345"/>
    </row>
    <row r="1977" spans="16:17" x14ac:dyDescent="0.2">
      <c r="P1977" s="345"/>
      <c r="Q1977" s="345"/>
    </row>
    <row r="1978" spans="16:17" x14ac:dyDescent="0.2">
      <c r="P1978" s="345"/>
      <c r="Q1978" s="345"/>
    </row>
    <row r="1979" spans="16:17" x14ac:dyDescent="0.2">
      <c r="P1979" s="345"/>
      <c r="Q1979" s="345"/>
    </row>
    <row r="1980" spans="16:17" x14ac:dyDescent="0.2">
      <c r="P1980" s="345"/>
      <c r="Q1980" s="345"/>
    </row>
    <row r="1981" spans="16:17" x14ac:dyDescent="0.2">
      <c r="P1981" s="345"/>
      <c r="Q1981" s="345"/>
    </row>
    <row r="1982" spans="16:17" x14ac:dyDescent="0.2">
      <c r="P1982" s="345"/>
      <c r="Q1982" s="345"/>
    </row>
    <row r="1983" spans="16:17" x14ac:dyDescent="0.2">
      <c r="P1983" s="345"/>
      <c r="Q1983" s="345"/>
    </row>
    <row r="1984" spans="16:17" x14ac:dyDescent="0.2">
      <c r="P1984" s="345"/>
      <c r="Q1984" s="345"/>
    </row>
    <row r="1985" spans="16:17" x14ac:dyDescent="0.2">
      <c r="P1985" s="345"/>
      <c r="Q1985" s="345"/>
    </row>
    <row r="1986" spans="16:17" x14ac:dyDescent="0.2">
      <c r="P1986" s="345"/>
      <c r="Q1986" s="345"/>
    </row>
    <row r="1987" spans="16:17" x14ac:dyDescent="0.2">
      <c r="P1987" s="345"/>
      <c r="Q1987" s="345"/>
    </row>
    <row r="1988" spans="16:17" x14ac:dyDescent="0.2">
      <c r="P1988" s="345"/>
      <c r="Q1988" s="345"/>
    </row>
    <row r="1989" spans="16:17" x14ac:dyDescent="0.2">
      <c r="P1989" s="345"/>
      <c r="Q1989" s="345"/>
    </row>
    <row r="1990" spans="16:17" x14ac:dyDescent="0.2">
      <c r="P1990" s="345"/>
      <c r="Q1990" s="345"/>
    </row>
    <row r="1991" spans="16:17" x14ac:dyDescent="0.2">
      <c r="P1991" s="345"/>
      <c r="Q1991" s="345"/>
    </row>
    <row r="1992" spans="16:17" x14ac:dyDescent="0.2">
      <c r="P1992" s="345"/>
      <c r="Q1992" s="345"/>
    </row>
    <row r="1993" spans="16:17" x14ac:dyDescent="0.2">
      <c r="P1993" s="345"/>
      <c r="Q1993" s="345"/>
    </row>
    <row r="1994" spans="16:17" x14ac:dyDescent="0.2">
      <c r="P1994" s="345"/>
      <c r="Q1994" s="345"/>
    </row>
    <row r="1995" spans="16:17" x14ac:dyDescent="0.2">
      <c r="P1995" s="345"/>
      <c r="Q1995" s="345"/>
    </row>
    <row r="1996" spans="16:17" x14ac:dyDescent="0.2">
      <c r="P1996" s="345"/>
      <c r="Q1996" s="345"/>
    </row>
    <row r="1997" spans="16:17" x14ac:dyDescent="0.2">
      <c r="P1997" s="345"/>
      <c r="Q1997" s="345"/>
    </row>
    <row r="1998" spans="16:17" x14ac:dyDescent="0.2">
      <c r="P1998" s="345"/>
      <c r="Q1998" s="345"/>
    </row>
    <row r="1999" spans="16:17" x14ac:dyDescent="0.2">
      <c r="P1999" s="345"/>
      <c r="Q1999" s="345"/>
    </row>
    <row r="2000" spans="16:17" x14ac:dyDescent="0.2">
      <c r="P2000" s="345"/>
      <c r="Q2000" s="345"/>
    </row>
    <row r="2001" spans="16:17" x14ac:dyDescent="0.2">
      <c r="P2001" s="345"/>
      <c r="Q2001" s="345"/>
    </row>
    <row r="2002" spans="16:17" x14ac:dyDescent="0.2">
      <c r="P2002" s="345"/>
      <c r="Q2002" s="345"/>
    </row>
    <row r="2003" spans="16:17" x14ac:dyDescent="0.2">
      <c r="P2003" s="345"/>
      <c r="Q2003" s="345"/>
    </row>
    <row r="2004" spans="16:17" x14ac:dyDescent="0.2">
      <c r="P2004" s="345"/>
      <c r="Q2004" s="345"/>
    </row>
    <row r="2005" spans="16:17" x14ac:dyDescent="0.2">
      <c r="P2005" s="345"/>
      <c r="Q2005" s="345"/>
    </row>
    <row r="2006" spans="16:17" x14ac:dyDescent="0.2">
      <c r="P2006" s="345"/>
      <c r="Q2006" s="345"/>
    </row>
    <row r="2007" spans="16:17" x14ac:dyDescent="0.2">
      <c r="P2007" s="345"/>
      <c r="Q2007" s="345"/>
    </row>
    <row r="2008" spans="16:17" x14ac:dyDescent="0.2">
      <c r="P2008" s="345"/>
      <c r="Q2008" s="345"/>
    </row>
    <row r="2009" spans="16:17" x14ac:dyDescent="0.2">
      <c r="P2009" s="345"/>
      <c r="Q2009" s="345"/>
    </row>
    <row r="2010" spans="16:17" x14ac:dyDescent="0.2">
      <c r="P2010" s="345"/>
      <c r="Q2010" s="345"/>
    </row>
    <row r="2011" spans="16:17" x14ac:dyDescent="0.2">
      <c r="P2011" s="345"/>
      <c r="Q2011" s="345"/>
    </row>
    <row r="2012" spans="16:17" x14ac:dyDescent="0.2">
      <c r="P2012" s="345"/>
      <c r="Q2012" s="345"/>
    </row>
    <row r="2013" spans="16:17" x14ac:dyDescent="0.2">
      <c r="P2013" s="345"/>
      <c r="Q2013" s="345"/>
    </row>
    <row r="2014" spans="16:17" x14ac:dyDescent="0.2">
      <c r="P2014" s="345"/>
      <c r="Q2014" s="345"/>
    </row>
    <row r="2015" spans="16:17" x14ac:dyDescent="0.2">
      <c r="P2015" s="345"/>
      <c r="Q2015" s="345"/>
    </row>
    <row r="2016" spans="16:17" x14ac:dyDescent="0.2">
      <c r="P2016" s="345"/>
      <c r="Q2016" s="345"/>
    </row>
    <row r="2017" spans="16:17" x14ac:dyDescent="0.2">
      <c r="P2017" s="345"/>
      <c r="Q2017" s="345"/>
    </row>
    <row r="2018" spans="16:17" x14ac:dyDescent="0.2">
      <c r="P2018" s="345"/>
      <c r="Q2018" s="345"/>
    </row>
    <row r="2019" spans="16:17" x14ac:dyDescent="0.2">
      <c r="P2019" s="345"/>
      <c r="Q2019" s="345"/>
    </row>
    <row r="2020" spans="16:17" x14ac:dyDescent="0.2">
      <c r="P2020" s="345"/>
      <c r="Q2020" s="345"/>
    </row>
    <row r="2021" spans="16:17" x14ac:dyDescent="0.2">
      <c r="P2021" s="345"/>
      <c r="Q2021" s="345"/>
    </row>
    <row r="2022" spans="16:17" x14ac:dyDescent="0.2">
      <c r="P2022" s="345"/>
      <c r="Q2022" s="345"/>
    </row>
    <row r="2023" spans="16:17" x14ac:dyDescent="0.2">
      <c r="P2023" s="345"/>
      <c r="Q2023" s="345"/>
    </row>
    <row r="2024" spans="16:17" x14ac:dyDescent="0.2">
      <c r="P2024" s="345"/>
      <c r="Q2024" s="345"/>
    </row>
    <row r="2025" spans="16:17" x14ac:dyDescent="0.2">
      <c r="P2025" s="345"/>
      <c r="Q2025" s="345"/>
    </row>
    <row r="2026" spans="16:17" x14ac:dyDescent="0.2">
      <c r="P2026" s="345"/>
      <c r="Q2026" s="345"/>
    </row>
    <row r="2027" spans="16:17" x14ac:dyDescent="0.2">
      <c r="P2027" s="345"/>
      <c r="Q2027" s="345"/>
    </row>
    <row r="2028" spans="16:17" x14ac:dyDescent="0.2">
      <c r="P2028" s="345"/>
      <c r="Q2028" s="345"/>
    </row>
    <row r="2029" spans="16:17" x14ac:dyDescent="0.2">
      <c r="P2029" s="345"/>
      <c r="Q2029" s="345"/>
    </row>
    <row r="2030" spans="16:17" x14ac:dyDescent="0.2">
      <c r="P2030" s="345"/>
      <c r="Q2030" s="345"/>
    </row>
    <row r="2031" spans="16:17" x14ac:dyDescent="0.2">
      <c r="P2031" s="345"/>
      <c r="Q2031" s="345"/>
    </row>
    <row r="2032" spans="16:17" x14ac:dyDescent="0.2">
      <c r="P2032" s="345"/>
      <c r="Q2032" s="345"/>
    </row>
    <row r="2033" spans="16:17" x14ac:dyDescent="0.2">
      <c r="P2033" s="345"/>
      <c r="Q2033" s="345"/>
    </row>
    <row r="2034" spans="16:17" x14ac:dyDescent="0.2">
      <c r="P2034" s="345"/>
      <c r="Q2034" s="345"/>
    </row>
    <row r="2035" spans="16:17" x14ac:dyDescent="0.2">
      <c r="P2035" s="345"/>
      <c r="Q2035" s="345"/>
    </row>
    <row r="2036" spans="16:17" x14ac:dyDescent="0.2">
      <c r="P2036" s="345"/>
      <c r="Q2036" s="345"/>
    </row>
    <row r="2037" spans="16:17" x14ac:dyDescent="0.2">
      <c r="P2037" s="345"/>
      <c r="Q2037" s="345"/>
    </row>
    <row r="2038" spans="16:17" x14ac:dyDescent="0.2">
      <c r="P2038" s="345"/>
      <c r="Q2038" s="345"/>
    </row>
    <row r="2039" spans="16:17" x14ac:dyDescent="0.2">
      <c r="P2039" s="345"/>
      <c r="Q2039" s="345"/>
    </row>
    <row r="2040" spans="16:17" x14ac:dyDescent="0.2">
      <c r="P2040" s="345"/>
      <c r="Q2040" s="345"/>
    </row>
    <row r="2041" spans="16:17" x14ac:dyDescent="0.2">
      <c r="P2041" s="345"/>
      <c r="Q2041" s="345"/>
    </row>
    <row r="2042" spans="16:17" x14ac:dyDescent="0.2">
      <c r="P2042" s="345"/>
      <c r="Q2042" s="345"/>
    </row>
    <row r="2043" spans="16:17" x14ac:dyDescent="0.2">
      <c r="P2043" s="345"/>
      <c r="Q2043" s="345"/>
    </row>
    <row r="2044" spans="16:17" x14ac:dyDescent="0.2">
      <c r="P2044" s="345"/>
      <c r="Q2044" s="345"/>
    </row>
    <row r="2045" spans="16:17" x14ac:dyDescent="0.2">
      <c r="P2045" s="345"/>
      <c r="Q2045" s="345"/>
    </row>
    <row r="2046" spans="16:17" x14ac:dyDescent="0.2">
      <c r="P2046" s="345"/>
      <c r="Q2046" s="345"/>
    </row>
    <row r="2047" spans="16:17" x14ac:dyDescent="0.2">
      <c r="P2047" s="345"/>
      <c r="Q2047" s="345"/>
    </row>
    <row r="2048" spans="16:17" x14ac:dyDescent="0.2">
      <c r="P2048" s="345"/>
      <c r="Q2048" s="345"/>
    </row>
    <row r="2049" spans="16:17" x14ac:dyDescent="0.2">
      <c r="P2049" s="345"/>
      <c r="Q2049" s="345"/>
    </row>
    <row r="2050" spans="16:17" x14ac:dyDescent="0.2">
      <c r="P2050" s="345"/>
      <c r="Q2050" s="345"/>
    </row>
    <row r="2051" spans="16:17" x14ac:dyDescent="0.2">
      <c r="P2051" s="345"/>
      <c r="Q2051" s="345"/>
    </row>
    <row r="2052" spans="16:17" x14ac:dyDescent="0.2">
      <c r="P2052" s="345"/>
      <c r="Q2052" s="345"/>
    </row>
    <row r="2053" spans="16:17" x14ac:dyDescent="0.2">
      <c r="P2053" s="345"/>
      <c r="Q2053" s="345"/>
    </row>
    <row r="2054" spans="16:17" x14ac:dyDescent="0.2">
      <c r="P2054" s="345"/>
      <c r="Q2054" s="345"/>
    </row>
    <row r="2055" spans="16:17" x14ac:dyDescent="0.2">
      <c r="P2055" s="345"/>
      <c r="Q2055" s="345"/>
    </row>
    <row r="2056" spans="16:17" x14ac:dyDescent="0.2">
      <c r="P2056" s="345"/>
      <c r="Q2056" s="345"/>
    </row>
    <row r="2057" spans="16:17" x14ac:dyDescent="0.2">
      <c r="P2057" s="345"/>
      <c r="Q2057" s="345"/>
    </row>
    <row r="2058" spans="16:17" x14ac:dyDescent="0.2">
      <c r="P2058" s="345"/>
      <c r="Q2058" s="345"/>
    </row>
    <row r="2059" spans="16:17" x14ac:dyDescent="0.2">
      <c r="P2059" s="345"/>
      <c r="Q2059" s="345"/>
    </row>
    <row r="2060" spans="16:17" x14ac:dyDescent="0.2">
      <c r="P2060" s="345"/>
      <c r="Q2060" s="345"/>
    </row>
    <row r="2061" spans="16:17" x14ac:dyDescent="0.2">
      <c r="P2061" s="345"/>
      <c r="Q2061" s="345"/>
    </row>
    <row r="2062" spans="16:17" x14ac:dyDescent="0.2">
      <c r="P2062" s="345"/>
      <c r="Q2062" s="345"/>
    </row>
    <row r="2063" spans="16:17" x14ac:dyDescent="0.2">
      <c r="P2063" s="345"/>
      <c r="Q2063" s="345"/>
    </row>
    <row r="2064" spans="16:17" x14ac:dyDescent="0.2">
      <c r="P2064" s="345"/>
      <c r="Q2064" s="345"/>
    </row>
    <row r="2065" spans="16:17" x14ac:dyDescent="0.2">
      <c r="P2065" s="345"/>
      <c r="Q2065" s="345"/>
    </row>
    <row r="2066" spans="16:17" x14ac:dyDescent="0.2">
      <c r="P2066" s="345"/>
      <c r="Q2066" s="345"/>
    </row>
    <row r="2067" spans="16:17" x14ac:dyDescent="0.2">
      <c r="P2067" s="345"/>
      <c r="Q2067" s="345"/>
    </row>
    <row r="2068" spans="16:17" x14ac:dyDescent="0.2">
      <c r="P2068" s="345"/>
      <c r="Q2068" s="345"/>
    </row>
    <row r="2069" spans="16:17" x14ac:dyDescent="0.2">
      <c r="P2069" s="345"/>
      <c r="Q2069" s="345"/>
    </row>
    <row r="2070" spans="16:17" x14ac:dyDescent="0.2">
      <c r="P2070" s="345"/>
      <c r="Q2070" s="345"/>
    </row>
    <row r="2071" spans="16:17" x14ac:dyDescent="0.2">
      <c r="P2071" s="345"/>
      <c r="Q2071" s="345"/>
    </row>
    <row r="2072" spans="16:17" x14ac:dyDescent="0.2">
      <c r="P2072" s="345"/>
      <c r="Q2072" s="345"/>
    </row>
    <row r="2073" spans="16:17" x14ac:dyDescent="0.2">
      <c r="P2073" s="345"/>
      <c r="Q2073" s="345"/>
    </row>
    <row r="2074" spans="16:17" x14ac:dyDescent="0.2">
      <c r="P2074" s="345"/>
      <c r="Q2074" s="345"/>
    </row>
    <row r="2075" spans="16:17" x14ac:dyDescent="0.2">
      <c r="P2075" s="345"/>
      <c r="Q2075" s="345"/>
    </row>
    <row r="2076" spans="16:17" x14ac:dyDescent="0.2">
      <c r="P2076" s="345"/>
      <c r="Q2076" s="345"/>
    </row>
    <row r="2077" spans="16:17" x14ac:dyDescent="0.2">
      <c r="P2077" s="345"/>
      <c r="Q2077" s="345"/>
    </row>
    <row r="2078" spans="16:17" x14ac:dyDescent="0.2">
      <c r="P2078" s="345"/>
      <c r="Q2078" s="345"/>
    </row>
    <row r="2079" spans="16:17" x14ac:dyDescent="0.2">
      <c r="P2079" s="345"/>
      <c r="Q2079" s="345"/>
    </row>
    <row r="2080" spans="16:17" x14ac:dyDescent="0.2">
      <c r="P2080" s="345"/>
      <c r="Q2080" s="345"/>
    </row>
    <row r="2081" spans="16:17" x14ac:dyDescent="0.2">
      <c r="P2081" s="345"/>
      <c r="Q2081" s="345"/>
    </row>
    <row r="2082" spans="16:17" x14ac:dyDescent="0.2">
      <c r="P2082" s="345"/>
      <c r="Q2082" s="345"/>
    </row>
    <row r="2083" spans="16:17" x14ac:dyDescent="0.2">
      <c r="P2083" s="345"/>
      <c r="Q2083" s="345"/>
    </row>
    <row r="2084" spans="16:17" x14ac:dyDescent="0.2">
      <c r="P2084" s="345"/>
      <c r="Q2084" s="345"/>
    </row>
    <row r="2085" spans="16:17" x14ac:dyDescent="0.2">
      <c r="P2085" s="345"/>
      <c r="Q2085" s="345"/>
    </row>
    <row r="2086" spans="16:17" x14ac:dyDescent="0.2">
      <c r="P2086" s="345"/>
      <c r="Q2086" s="345"/>
    </row>
    <row r="2087" spans="16:17" x14ac:dyDescent="0.2">
      <c r="P2087" s="345"/>
      <c r="Q2087" s="345"/>
    </row>
    <row r="2088" spans="16:17" x14ac:dyDescent="0.2">
      <c r="P2088" s="345"/>
      <c r="Q2088" s="345"/>
    </row>
    <row r="2089" spans="16:17" x14ac:dyDescent="0.2">
      <c r="P2089" s="345"/>
      <c r="Q2089" s="345"/>
    </row>
    <row r="2090" spans="16:17" x14ac:dyDescent="0.2">
      <c r="P2090" s="345"/>
      <c r="Q2090" s="345"/>
    </row>
    <row r="2091" spans="16:17" x14ac:dyDescent="0.2">
      <c r="P2091" s="345"/>
      <c r="Q2091" s="345"/>
    </row>
    <row r="2092" spans="16:17" x14ac:dyDescent="0.2">
      <c r="P2092" s="345"/>
      <c r="Q2092" s="345"/>
    </row>
    <row r="2093" spans="16:17" x14ac:dyDescent="0.2">
      <c r="P2093" s="345"/>
      <c r="Q2093" s="345"/>
    </row>
    <row r="2094" spans="16:17" x14ac:dyDescent="0.2">
      <c r="P2094" s="345"/>
      <c r="Q2094" s="345"/>
    </row>
    <row r="2095" spans="16:17" x14ac:dyDescent="0.2">
      <c r="P2095" s="345"/>
      <c r="Q2095" s="345"/>
    </row>
    <row r="2096" spans="16:17" x14ac:dyDescent="0.2">
      <c r="P2096" s="345"/>
      <c r="Q2096" s="345"/>
    </row>
    <row r="2097" spans="16:17" x14ac:dyDescent="0.2">
      <c r="P2097" s="345"/>
      <c r="Q2097" s="345"/>
    </row>
    <row r="2098" spans="16:17" x14ac:dyDescent="0.2">
      <c r="P2098" s="345"/>
      <c r="Q2098" s="345"/>
    </row>
    <row r="2099" spans="16:17" x14ac:dyDescent="0.2">
      <c r="P2099" s="345"/>
      <c r="Q2099" s="345"/>
    </row>
    <row r="2100" spans="16:17" x14ac:dyDescent="0.2">
      <c r="P2100" s="345"/>
      <c r="Q2100" s="345"/>
    </row>
    <row r="2101" spans="16:17" x14ac:dyDescent="0.2">
      <c r="P2101" s="345"/>
      <c r="Q2101" s="345"/>
    </row>
    <row r="2102" spans="16:17" x14ac:dyDescent="0.2">
      <c r="P2102" s="345"/>
      <c r="Q2102" s="345"/>
    </row>
    <row r="2103" spans="16:17" x14ac:dyDescent="0.2">
      <c r="P2103" s="345"/>
      <c r="Q2103" s="345"/>
    </row>
    <row r="2104" spans="16:17" x14ac:dyDescent="0.2">
      <c r="P2104" s="345"/>
      <c r="Q2104" s="345"/>
    </row>
    <row r="2105" spans="16:17" x14ac:dyDescent="0.2">
      <c r="P2105" s="345"/>
      <c r="Q2105" s="345"/>
    </row>
    <row r="2106" spans="16:17" x14ac:dyDescent="0.2">
      <c r="P2106" s="345"/>
      <c r="Q2106" s="345"/>
    </row>
    <row r="2107" spans="16:17" x14ac:dyDescent="0.2">
      <c r="P2107" s="345"/>
      <c r="Q2107" s="345"/>
    </row>
    <row r="2108" spans="16:17" x14ac:dyDescent="0.2">
      <c r="P2108" s="345"/>
      <c r="Q2108" s="345"/>
    </row>
    <row r="2109" spans="16:17" x14ac:dyDescent="0.2">
      <c r="P2109" s="345"/>
      <c r="Q2109" s="345"/>
    </row>
    <row r="2110" spans="16:17" x14ac:dyDescent="0.2">
      <c r="P2110" s="345"/>
      <c r="Q2110" s="345"/>
    </row>
    <row r="2111" spans="16:17" x14ac:dyDescent="0.2">
      <c r="P2111" s="345"/>
      <c r="Q2111" s="345"/>
    </row>
    <row r="2112" spans="16:17" x14ac:dyDescent="0.2">
      <c r="P2112" s="345"/>
      <c r="Q2112" s="345"/>
    </row>
    <row r="2113" spans="16:17" x14ac:dyDescent="0.2">
      <c r="P2113" s="345"/>
      <c r="Q2113" s="345"/>
    </row>
    <row r="2114" spans="16:17" x14ac:dyDescent="0.2">
      <c r="P2114" s="345"/>
      <c r="Q2114" s="345"/>
    </row>
    <row r="2115" spans="16:17" x14ac:dyDescent="0.2">
      <c r="P2115" s="345"/>
      <c r="Q2115" s="345"/>
    </row>
    <row r="2116" spans="16:17" x14ac:dyDescent="0.2">
      <c r="P2116" s="345"/>
      <c r="Q2116" s="345"/>
    </row>
    <row r="2117" spans="16:17" x14ac:dyDescent="0.2">
      <c r="P2117" s="345"/>
      <c r="Q2117" s="345"/>
    </row>
    <row r="2118" spans="16:17" x14ac:dyDescent="0.2">
      <c r="P2118" s="345"/>
      <c r="Q2118" s="345"/>
    </row>
    <row r="2119" spans="16:17" x14ac:dyDescent="0.2">
      <c r="P2119" s="345"/>
      <c r="Q2119" s="345"/>
    </row>
    <row r="2120" spans="16:17" x14ac:dyDescent="0.2">
      <c r="P2120" s="345"/>
      <c r="Q2120" s="345"/>
    </row>
    <row r="2121" spans="16:17" x14ac:dyDescent="0.2">
      <c r="P2121" s="345"/>
      <c r="Q2121" s="345"/>
    </row>
    <row r="2122" spans="16:17" x14ac:dyDescent="0.2">
      <c r="P2122" s="345"/>
      <c r="Q2122" s="345"/>
    </row>
    <row r="2123" spans="16:17" x14ac:dyDescent="0.2">
      <c r="P2123" s="345"/>
      <c r="Q2123" s="345"/>
    </row>
    <row r="2124" spans="16:17" x14ac:dyDescent="0.2">
      <c r="P2124" s="345"/>
      <c r="Q2124" s="345"/>
    </row>
    <row r="2125" spans="16:17" x14ac:dyDescent="0.2">
      <c r="P2125" s="345"/>
      <c r="Q2125" s="345"/>
    </row>
    <row r="2126" spans="16:17" x14ac:dyDescent="0.2">
      <c r="P2126" s="345"/>
      <c r="Q2126" s="345"/>
    </row>
    <row r="2127" spans="16:17" x14ac:dyDescent="0.2">
      <c r="P2127" s="345"/>
      <c r="Q2127" s="345"/>
    </row>
    <row r="2128" spans="16:17" x14ac:dyDescent="0.2">
      <c r="P2128" s="345"/>
      <c r="Q2128" s="345"/>
    </row>
    <row r="2129" spans="16:17" x14ac:dyDescent="0.2">
      <c r="P2129" s="345"/>
      <c r="Q2129" s="345"/>
    </row>
    <row r="2130" spans="16:17" x14ac:dyDescent="0.2">
      <c r="P2130" s="345"/>
      <c r="Q2130" s="345"/>
    </row>
    <row r="2131" spans="16:17" x14ac:dyDescent="0.2">
      <c r="P2131" s="345"/>
      <c r="Q2131" s="345"/>
    </row>
    <row r="2132" spans="16:17" x14ac:dyDescent="0.2">
      <c r="P2132" s="345"/>
      <c r="Q2132" s="345"/>
    </row>
    <row r="2133" spans="16:17" x14ac:dyDescent="0.2">
      <c r="P2133" s="345"/>
      <c r="Q2133" s="345"/>
    </row>
    <row r="2134" spans="16:17" x14ac:dyDescent="0.2">
      <c r="P2134" s="345"/>
      <c r="Q2134" s="345"/>
    </row>
    <row r="2135" spans="16:17" x14ac:dyDescent="0.2">
      <c r="P2135" s="345"/>
      <c r="Q2135" s="345"/>
    </row>
    <row r="2136" spans="16:17" x14ac:dyDescent="0.2">
      <c r="P2136" s="345"/>
      <c r="Q2136" s="345"/>
    </row>
    <row r="2137" spans="16:17" x14ac:dyDescent="0.2">
      <c r="P2137" s="345"/>
      <c r="Q2137" s="345"/>
    </row>
    <row r="2138" spans="16:17" x14ac:dyDescent="0.2">
      <c r="P2138" s="345"/>
      <c r="Q2138" s="345"/>
    </row>
    <row r="2139" spans="16:17" x14ac:dyDescent="0.2">
      <c r="P2139" s="345"/>
      <c r="Q2139" s="345"/>
    </row>
    <row r="2140" spans="16:17" x14ac:dyDescent="0.2">
      <c r="P2140" s="345"/>
      <c r="Q2140" s="345"/>
    </row>
    <row r="2141" spans="16:17" x14ac:dyDescent="0.2">
      <c r="P2141" s="345"/>
      <c r="Q2141" s="345"/>
    </row>
    <row r="2142" spans="16:17" x14ac:dyDescent="0.2">
      <c r="P2142" s="345"/>
      <c r="Q2142" s="345"/>
    </row>
    <row r="2143" spans="16:17" x14ac:dyDescent="0.2">
      <c r="P2143" s="345"/>
      <c r="Q2143" s="345"/>
    </row>
    <row r="2144" spans="16:17" x14ac:dyDescent="0.2">
      <c r="P2144" s="345"/>
      <c r="Q2144" s="345"/>
    </row>
    <row r="2145" spans="16:17" x14ac:dyDescent="0.2">
      <c r="P2145" s="345"/>
      <c r="Q2145" s="345"/>
    </row>
    <row r="2146" spans="16:17" x14ac:dyDescent="0.2">
      <c r="P2146" s="345"/>
      <c r="Q2146" s="345"/>
    </row>
    <row r="2147" spans="16:17" x14ac:dyDescent="0.2">
      <c r="P2147" s="345"/>
      <c r="Q2147" s="345"/>
    </row>
    <row r="2148" spans="16:17" x14ac:dyDescent="0.2">
      <c r="P2148" s="345"/>
      <c r="Q2148" s="345"/>
    </row>
    <row r="2149" spans="16:17" x14ac:dyDescent="0.2">
      <c r="P2149" s="345"/>
      <c r="Q2149" s="345"/>
    </row>
    <row r="2150" spans="16:17" x14ac:dyDescent="0.2">
      <c r="P2150" s="345"/>
      <c r="Q2150" s="345"/>
    </row>
    <row r="2151" spans="16:17" x14ac:dyDescent="0.2">
      <c r="P2151" s="345"/>
      <c r="Q2151" s="345"/>
    </row>
    <row r="2152" spans="16:17" x14ac:dyDescent="0.2">
      <c r="P2152" s="345"/>
      <c r="Q2152" s="345"/>
    </row>
    <row r="2153" spans="16:17" x14ac:dyDescent="0.2">
      <c r="P2153" s="345"/>
      <c r="Q2153" s="345"/>
    </row>
    <row r="2154" spans="16:17" x14ac:dyDescent="0.2">
      <c r="P2154" s="345"/>
      <c r="Q2154" s="345"/>
    </row>
    <row r="2155" spans="16:17" x14ac:dyDescent="0.2">
      <c r="P2155" s="345"/>
      <c r="Q2155" s="345"/>
    </row>
    <row r="2156" spans="16:17" x14ac:dyDescent="0.2">
      <c r="P2156" s="345"/>
      <c r="Q2156" s="345"/>
    </row>
    <row r="2157" spans="16:17" x14ac:dyDescent="0.2">
      <c r="P2157" s="345"/>
      <c r="Q2157" s="345"/>
    </row>
    <row r="2158" spans="16:17" x14ac:dyDescent="0.2">
      <c r="P2158" s="345"/>
      <c r="Q2158" s="345"/>
    </row>
    <row r="2159" spans="16:17" x14ac:dyDescent="0.2">
      <c r="P2159" s="345"/>
      <c r="Q2159" s="345"/>
    </row>
    <row r="2160" spans="16:17" x14ac:dyDescent="0.2">
      <c r="P2160" s="345"/>
      <c r="Q2160" s="345"/>
    </row>
    <row r="2161" spans="16:17" x14ac:dyDescent="0.2">
      <c r="P2161" s="345"/>
      <c r="Q2161" s="345"/>
    </row>
    <row r="2162" spans="16:17" x14ac:dyDescent="0.2">
      <c r="P2162" s="345"/>
      <c r="Q2162" s="345"/>
    </row>
    <row r="2163" spans="16:17" x14ac:dyDescent="0.2">
      <c r="P2163" s="345"/>
      <c r="Q2163" s="345"/>
    </row>
    <row r="2164" spans="16:17" x14ac:dyDescent="0.2">
      <c r="P2164" s="345"/>
      <c r="Q2164" s="345"/>
    </row>
    <row r="2165" spans="16:17" x14ac:dyDescent="0.2">
      <c r="P2165" s="345"/>
      <c r="Q2165" s="345"/>
    </row>
    <row r="2166" spans="16:17" x14ac:dyDescent="0.2">
      <c r="P2166" s="345"/>
      <c r="Q2166" s="345"/>
    </row>
    <row r="2167" spans="16:17" x14ac:dyDescent="0.2">
      <c r="P2167" s="345"/>
      <c r="Q2167" s="345"/>
    </row>
    <row r="2168" spans="16:17" x14ac:dyDescent="0.2">
      <c r="P2168" s="345"/>
      <c r="Q2168" s="345"/>
    </row>
    <row r="2169" spans="16:17" x14ac:dyDescent="0.2">
      <c r="P2169" s="345"/>
      <c r="Q2169" s="345"/>
    </row>
    <row r="2170" spans="16:17" x14ac:dyDescent="0.2">
      <c r="P2170" s="345"/>
      <c r="Q2170" s="345"/>
    </row>
    <row r="2171" spans="16:17" x14ac:dyDescent="0.2">
      <c r="P2171" s="345"/>
      <c r="Q2171" s="345"/>
    </row>
    <row r="2172" spans="16:17" x14ac:dyDescent="0.2">
      <c r="P2172" s="345"/>
      <c r="Q2172" s="345"/>
    </row>
    <row r="2173" spans="16:17" x14ac:dyDescent="0.2">
      <c r="P2173" s="345"/>
      <c r="Q2173" s="345"/>
    </row>
    <row r="2174" spans="16:17" x14ac:dyDescent="0.2">
      <c r="P2174" s="345"/>
      <c r="Q2174" s="345"/>
    </row>
    <row r="2175" spans="16:17" x14ac:dyDescent="0.2">
      <c r="P2175" s="345"/>
      <c r="Q2175" s="345"/>
    </row>
    <row r="2176" spans="16:17" x14ac:dyDescent="0.2">
      <c r="P2176" s="345"/>
      <c r="Q2176" s="345"/>
    </row>
    <row r="2177" spans="16:17" x14ac:dyDescent="0.2">
      <c r="P2177" s="345"/>
      <c r="Q2177" s="345"/>
    </row>
    <row r="2178" spans="16:17" x14ac:dyDescent="0.2">
      <c r="P2178" s="345"/>
      <c r="Q2178" s="345"/>
    </row>
    <row r="2179" spans="16:17" x14ac:dyDescent="0.2">
      <c r="P2179" s="345"/>
      <c r="Q2179" s="345"/>
    </row>
    <row r="2180" spans="16:17" x14ac:dyDescent="0.2">
      <c r="P2180" s="345"/>
      <c r="Q2180" s="345"/>
    </row>
    <row r="2181" spans="16:17" x14ac:dyDescent="0.2">
      <c r="P2181" s="345"/>
      <c r="Q2181" s="345"/>
    </row>
    <row r="2182" spans="16:17" x14ac:dyDescent="0.2">
      <c r="P2182" s="345"/>
      <c r="Q2182" s="345"/>
    </row>
    <row r="2183" spans="16:17" x14ac:dyDescent="0.2">
      <c r="P2183" s="345"/>
      <c r="Q2183" s="345"/>
    </row>
    <row r="2184" spans="16:17" x14ac:dyDescent="0.2">
      <c r="P2184" s="345"/>
      <c r="Q2184" s="345"/>
    </row>
    <row r="2185" spans="16:17" x14ac:dyDescent="0.2">
      <c r="P2185" s="345"/>
      <c r="Q2185" s="345"/>
    </row>
    <row r="2186" spans="16:17" x14ac:dyDescent="0.2">
      <c r="P2186" s="345"/>
      <c r="Q2186" s="345"/>
    </row>
    <row r="2187" spans="16:17" x14ac:dyDescent="0.2">
      <c r="P2187" s="345"/>
      <c r="Q2187" s="345"/>
    </row>
    <row r="2188" spans="16:17" x14ac:dyDescent="0.2">
      <c r="P2188" s="345"/>
      <c r="Q2188" s="345"/>
    </row>
    <row r="2189" spans="16:17" x14ac:dyDescent="0.2">
      <c r="P2189" s="345"/>
      <c r="Q2189" s="345"/>
    </row>
    <row r="2190" spans="16:17" x14ac:dyDescent="0.2">
      <c r="P2190" s="345"/>
      <c r="Q2190" s="345"/>
    </row>
    <row r="2191" spans="16:17" x14ac:dyDescent="0.2">
      <c r="P2191" s="345"/>
      <c r="Q2191" s="345"/>
    </row>
    <row r="2192" spans="16:17" x14ac:dyDescent="0.2">
      <c r="P2192" s="345"/>
      <c r="Q2192" s="345"/>
    </row>
    <row r="2193" spans="16:17" x14ac:dyDescent="0.2">
      <c r="P2193" s="345"/>
      <c r="Q2193" s="345"/>
    </row>
    <row r="2194" spans="16:17" x14ac:dyDescent="0.2">
      <c r="P2194" s="345"/>
      <c r="Q2194" s="345"/>
    </row>
    <row r="2195" spans="16:17" x14ac:dyDescent="0.2">
      <c r="P2195" s="345"/>
      <c r="Q2195" s="345"/>
    </row>
    <row r="2196" spans="16:17" x14ac:dyDescent="0.2">
      <c r="P2196" s="345"/>
      <c r="Q2196" s="345"/>
    </row>
    <row r="2197" spans="16:17" x14ac:dyDescent="0.2">
      <c r="P2197" s="345"/>
      <c r="Q2197" s="345"/>
    </row>
    <row r="2198" spans="16:17" x14ac:dyDescent="0.2">
      <c r="P2198" s="345"/>
      <c r="Q2198" s="345"/>
    </row>
    <row r="2199" spans="16:17" x14ac:dyDescent="0.2">
      <c r="P2199" s="345"/>
      <c r="Q2199" s="345"/>
    </row>
    <row r="2200" spans="16:17" x14ac:dyDescent="0.2">
      <c r="P2200" s="345"/>
      <c r="Q2200" s="345"/>
    </row>
    <row r="2201" spans="16:17" x14ac:dyDescent="0.2">
      <c r="P2201" s="345"/>
      <c r="Q2201" s="345"/>
    </row>
    <row r="2202" spans="16:17" x14ac:dyDescent="0.2">
      <c r="P2202" s="345"/>
      <c r="Q2202" s="345"/>
    </row>
    <row r="2203" spans="16:17" x14ac:dyDescent="0.2">
      <c r="P2203" s="345"/>
      <c r="Q2203" s="345"/>
    </row>
    <row r="2204" spans="16:17" x14ac:dyDescent="0.2">
      <c r="P2204" s="345"/>
      <c r="Q2204" s="345"/>
    </row>
    <row r="2205" spans="16:17" x14ac:dyDescent="0.2">
      <c r="P2205" s="345"/>
      <c r="Q2205" s="345"/>
    </row>
    <row r="2206" spans="16:17" x14ac:dyDescent="0.2">
      <c r="P2206" s="345"/>
      <c r="Q2206" s="345"/>
    </row>
    <row r="2207" spans="16:17" x14ac:dyDescent="0.2">
      <c r="P2207" s="345"/>
      <c r="Q2207" s="345"/>
    </row>
    <row r="2208" spans="16:17" x14ac:dyDescent="0.2">
      <c r="P2208" s="345"/>
      <c r="Q2208" s="345"/>
    </row>
    <row r="2209" spans="16:17" x14ac:dyDescent="0.2">
      <c r="P2209" s="345"/>
      <c r="Q2209" s="345"/>
    </row>
    <row r="2210" spans="16:17" x14ac:dyDescent="0.2">
      <c r="P2210" s="345"/>
      <c r="Q2210" s="345"/>
    </row>
    <row r="2211" spans="16:17" x14ac:dyDescent="0.2">
      <c r="P2211" s="345"/>
      <c r="Q2211" s="345"/>
    </row>
    <row r="2212" spans="16:17" x14ac:dyDescent="0.2">
      <c r="P2212" s="345"/>
      <c r="Q2212" s="345"/>
    </row>
    <row r="2213" spans="16:17" x14ac:dyDescent="0.2">
      <c r="P2213" s="345"/>
      <c r="Q2213" s="345"/>
    </row>
    <row r="2214" spans="16:17" x14ac:dyDescent="0.2">
      <c r="P2214" s="345"/>
      <c r="Q2214" s="345"/>
    </row>
    <row r="2215" spans="16:17" x14ac:dyDescent="0.2">
      <c r="P2215" s="345"/>
      <c r="Q2215" s="345"/>
    </row>
    <row r="2216" spans="16:17" x14ac:dyDescent="0.2">
      <c r="P2216" s="345"/>
      <c r="Q2216" s="345"/>
    </row>
    <row r="2217" spans="16:17" x14ac:dyDescent="0.2">
      <c r="P2217" s="345"/>
      <c r="Q2217" s="345"/>
    </row>
    <row r="2218" spans="16:17" x14ac:dyDescent="0.2">
      <c r="P2218" s="345"/>
      <c r="Q2218" s="345"/>
    </row>
    <row r="2219" spans="16:17" x14ac:dyDescent="0.2">
      <c r="P2219" s="345"/>
      <c r="Q2219" s="345"/>
    </row>
    <row r="2220" spans="16:17" x14ac:dyDescent="0.2">
      <c r="P2220" s="345"/>
      <c r="Q2220" s="345"/>
    </row>
    <row r="2221" spans="16:17" x14ac:dyDescent="0.2">
      <c r="P2221" s="345"/>
      <c r="Q2221" s="345"/>
    </row>
    <row r="2222" spans="16:17" x14ac:dyDescent="0.2">
      <c r="P2222" s="345"/>
      <c r="Q2222" s="345"/>
    </row>
    <row r="2223" spans="16:17" x14ac:dyDescent="0.2">
      <c r="P2223" s="345"/>
      <c r="Q2223" s="345"/>
    </row>
    <row r="2224" spans="16:17" x14ac:dyDescent="0.2">
      <c r="P2224" s="345"/>
      <c r="Q2224" s="345"/>
    </row>
    <row r="2225" spans="16:17" x14ac:dyDescent="0.2">
      <c r="P2225" s="345"/>
      <c r="Q2225" s="345"/>
    </row>
    <row r="2226" spans="16:17" x14ac:dyDescent="0.2">
      <c r="P2226" s="345"/>
      <c r="Q2226" s="345"/>
    </row>
    <row r="2227" spans="16:17" x14ac:dyDescent="0.2">
      <c r="P2227" s="345"/>
      <c r="Q2227" s="345"/>
    </row>
    <row r="2228" spans="16:17" x14ac:dyDescent="0.2">
      <c r="P2228" s="345"/>
      <c r="Q2228" s="345"/>
    </row>
    <row r="2229" spans="16:17" x14ac:dyDescent="0.2">
      <c r="P2229" s="345"/>
      <c r="Q2229" s="345"/>
    </row>
    <row r="2230" spans="16:17" x14ac:dyDescent="0.2">
      <c r="P2230" s="345"/>
      <c r="Q2230" s="345"/>
    </row>
    <row r="2231" spans="16:17" x14ac:dyDescent="0.2">
      <c r="P2231" s="345"/>
      <c r="Q2231" s="345"/>
    </row>
    <row r="2232" spans="16:17" x14ac:dyDescent="0.2">
      <c r="P2232" s="345"/>
      <c r="Q2232" s="345"/>
    </row>
    <row r="2233" spans="16:17" x14ac:dyDescent="0.2">
      <c r="P2233" s="345"/>
      <c r="Q2233" s="345"/>
    </row>
    <row r="2234" spans="16:17" x14ac:dyDescent="0.2">
      <c r="P2234" s="345"/>
      <c r="Q2234" s="345"/>
    </row>
    <row r="2235" spans="16:17" x14ac:dyDescent="0.2">
      <c r="P2235" s="345"/>
      <c r="Q2235" s="345"/>
    </row>
    <row r="2236" spans="16:17" x14ac:dyDescent="0.2">
      <c r="P2236" s="345"/>
      <c r="Q2236" s="345"/>
    </row>
    <row r="2237" spans="16:17" x14ac:dyDescent="0.2">
      <c r="P2237" s="345"/>
      <c r="Q2237" s="345"/>
    </row>
    <row r="2238" spans="16:17" x14ac:dyDescent="0.2">
      <c r="P2238" s="345"/>
      <c r="Q2238" s="345"/>
    </row>
    <row r="2239" spans="16:17" x14ac:dyDescent="0.2">
      <c r="P2239" s="345"/>
      <c r="Q2239" s="345"/>
    </row>
    <row r="2240" spans="16:17" x14ac:dyDescent="0.2">
      <c r="P2240" s="345"/>
      <c r="Q2240" s="345"/>
    </row>
    <row r="2241" spans="16:17" x14ac:dyDescent="0.2">
      <c r="P2241" s="345"/>
      <c r="Q2241" s="345"/>
    </row>
    <row r="2242" spans="16:17" x14ac:dyDescent="0.2">
      <c r="P2242" s="345"/>
      <c r="Q2242" s="345"/>
    </row>
    <row r="2243" spans="16:17" x14ac:dyDescent="0.2">
      <c r="P2243" s="345"/>
      <c r="Q2243" s="345"/>
    </row>
    <row r="2244" spans="16:17" x14ac:dyDescent="0.2">
      <c r="P2244" s="345"/>
      <c r="Q2244" s="345"/>
    </row>
    <row r="2245" spans="16:17" x14ac:dyDescent="0.2">
      <c r="P2245" s="345"/>
      <c r="Q2245" s="345"/>
    </row>
    <row r="2246" spans="16:17" x14ac:dyDescent="0.2">
      <c r="P2246" s="345"/>
      <c r="Q2246" s="345"/>
    </row>
    <row r="2247" spans="16:17" x14ac:dyDescent="0.2">
      <c r="P2247" s="345"/>
      <c r="Q2247" s="345"/>
    </row>
    <row r="2248" spans="16:17" x14ac:dyDescent="0.2">
      <c r="P2248" s="345"/>
      <c r="Q2248" s="345"/>
    </row>
    <row r="2249" spans="16:17" x14ac:dyDescent="0.2">
      <c r="P2249" s="345"/>
      <c r="Q2249" s="345"/>
    </row>
    <row r="2250" spans="16:17" x14ac:dyDescent="0.2">
      <c r="P2250" s="345"/>
      <c r="Q2250" s="345"/>
    </row>
    <row r="2251" spans="16:17" x14ac:dyDescent="0.2">
      <c r="P2251" s="345"/>
      <c r="Q2251" s="345"/>
    </row>
    <row r="2252" spans="16:17" x14ac:dyDescent="0.2">
      <c r="P2252" s="345"/>
      <c r="Q2252" s="345"/>
    </row>
    <row r="2253" spans="16:17" x14ac:dyDescent="0.2">
      <c r="P2253" s="345"/>
      <c r="Q2253" s="345"/>
    </row>
    <row r="2254" spans="16:17" x14ac:dyDescent="0.2">
      <c r="P2254" s="345"/>
      <c r="Q2254" s="345"/>
    </row>
    <row r="2255" spans="16:17" x14ac:dyDescent="0.2">
      <c r="P2255" s="345"/>
      <c r="Q2255" s="345"/>
    </row>
    <row r="2256" spans="16:17" x14ac:dyDescent="0.2">
      <c r="P2256" s="345"/>
      <c r="Q2256" s="345"/>
    </row>
    <row r="2257" spans="16:17" x14ac:dyDescent="0.2">
      <c r="P2257" s="345"/>
      <c r="Q2257" s="345"/>
    </row>
    <row r="2258" spans="16:17" x14ac:dyDescent="0.2">
      <c r="P2258" s="345"/>
      <c r="Q2258" s="345"/>
    </row>
    <row r="2259" spans="16:17" x14ac:dyDescent="0.2">
      <c r="P2259" s="345"/>
      <c r="Q2259" s="345"/>
    </row>
    <row r="2260" spans="16:17" x14ac:dyDescent="0.2">
      <c r="P2260" s="345"/>
      <c r="Q2260" s="345"/>
    </row>
    <row r="2261" spans="16:17" x14ac:dyDescent="0.2">
      <c r="P2261" s="345"/>
      <c r="Q2261" s="345"/>
    </row>
    <row r="2262" spans="16:17" x14ac:dyDescent="0.2">
      <c r="P2262" s="345"/>
      <c r="Q2262" s="345"/>
    </row>
    <row r="2263" spans="16:17" x14ac:dyDescent="0.2">
      <c r="P2263" s="345"/>
      <c r="Q2263" s="345"/>
    </row>
    <row r="2264" spans="16:17" x14ac:dyDescent="0.2">
      <c r="P2264" s="345"/>
      <c r="Q2264" s="345"/>
    </row>
    <row r="2265" spans="16:17" x14ac:dyDescent="0.2">
      <c r="P2265" s="345"/>
      <c r="Q2265" s="345"/>
    </row>
    <row r="2266" spans="16:17" x14ac:dyDescent="0.2">
      <c r="P2266" s="345"/>
      <c r="Q2266" s="345"/>
    </row>
    <row r="2267" spans="16:17" x14ac:dyDescent="0.2">
      <c r="P2267" s="345"/>
      <c r="Q2267" s="345"/>
    </row>
    <row r="2268" spans="16:17" x14ac:dyDescent="0.2">
      <c r="P2268" s="345"/>
      <c r="Q2268" s="345"/>
    </row>
    <row r="2269" spans="16:17" x14ac:dyDescent="0.2">
      <c r="P2269" s="345"/>
      <c r="Q2269" s="345"/>
    </row>
    <row r="2270" spans="16:17" x14ac:dyDescent="0.2">
      <c r="P2270" s="345"/>
      <c r="Q2270" s="345"/>
    </row>
    <row r="2271" spans="16:17" x14ac:dyDescent="0.2">
      <c r="P2271" s="345"/>
      <c r="Q2271" s="345"/>
    </row>
    <row r="2272" spans="16:17" x14ac:dyDescent="0.2">
      <c r="P2272" s="345"/>
      <c r="Q2272" s="345"/>
    </row>
    <row r="2273" spans="16:17" x14ac:dyDescent="0.2">
      <c r="P2273" s="345"/>
      <c r="Q2273" s="345"/>
    </row>
    <row r="2274" spans="16:17" x14ac:dyDescent="0.2">
      <c r="P2274" s="345"/>
      <c r="Q2274" s="345"/>
    </row>
    <row r="2275" spans="16:17" x14ac:dyDescent="0.2">
      <c r="P2275" s="345"/>
      <c r="Q2275" s="345"/>
    </row>
    <row r="2276" spans="16:17" x14ac:dyDescent="0.2">
      <c r="P2276" s="345"/>
      <c r="Q2276" s="345"/>
    </row>
    <row r="2277" spans="16:17" x14ac:dyDescent="0.2">
      <c r="P2277" s="345"/>
      <c r="Q2277" s="345"/>
    </row>
    <row r="2278" spans="16:17" x14ac:dyDescent="0.2">
      <c r="P2278" s="345"/>
      <c r="Q2278" s="345"/>
    </row>
    <row r="2279" spans="16:17" x14ac:dyDescent="0.2">
      <c r="P2279" s="345"/>
      <c r="Q2279" s="345"/>
    </row>
    <row r="2280" spans="16:17" x14ac:dyDescent="0.2">
      <c r="P2280" s="345"/>
      <c r="Q2280" s="345"/>
    </row>
    <row r="2281" spans="16:17" x14ac:dyDescent="0.2">
      <c r="P2281" s="345"/>
      <c r="Q2281" s="345"/>
    </row>
    <row r="2282" spans="16:17" x14ac:dyDescent="0.2">
      <c r="P2282" s="345"/>
      <c r="Q2282" s="345"/>
    </row>
    <row r="2283" spans="16:17" x14ac:dyDescent="0.2">
      <c r="P2283" s="345"/>
      <c r="Q2283" s="345"/>
    </row>
    <row r="2284" spans="16:17" x14ac:dyDescent="0.2">
      <c r="P2284" s="345"/>
      <c r="Q2284" s="345"/>
    </row>
    <row r="2285" spans="16:17" x14ac:dyDescent="0.2">
      <c r="P2285" s="345"/>
      <c r="Q2285" s="345"/>
    </row>
    <row r="2286" spans="16:17" x14ac:dyDescent="0.2">
      <c r="P2286" s="345"/>
      <c r="Q2286" s="345"/>
    </row>
    <row r="2287" spans="16:17" x14ac:dyDescent="0.2">
      <c r="P2287" s="345"/>
      <c r="Q2287" s="345"/>
    </row>
    <row r="2288" spans="16:17" x14ac:dyDescent="0.2">
      <c r="P2288" s="345"/>
      <c r="Q2288" s="345"/>
    </row>
    <row r="2289" spans="16:17" x14ac:dyDescent="0.2">
      <c r="P2289" s="345"/>
      <c r="Q2289" s="345"/>
    </row>
    <row r="2290" spans="16:17" x14ac:dyDescent="0.2">
      <c r="P2290" s="345"/>
      <c r="Q2290" s="345"/>
    </row>
    <row r="2291" spans="16:17" x14ac:dyDescent="0.2">
      <c r="P2291" s="345"/>
      <c r="Q2291" s="345"/>
    </row>
    <row r="2292" spans="16:17" x14ac:dyDescent="0.2">
      <c r="P2292" s="345"/>
      <c r="Q2292" s="345"/>
    </row>
    <row r="2293" spans="16:17" x14ac:dyDescent="0.2">
      <c r="P2293" s="345"/>
      <c r="Q2293" s="345"/>
    </row>
    <row r="2294" spans="16:17" x14ac:dyDescent="0.2">
      <c r="P2294" s="345"/>
      <c r="Q2294" s="345"/>
    </row>
    <row r="2295" spans="16:17" x14ac:dyDescent="0.2">
      <c r="P2295" s="345"/>
      <c r="Q2295" s="345"/>
    </row>
    <row r="2296" spans="16:17" x14ac:dyDescent="0.2">
      <c r="P2296" s="345"/>
      <c r="Q2296" s="345"/>
    </row>
    <row r="2297" spans="16:17" x14ac:dyDescent="0.2">
      <c r="P2297" s="345"/>
      <c r="Q2297" s="345"/>
    </row>
    <row r="2298" spans="16:17" x14ac:dyDescent="0.2">
      <c r="P2298" s="345"/>
      <c r="Q2298" s="345"/>
    </row>
    <row r="2299" spans="16:17" x14ac:dyDescent="0.2">
      <c r="P2299" s="345"/>
      <c r="Q2299" s="345"/>
    </row>
    <row r="2300" spans="16:17" x14ac:dyDescent="0.2">
      <c r="P2300" s="345"/>
      <c r="Q2300" s="345"/>
    </row>
    <row r="2301" spans="16:17" x14ac:dyDescent="0.2">
      <c r="P2301" s="345"/>
      <c r="Q2301" s="345"/>
    </row>
    <row r="2302" spans="16:17" x14ac:dyDescent="0.2">
      <c r="P2302" s="345"/>
      <c r="Q2302" s="345"/>
    </row>
    <row r="2303" spans="16:17" x14ac:dyDescent="0.2">
      <c r="P2303" s="345"/>
      <c r="Q2303" s="345"/>
    </row>
    <row r="2304" spans="16:17" x14ac:dyDescent="0.2">
      <c r="P2304" s="345"/>
      <c r="Q2304" s="345"/>
    </row>
    <row r="2305" spans="16:17" x14ac:dyDescent="0.2">
      <c r="P2305" s="345"/>
      <c r="Q2305" s="345"/>
    </row>
    <row r="2306" spans="16:17" x14ac:dyDescent="0.2">
      <c r="P2306" s="345"/>
      <c r="Q2306" s="345"/>
    </row>
    <row r="2307" spans="16:17" x14ac:dyDescent="0.2">
      <c r="P2307" s="345"/>
      <c r="Q2307" s="345"/>
    </row>
    <row r="2308" spans="16:17" x14ac:dyDescent="0.2">
      <c r="P2308" s="345"/>
      <c r="Q2308" s="345"/>
    </row>
    <row r="2309" spans="16:17" x14ac:dyDescent="0.2">
      <c r="P2309" s="345"/>
      <c r="Q2309" s="345"/>
    </row>
    <row r="2310" spans="16:17" x14ac:dyDescent="0.2">
      <c r="P2310" s="345"/>
      <c r="Q2310" s="345"/>
    </row>
    <row r="2311" spans="16:17" x14ac:dyDescent="0.2">
      <c r="P2311" s="345"/>
      <c r="Q2311" s="345"/>
    </row>
    <row r="2312" spans="16:17" x14ac:dyDescent="0.2">
      <c r="P2312" s="345"/>
      <c r="Q2312" s="345"/>
    </row>
    <row r="2313" spans="16:17" x14ac:dyDescent="0.2">
      <c r="P2313" s="345"/>
      <c r="Q2313" s="345"/>
    </row>
    <row r="2314" spans="16:17" x14ac:dyDescent="0.2">
      <c r="P2314" s="345"/>
      <c r="Q2314" s="345"/>
    </row>
    <row r="2315" spans="16:17" x14ac:dyDescent="0.2">
      <c r="P2315" s="345"/>
      <c r="Q2315" s="345"/>
    </row>
    <row r="2316" spans="16:17" x14ac:dyDescent="0.2">
      <c r="P2316" s="345"/>
      <c r="Q2316" s="345"/>
    </row>
    <row r="2317" spans="16:17" x14ac:dyDescent="0.2">
      <c r="P2317" s="345"/>
      <c r="Q2317" s="345"/>
    </row>
    <row r="2318" spans="16:17" x14ac:dyDescent="0.2">
      <c r="P2318" s="345"/>
      <c r="Q2318" s="345"/>
    </row>
    <row r="2319" spans="16:17" x14ac:dyDescent="0.2">
      <c r="P2319" s="345"/>
      <c r="Q2319" s="345"/>
    </row>
    <row r="2320" spans="16:17" x14ac:dyDescent="0.2">
      <c r="P2320" s="345"/>
      <c r="Q2320" s="345"/>
    </row>
    <row r="2321" spans="16:17" x14ac:dyDescent="0.2">
      <c r="P2321" s="345"/>
      <c r="Q2321" s="345"/>
    </row>
    <row r="2322" spans="16:17" x14ac:dyDescent="0.2">
      <c r="P2322" s="345"/>
      <c r="Q2322" s="345"/>
    </row>
    <row r="2323" spans="16:17" x14ac:dyDescent="0.2">
      <c r="P2323" s="345"/>
      <c r="Q2323" s="345"/>
    </row>
    <row r="2324" spans="16:17" x14ac:dyDescent="0.2">
      <c r="P2324" s="345"/>
      <c r="Q2324" s="345"/>
    </row>
    <row r="2325" spans="16:17" x14ac:dyDescent="0.2">
      <c r="P2325" s="345"/>
      <c r="Q2325" s="345"/>
    </row>
    <row r="2326" spans="16:17" x14ac:dyDescent="0.2">
      <c r="P2326" s="345"/>
      <c r="Q2326" s="345"/>
    </row>
    <row r="2327" spans="16:17" x14ac:dyDescent="0.2">
      <c r="P2327" s="345"/>
      <c r="Q2327" s="345"/>
    </row>
    <row r="2328" spans="16:17" x14ac:dyDescent="0.2">
      <c r="P2328" s="345"/>
      <c r="Q2328" s="345"/>
    </row>
    <row r="2329" spans="16:17" x14ac:dyDescent="0.2">
      <c r="P2329" s="345"/>
      <c r="Q2329" s="345"/>
    </row>
    <row r="2330" spans="16:17" x14ac:dyDescent="0.2">
      <c r="P2330" s="345"/>
      <c r="Q2330" s="345"/>
    </row>
    <row r="2331" spans="16:17" x14ac:dyDescent="0.2">
      <c r="P2331" s="345"/>
      <c r="Q2331" s="345"/>
    </row>
    <row r="2332" spans="16:17" x14ac:dyDescent="0.2">
      <c r="P2332" s="345"/>
      <c r="Q2332" s="345"/>
    </row>
    <row r="2333" spans="16:17" x14ac:dyDescent="0.2">
      <c r="P2333" s="345"/>
      <c r="Q2333" s="345"/>
    </row>
    <row r="2334" spans="16:17" x14ac:dyDescent="0.2">
      <c r="P2334" s="345"/>
      <c r="Q2334" s="345"/>
    </row>
    <row r="2335" spans="16:17" x14ac:dyDescent="0.2">
      <c r="P2335" s="345"/>
      <c r="Q2335" s="345"/>
    </row>
    <row r="2336" spans="16:17" x14ac:dyDescent="0.2">
      <c r="P2336" s="345"/>
      <c r="Q2336" s="345"/>
    </row>
    <row r="2337" spans="16:17" x14ac:dyDescent="0.2">
      <c r="P2337" s="345"/>
      <c r="Q2337" s="345"/>
    </row>
    <row r="2338" spans="16:17" x14ac:dyDescent="0.2">
      <c r="P2338" s="345"/>
      <c r="Q2338" s="345"/>
    </row>
    <row r="2339" spans="16:17" x14ac:dyDescent="0.2">
      <c r="P2339" s="345"/>
      <c r="Q2339" s="345"/>
    </row>
    <row r="2340" spans="16:17" x14ac:dyDescent="0.2">
      <c r="P2340" s="345"/>
      <c r="Q2340" s="345"/>
    </row>
    <row r="2341" spans="16:17" x14ac:dyDescent="0.2">
      <c r="P2341" s="345"/>
      <c r="Q2341" s="345"/>
    </row>
    <row r="2342" spans="16:17" x14ac:dyDescent="0.2">
      <c r="P2342" s="345"/>
      <c r="Q2342" s="345"/>
    </row>
    <row r="2343" spans="16:17" x14ac:dyDescent="0.2">
      <c r="P2343" s="345"/>
      <c r="Q2343" s="345"/>
    </row>
    <row r="2344" spans="16:17" x14ac:dyDescent="0.2">
      <c r="P2344" s="345"/>
      <c r="Q2344" s="345"/>
    </row>
    <row r="2345" spans="16:17" x14ac:dyDescent="0.2">
      <c r="P2345" s="345"/>
      <c r="Q2345" s="345"/>
    </row>
    <row r="2346" spans="16:17" x14ac:dyDescent="0.2">
      <c r="P2346" s="345"/>
      <c r="Q2346" s="345"/>
    </row>
    <row r="2347" spans="16:17" x14ac:dyDescent="0.2">
      <c r="P2347" s="345"/>
      <c r="Q2347" s="345"/>
    </row>
    <row r="2348" spans="16:17" x14ac:dyDescent="0.2">
      <c r="P2348" s="345"/>
      <c r="Q2348" s="345"/>
    </row>
    <row r="2349" spans="16:17" x14ac:dyDescent="0.2">
      <c r="P2349" s="345"/>
      <c r="Q2349" s="345"/>
    </row>
    <row r="2350" spans="16:17" x14ac:dyDescent="0.2">
      <c r="P2350" s="345"/>
      <c r="Q2350" s="345"/>
    </row>
    <row r="2351" spans="16:17" x14ac:dyDescent="0.2">
      <c r="P2351" s="345"/>
      <c r="Q2351" s="345"/>
    </row>
    <row r="2352" spans="16:17" x14ac:dyDescent="0.2">
      <c r="P2352" s="345"/>
      <c r="Q2352" s="345"/>
    </row>
    <row r="2353" spans="16:17" x14ac:dyDescent="0.2">
      <c r="P2353" s="345"/>
      <c r="Q2353" s="345"/>
    </row>
    <row r="2354" spans="16:17" x14ac:dyDescent="0.2">
      <c r="P2354" s="345"/>
      <c r="Q2354" s="345"/>
    </row>
    <row r="2355" spans="16:17" x14ac:dyDescent="0.2">
      <c r="P2355" s="345"/>
      <c r="Q2355" s="345"/>
    </row>
    <row r="2356" spans="16:17" x14ac:dyDescent="0.2">
      <c r="P2356" s="345"/>
      <c r="Q2356" s="345"/>
    </row>
    <row r="2357" spans="16:17" x14ac:dyDescent="0.2">
      <c r="P2357" s="345"/>
      <c r="Q2357" s="345"/>
    </row>
    <row r="2358" spans="16:17" x14ac:dyDescent="0.2">
      <c r="P2358" s="345"/>
      <c r="Q2358" s="345"/>
    </row>
    <row r="2359" spans="16:17" x14ac:dyDescent="0.2">
      <c r="P2359" s="345"/>
      <c r="Q2359" s="345"/>
    </row>
    <row r="2360" spans="16:17" x14ac:dyDescent="0.2">
      <c r="P2360" s="345"/>
      <c r="Q2360" s="345"/>
    </row>
    <row r="2361" spans="16:17" x14ac:dyDescent="0.2">
      <c r="P2361" s="345"/>
      <c r="Q2361" s="345"/>
    </row>
    <row r="2362" spans="16:17" x14ac:dyDescent="0.2">
      <c r="P2362" s="345"/>
      <c r="Q2362" s="345"/>
    </row>
    <row r="2363" spans="16:17" x14ac:dyDescent="0.2">
      <c r="P2363" s="345"/>
      <c r="Q2363" s="345"/>
    </row>
    <row r="2364" spans="16:17" x14ac:dyDescent="0.2">
      <c r="P2364" s="345"/>
      <c r="Q2364" s="345"/>
    </row>
    <row r="2365" spans="16:17" x14ac:dyDescent="0.2">
      <c r="P2365" s="345"/>
      <c r="Q2365" s="345"/>
    </row>
    <row r="2366" spans="16:17" x14ac:dyDescent="0.2">
      <c r="P2366" s="345"/>
      <c r="Q2366" s="345"/>
    </row>
    <row r="2367" spans="16:17" x14ac:dyDescent="0.2">
      <c r="P2367" s="345"/>
      <c r="Q2367" s="345"/>
    </row>
    <row r="2368" spans="16:17" x14ac:dyDescent="0.2">
      <c r="P2368" s="345"/>
      <c r="Q2368" s="345"/>
    </row>
    <row r="2369" spans="16:17" x14ac:dyDescent="0.2">
      <c r="P2369" s="345"/>
      <c r="Q2369" s="345"/>
    </row>
    <row r="2370" spans="16:17" x14ac:dyDescent="0.2">
      <c r="P2370" s="345"/>
      <c r="Q2370" s="345"/>
    </row>
    <row r="2371" spans="16:17" x14ac:dyDescent="0.2">
      <c r="P2371" s="345"/>
      <c r="Q2371" s="345"/>
    </row>
    <row r="2372" spans="16:17" x14ac:dyDescent="0.2">
      <c r="P2372" s="345"/>
      <c r="Q2372" s="345"/>
    </row>
    <row r="2373" spans="16:17" x14ac:dyDescent="0.2">
      <c r="P2373" s="345"/>
      <c r="Q2373" s="345"/>
    </row>
    <row r="2374" spans="16:17" x14ac:dyDescent="0.2">
      <c r="P2374" s="345"/>
      <c r="Q2374" s="345"/>
    </row>
    <row r="2375" spans="16:17" x14ac:dyDescent="0.2">
      <c r="P2375" s="345"/>
      <c r="Q2375" s="345"/>
    </row>
    <row r="2376" spans="16:17" x14ac:dyDescent="0.2">
      <c r="P2376" s="345"/>
      <c r="Q2376" s="345"/>
    </row>
    <row r="2377" spans="16:17" x14ac:dyDescent="0.2">
      <c r="P2377" s="345"/>
      <c r="Q2377" s="345"/>
    </row>
    <row r="2378" spans="16:17" x14ac:dyDescent="0.2">
      <c r="P2378" s="345"/>
      <c r="Q2378" s="345"/>
    </row>
    <row r="2379" spans="16:17" x14ac:dyDescent="0.2">
      <c r="P2379" s="345"/>
      <c r="Q2379" s="345"/>
    </row>
    <row r="2380" spans="16:17" x14ac:dyDescent="0.2">
      <c r="P2380" s="345"/>
      <c r="Q2380" s="345"/>
    </row>
    <row r="2381" spans="16:17" x14ac:dyDescent="0.2">
      <c r="P2381" s="345"/>
      <c r="Q2381" s="345"/>
    </row>
    <row r="2382" spans="16:17" x14ac:dyDescent="0.2">
      <c r="P2382" s="345"/>
      <c r="Q2382" s="345"/>
    </row>
    <row r="2383" spans="16:17" x14ac:dyDescent="0.2">
      <c r="P2383" s="345"/>
      <c r="Q2383" s="345"/>
    </row>
    <row r="2384" spans="16:17" x14ac:dyDescent="0.2">
      <c r="P2384" s="345"/>
      <c r="Q2384" s="345"/>
    </row>
    <row r="2385" spans="16:17" x14ac:dyDescent="0.2">
      <c r="P2385" s="345"/>
      <c r="Q2385" s="345"/>
    </row>
    <row r="2386" spans="16:17" x14ac:dyDescent="0.2">
      <c r="P2386" s="345"/>
      <c r="Q2386" s="345"/>
    </row>
    <row r="2387" spans="16:17" x14ac:dyDescent="0.2">
      <c r="P2387" s="345"/>
      <c r="Q2387" s="345"/>
    </row>
    <row r="2388" spans="16:17" x14ac:dyDescent="0.2">
      <c r="P2388" s="345"/>
      <c r="Q2388" s="345"/>
    </row>
    <row r="2389" spans="16:17" x14ac:dyDescent="0.2">
      <c r="P2389" s="345"/>
      <c r="Q2389" s="345"/>
    </row>
    <row r="2390" spans="16:17" x14ac:dyDescent="0.2">
      <c r="P2390" s="345"/>
      <c r="Q2390" s="345"/>
    </row>
    <row r="2391" spans="16:17" x14ac:dyDescent="0.2">
      <c r="P2391" s="345"/>
      <c r="Q2391" s="345"/>
    </row>
    <row r="2392" spans="16:17" x14ac:dyDescent="0.2">
      <c r="P2392" s="345"/>
      <c r="Q2392" s="345"/>
    </row>
    <row r="2393" spans="16:17" x14ac:dyDescent="0.2">
      <c r="P2393" s="345"/>
      <c r="Q2393" s="345"/>
    </row>
    <row r="2394" spans="16:17" x14ac:dyDescent="0.2">
      <c r="P2394" s="345"/>
      <c r="Q2394" s="345"/>
    </row>
    <row r="2395" spans="16:17" x14ac:dyDescent="0.2">
      <c r="P2395" s="345"/>
      <c r="Q2395" s="345"/>
    </row>
    <row r="2396" spans="16:17" x14ac:dyDescent="0.2">
      <c r="P2396" s="345"/>
      <c r="Q2396" s="345"/>
    </row>
    <row r="2397" spans="16:17" x14ac:dyDescent="0.2">
      <c r="P2397" s="345"/>
      <c r="Q2397" s="345"/>
    </row>
    <row r="2398" spans="16:17" x14ac:dyDescent="0.2">
      <c r="P2398" s="345"/>
      <c r="Q2398" s="345"/>
    </row>
    <row r="2399" spans="16:17" x14ac:dyDescent="0.2">
      <c r="P2399" s="345"/>
      <c r="Q2399" s="345"/>
    </row>
    <row r="2400" spans="16:17" x14ac:dyDescent="0.2">
      <c r="P2400" s="345"/>
      <c r="Q2400" s="345"/>
    </row>
    <row r="2401" spans="16:17" x14ac:dyDescent="0.2">
      <c r="P2401" s="345"/>
      <c r="Q2401" s="345"/>
    </row>
    <row r="2402" spans="16:17" x14ac:dyDescent="0.2">
      <c r="P2402" s="345"/>
      <c r="Q2402" s="345"/>
    </row>
    <row r="2403" spans="16:17" x14ac:dyDescent="0.2">
      <c r="P2403" s="345"/>
      <c r="Q2403" s="345"/>
    </row>
    <row r="2404" spans="16:17" x14ac:dyDescent="0.2">
      <c r="P2404" s="345"/>
      <c r="Q2404" s="345"/>
    </row>
    <row r="2405" spans="16:17" x14ac:dyDescent="0.2">
      <c r="P2405" s="345"/>
      <c r="Q2405" s="345"/>
    </row>
    <row r="2406" spans="16:17" x14ac:dyDescent="0.2">
      <c r="P2406" s="345"/>
      <c r="Q2406" s="345"/>
    </row>
    <row r="2407" spans="16:17" x14ac:dyDescent="0.2">
      <c r="P2407" s="345"/>
      <c r="Q2407" s="345"/>
    </row>
    <row r="2408" spans="16:17" x14ac:dyDescent="0.2">
      <c r="P2408" s="345"/>
      <c r="Q2408" s="345"/>
    </row>
    <row r="2409" spans="16:17" x14ac:dyDescent="0.2">
      <c r="P2409" s="345"/>
      <c r="Q2409" s="345"/>
    </row>
    <row r="2410" spans="16:17" x14ac:dyDescent="0.2">
      <c r="P2410" s="345"/>
      <c r="Q2410" s="345"/>
    </row>
    <row r="2411" spans="16:17" x14ac:dyDescent="0.2">
      <c r="P2411" s="345"/>
      <c r="Q2411" s="345"/>
    </row>
    <row r="2412" spans="16:17" x14ac:dyDescent="0.2">
      <c r="P2412" s="345"/>
      <c r="Q2412" s="345"/>
    </row>
    <row r="2413" spans="16:17" x14ac:dyDescent="0.2">
      <c r="P2413" s="345"/>
      <c r="Q2413" s="345"/>
    </row>
    <row r="2414" spans="16:17" x14ac:dyDescent="0.2">
      <c r="P2414" s="345"/>
      <c r="Q2414" s="345"/>
    </row>
    <row r="2415" spans="16:17" x14ac:dyDescent="0.2">
      <c r="P2415" s="345"/>
      <c r="Q2415" s="345"/>
    </row>
    <row r="2416" spans="16:17" x14ac:dyDescent="0.2">
      <c r="P2416" s="345"/>
      <c r="Q2416" s="345"/>
    </row>
    <row r="2417" spans="16:17" x14ac:dyDescent="0.2">
      <c r="P2417" s="345"/>
      <c r="Q2417" s="345"/>
    </row>
    <row r="2418" spans="16:17" x14ac:dyDescent="0.2">
      <c r="P2418" s="345"/>
      <c r="Q2418" s="345"/>
    </row>
    <row r="2419" spans="16:17" x14ac:dyDescent="0.2">
      <c r="P2419" s="345"/>
      <c r="Q2419" s="345"/>
    </row>
    <row r="2420" spans="16:17" x14ac:dyDescent="0.2">
      <c r="P2420" s="345"/>
      <c r="Q2420" s="345"/>
    </row>
    <row r="2421" spans="16:17" x14ac:dyDescent="0.2">
      <c r="P2421" s="345"/>
      <c r="Q2421" s="345"/>
    </row>
    <row r="2422" spans="16:17" x14ac:dyDescent="0.2">
      <c r="P2422" s="345"/>
      <c r="Q2422" s="345"/>
    </row>
    <row r="2423" spans="16:17" x14ac:dyDescent="0.2">
      <c r="P2423" s="345"/>
      <c r="Q2423" s="345"/>
    </row>
    <row r="2424" spans="16:17" x14ac:dyDescent="0.2">
      <c r="P2424" s="345"/>
      <c r="Q2424" s="345"/>
    </row>
    <row r="2425" spans="16:17" x14ac:dyDescent="0.2">
      <c r="P2425" s="345"/>
      <c r="Q2425" s="345"/>
    </row>
    <row r="2426" spans="16:17" x14ac:dyDescent="0.2">
      <c r="P2426" s="345"/>
      <c r="Q2426" s="345"/>
    </row>
    <row r="2427" spans="16:17" x14ac:dyDescent="0.2">
      <c r="P2427" s="345"/>
      <c r="Q2427" s="345"/>
    </row>
    <row r="2428" spans="16:17" x14ac:dyDescent="0.2">
      <c r="P2428" s="345"/>
      <c r="Q2428" s="345"/>
    </row>
    <row r="2429" spans="16:17" x14ac:dyDescent="0.2">
      <c r="P2429" s="345"/>
      <c r="Q2429" s="345"/>
    </row>
    <row r="2430" spans="16:17" x14ac:dyDescent="0.2">
      <c r="P2430" s="345"/>
      <c r="Q2430" s="345"/>
    </row>
    <row r="2431" spans="16:17" x14ac:dyDescent="0.2">
      <c r="P2431" s="345"/>
      <c r="Q2431" s="345"/>
    </row>
    <row r="2432" spans="16:17" x14ac:dyDescent="0.2">
      <c r="P2432" s="345"/>
      <c r="Q2432" s="345"/>
    </row>
    <row r="2433" spans="16:17" x14ac:dyDescent="0.2">
      <c r="P2433" s="345"/>
      <c r="Q2433" s="345"/>
    </row>
    <row r="2434" spans="16:17" x14ac:dyDescent="0.2">
      <c r="P2434" s="345"/>
      <c r="Q2434" s="345"/>
    </row>
    <row r="2435" spans="16:17" x14ac:dyDescent="0.2">
      <c r="P2435" s="345"/>
      <c r="Q2435" s="345"/>
    </row>
    <row r="2436" spans="16:17" x14ac:dyDescent="0.2">
      <c r="P2436" s="345"/>
      <c r="Q2436" s="345"/>
    </row>
    <row r="2437" spans="16:17" x14ac:dyDescent="0.2">
      <c r="P2437" s="345"/>
      <c r="Q2437" s="345"/>
    </row>
    <row r="2438" spans="16:17" x14ac:dyDescent="0.2">
      <c r="P2438" s="345"/>
      <c r="Q2438" s="345"/>
    </row>
    <row r="2439" spans="16:17" x14ac:dyDescent="0.2">
      <c r="P2439" s="345"/>
      <c r="Q2439" s="345"/>
    </row>
    <row r="2440" spans="16:17" x14ac:dyDescent="0.2">
      <c r="P2440" s="345"/>
      <c r="Q2440" s="345"/>
    </row>
    <row r="2441" spans="16:17" x14ac:dyDescent="0.2">
      <c r="P2441" s="345"/>
      <c r="Q2441" s="345"/>
    </row>
    <row r="2442" spans="16:17" x14ac:dyDescent="0.2">
      <c r="P2442" s="345"/>
      <c r="Q2442" s="345"/>
    </row>
    <row r="2443" spans="16:17" x14ac:dyDescent="0.2">
      <c r="P2443" s="345"/>
      <c r="Q2443" s="345"/>
    </row>
    <row r="2444" spans="16:17" x14ac:dyDescent="0.2">
      <c r="P2444" s="345"/>
      <c r="Q2444" s="345"/>
    </row>
    <row r="2445" spans="16:17" x14ac:dyDescent="0.2">
      <c r="P2445" s="345"/>
      <c r="Q2445" s="345"/>
    </row>
    <row r="2446" spans="16:17" x14ac:dyDescent="0.2">
      <c r="P2446" s="345"/>
      <c r="Q2446" s="345"/>
    </row>
    <row r="2447" spans="16:17" x14ac:dyDescent="0.2">
      <c r="P2447" s="345"/>
      <c r="Q2447" s="345"/>
    </row>
    <row r="2448" spans="16:17" x14ac:dyDescent="0.2">
      <c r="P2448" s="345"/>
      <c r="Q2448" s="345"/>
    </row>
    <row r="2449" spans="16:17" x14ac:dyDescent="0.2">
      <c r="P2449" s="345"/>
      <c r="Q2449" s="345"/>
    </row>
    <row r="2450" spans="16:17" x14ac:dyDescent="0.2">
      <c r="P2450" s="345"/>
      <c r="Q2450" s="345"/>
    </row>
    <row r="2451" spans="16:17" x14ac:dyDescent="0.2">
      <c r="P2451" s="345"/>
      <c r="Q2451" s="345"/>
    </row>
    <row r="2452" spans="16:17" x14ac:dyDescent="0.2">
      <c r="P2452" s="345"/>
      <c r="Q2452" s="345"/>
    </row>
    <row r="2453" spans="16:17" x14ac:dyDescent="0.2">
      <c r="P2453" s="345"/>
      <c r="Q2453" s="345"/>
    </row>
    <row r="2454" spans="16:17" x14ac:dyDescent="0.2">
      <c r="P2454" s="345"/>
      <c r="Q2454" s="345"/>
    </row>
    <row r="2455" spans="16:17" x14ac:dyDescent="0.2">
      <c r="P2455" s="345"/>
      <c r="Q2455" s="345"/>
    </row>
    <row r="2456" spans="16:17" x14ac:dyDescent="0.2">
      <c r="P2456" s="345"/>
      <c r="Q2456" s="345"/>
    </row>
    <row r="2457" spans="16:17" x14ac:dyDescent="0.2">
      <c r="P2457" s="345"/>
      <c r="Q2457" s="345"/>
    </row>
    <row r="2458" spans="16:17" x14ac:dyDescent="0.2">
      <c r="P2458" s="345"/>
      <c r="Q2458" s="345"/>
    </row>
    <row r="2459" spans="16:17" x14ac:dyDescent="0.2">
      <c r="P2459" s="345"/>
      <c r="Q2459" s="345"/>
    </row>
    <row r="2460" spans="16:17" x14ac:dyDescent="0.2">
      <c r="P2460" s="345"/>
      <c r="Q2460" s="345"/>
    </row>
    <row r="2461" spans="16:17" x14ac:dyDescent="0.2">
      <c r="P2461" s="345"/>
      <c r="Q2461" s="345"/>
    </row>
    <row r="2462" spans="16:17" x14ac:dyDescent="0.2">
      <c r="P2462" s="345"/>
      <c r="Q2462" s="345"/>
    </row>
    <row r="2463" spans="16:17" x14ac:dyDescent="0.2">
      <c r="P2463" s="345"/>
      <c r="Q2463" s="345"/>
    </row>
    <row r="2464" spans="16:17" x14ac:dyDescent="0.2">
      <c r="P2464" s="345"/>
      <c r="Q2464" s="345"/>
    </row>
    <row r="2465" spans="16:17" x14ac:dyDescent="0.2">
      <c r="P2465" s="345"/>
      <c r="Q2465" s="345"/>
    </row>
    <row r="2466" spans="16:17" x14ac:dyDescent="0.2">
      <c r="P2466" s="345"/>
      <c r="Q2466" s="345"/>
    </row>
    <row r="2467" spans="16:17" x14ac:dyDescent="0.2">
      <c r="P2467" s="345"/>
      <c r="Q2467" s="345"/>
    </row>
    <row r="2468" spans="16:17" x14ac:dyDescent="0.2">
      <c r="P2468" s="345"/>
      <c r="Q2468" s="345"/>
    </row>
    <row r="2469" spans="16:17" x14ac:dyDescent="0.2">
      <c r="P2469" s="345"/>
      <c r="Q2469" s="345"/>
    </row>
    <row r="2470" spans="16:17" x14ac:dyDescent="0.2">
      <c r="P2470" s="345"/>
      <c r="Q2470" s="345"/>
    </row>
    <row r="2471" spans="16:17" x14ac:dyDescent="0.2">
      <c r="P2471" s="345"/>
      <c r="Q2471" s="345"/>
    </row>
    <row r="2472" spans="16:17" x14ac:dyDescent="0.2">
      <c r="P2472" s="345"/>
      <c r="Q2472" s="345"/>
    </row>
    <row r="2473" spans="16:17" x14ac:dyDescent="0.2">
      <c r="P2473" s="345"/>
      <c r="Q2473" s="345"/>
    </row>
    <row r="2474" spans="16:17" x14ac:dyDescent="0.2">
      <c r="P2474" s="345"/>
      <c r="Q2474" s="345"/>
    </row>
    <row r="2475" spans="16:17" x14ac:dyDescent="0.2">
      <c r="P2475" s="345"/>
      <c r="Q2475" s="345"/>
    </row>
    <row r="2476" spans="16:17" x14ac:dyDescent="0.2">
      <c r="P2476" s="345"/>
      <c r="Q2476" s="345"/>
    </row>
    <row r="2477" spans="16:17" x14ac:dyDescent="0.2">
      <c r="P2477" s="345"/>
      <c r="Q2477" s="345"/>
    </row>
    <row r="2478" spans="16:17" x14ac:dyDescent="0.2">
      <c r="P2478" s="345"/>
      <c r="Q2478" s="345"/>
    </row>
    <row r="2479" spans="16:17" x14ac:dyDescent="0.2">
      <c r="P2479" s="345"/>
      <c r="Q2479" s="345"/>
    </row>
    <row r="2480" spans="16:17" x14ac:dyDescent="0.2">
      <c r="P2480" s="345"/>
      <c r="Q2480" s="345"/>
    </row>
    <row r="2481" spans="16:17" x14ac:dyDescent="0.2">
      <c r="P2481" s="345"/>
      <c r="Q2481" s="345"/>
    </row>
    <row r="2482" spans="16:17" x14ac:dyDescent="0.2">
      <c r="P2482" s="345"/>
      <c r="Q2482" s="345"/>
    </row>
    <row r="2483" spans="16:17" x14ac:dyDescent="0.2">
      <c r="P2483" s="345"/>
      <c r="Q2483" s="345"/>
    </row>
    <row r="2484" spans="16:17" x14ac:dyDescent="0.2">
      <c r="P2484" s="345"/>
      <c r="Q2484" s="345"/>
    </row>
    <row r="2485" spans="16:17" x14ac:dyDescent="0.2">
      <c r="P2485" s="345"/>
      <c r="Q2485" s="345"/>
    </row>
    <row r="2486" spans="16:17" x14ac:dyDescent="0.2">
      <c r="P2486" s="345"/>
      <c r="Q2486" s="345"/>
    </row>
    <row r="2487" spans="16:17" x14ac:dyDescent="0.2">
      <c r="P2487" s="345"/>
      <c r="Q2487" s="345"/>
    </row>
    <row r="2488" spans="16:17" x14ac:dyDescent="0.2">
      <c r="P2488" s="345"/>
      <c r="Q2488" s="345"/>
    </row>
    <row r="2489" spans="16:17" x14ac:dyDescent="0.2">
      <c r="P2489" s="345"/>
      <c r="Q2489" s="345"/>
    </row>
    <row r="2490" spans="16:17" x14ac:dyDescent="0.2">
      <c r="P2490" s="345"/>
      <c r="Q2490" s="345"/>
    </row>
    <row r="2491" spans="16:17" x14ac:dyDescent="0.2">
      <c r="P2491" s="345"/>
      <c r="Q2491" s="345"/>
    </row>
    <row r="2492" spans="16:17" x14ac:dyDescent="0.2">
      <c r="P2492" s="345"/>
      <c r="Q2492" s="345"/>
    </row>
    <row r="2493" spans="16:17" x14ac:dyDescent="0.2">
      <c r="P2493" s="345"/>
      <c r="Q2493" s="345"/>
    </row>
    <row r="2494" spans="16:17" x14ac:dyDescent="0.2">
      <c r="P2494" s="345"/>
      <c r="Q2494" s="345"/>
    </row>
    <row r="2495" spans="16:17" x14ac:dyDescent="0.2">
      <c r="P2495" s="345"/>
      <c r="Q2495" s="345"/>
    </row>
    <row r="2496" spans="16:17" x14ac:dyDescent="0.2">
      <c r="P2496" s="345"/>
      <c r="Q2496" s="345"/>
    </row>
    <row r="2497" spans="16:17" x14ac:dyDescent="0.2">
      <c r="P2497" s="345"/>
      <c r="Q2497" s="345"/>
    </row>
    <row r="2498" spans="16:17" x14ac:dyDescent="0.2">
      <c r="P2498" s="345"/>
      <c r="Q2498" s="345"/>
    </row>
    <row r="2499" spans="16:17" x14ac:dyDescent="0.2">
      <c r="P2499" s="345"/>
      <c r="Q2499" s="345"/>
    </row>
    <row r="2500" spans="16:17" x14ac:dyDescent="0.2">
      <c r="P2500" s="345"/>
      <c r="Q2500" s="345"/>
    </row>
    <row r="2501" spans="16:17" x14ac:dyDescent="0.2">
      <c r="P2501" s="345"/>
      <c r="Q2501" s="345"/>
    </row>
    <row r="2502" spans="16:17" x14ac:dyDescent="0.2">
      <c r="P2502" s="345"/>
      <c r="Q2502" s="345"/>
    </row>
    <row r="2503" spans="16:17" x14ac:dyDescent="0.2">
      <c r="P2503" s="345"/>
      <c r="Q2503" s="345"/>
    </row>
    <row r="2504" spans="16:17" x14ac:dyDescent="0.2">
      <c r="P2504" s="345"/>
      <c r="Q2504" s="345"/>
    </row>
    <row r="2505" spans="16:17" x14ac:dyDescent="0.2">
      <c r="P2505" s="345"/>
      <c r="Q2505" s="345"/>
    </row>
    <row r="2506" spans="16:17" x14ac:dyDescent="0.2">
      <c r="P2506" s="345"/>
      <c r="Q2506" s="345"/>
    </row>
    <row r="2507" spans="16:17" x14ac:dyDescent="0.2">
      <c r="P2507" s="345"/>
      <c r="Q2507" s="345"/>
    </row>
    <row r="2508" spans="16:17" x14ac:dyDescent="0.2">
      <c r="P2508" s="345"/>
      <c r="Q2508" s="345"/>
    </row>
    <row r="2509" spans="16:17" x14ac:dyDescent="0.2">
      <c r="P2509" s="345"/>
      <c r="Q2509" s="345"/>
    </row>
    <row r="2510" spans="16:17" x14ac:dyDescent="0.2">
      <c r="P2510" s="345"/>
      <c r="Q2510" s="345"/>
    </row>
    <row r="2511" spans="16:17" x14ac:dyDescent="0.2">
      <c r="P2511" s="345"/>
      <c r="Q2511" s="345"/>
    </row>
    <row r="2512" spans="16:17" x14ac:dyDescent="0.2">
      <c r="P2512" s="345"/>
      <c r="Q2512" s="345"/>
    </row>
    <row r="2513" spans="16:17" x14ac:dyDescent="0.2">
      <c r="P2513" s="345"/>
      <c r="Q2513" s="345"/>
    </row>
    <row r="2514" spans="16:17" x14ac:dyDescent="0.2">
      <c r="P2514" s="345"/>
      <c r="Q2514" s="345"/>
    </row>
    <row r="2515" spans="16:17" x14ac:dyDescent="0.2">
      <c r="P2515" s="345"/>
      <c r="Q2515" s="345"/>
    </row>
    <row r="2516" spans="16:17" x14ac:dyDescent="0.2">
      <c r="P2516" s="345"/>
      <c r="Q2516" s="345"/>
    </row>
    <row r="2517" spans="16:17" x14ac:dyDescent="0.2">
      <c r="P2517" s="345"/>
      <c r="Q2517" s="345"/>
    </row>
    <row r="2518" spans="16:17" x14ac:dyDescent="0.2">
      <c r="P2518" s="345"/>
      <c r="Q2518" s="345"/>
    </row>
    <row r="2519" spans="16:17" x14ac:dyDescent="0.2">
      <c r="P2519" s="345"/>
      <c r="Q2519" s="345"/>
    </row>
    <row r="2520" spans="16:17" x14ac:dyDescent="0.2">
      <c r="P2520" s="345"/>
      <c r="Q2520" s="345"/>
    </row>
    <row r="2521" spans="16:17" x14ac:dyDescent="0.2">
      <c r="P2521" s="345"/>
      <c r="Q2521" s="345"/>
    </row>
    <row r="2522" spans="16:17" x14ac:dyDescent="0.2">
      <c r="P2522" s="345"/>
      <c r="Q2522" s="345"/>
    </row>
    <row r="2523" spans="16:17" x14ac:dyDescent="0.2">
      <c r="P2523" s="345"/>
      <c r="Q2523" s="345"/>
    </row>
    <row r="2524" spans="16:17" x14ac:dyDescent="0.2">
      <c r="P2524" s="345"/>
      <c r="Q2524" s="345"/>
    </row>
    <row r="2525" spans="16:17" x14ac:dyDescent="0.2">
      <c r="P2525" s="345"/>
      <c r="Q2525" s="345"/>
    </row>
    <row r="2526" spans="16:17" x14ac:dyDescent="0.2">
      <c r="P2526" s="345"/>
      <c r="Q2526" s="345"/>
    </row>
    <row r="2527" spans="16:17" x14ac:dyDescent="0.2">
      <c r="P2527" s="345"/>
      <c r="Q2527" s="345"/>
    </row>
    <row r="2528" spans="16:17" x14ac:dyDescent="0.2">
      <c r="P2528" s="345"/>
      <c r="Q2528" s="345"/>
    </row>
    <row r="2529" spans="16:17" x14ac:dyDescent="0.2">
      <c r="P2529" s="345"/>
      <c r="Q2529" s="345"/>
    </row>
    <row r="2530" spans="16:17" x14ac:dyDescent="0.2">
      <c r="P2530" s="345"/>
      <c r="Q2530" s="345"/>
    </row>
    <row r="2531" spans="16:17" x14ac:dyDescent="0.2">
      <c r="P2531" s="345"/>
      <c r="Q2531" s="345"/>
    </row>
    <row r="2532" spans="16:17" x14ac:dyDescent="0.2">
      <c r="P2532" s="345"/>
      <c r="Q2532" s="345"/>
    </row>
    <row r="2533" spans="16:17" x14ac:dyDescent="0.2">
      <c r="P2533" s="345"/>
      <c r="Q2533" s="345"/>
    </row>
    <row r="2534" spans="16:17" x14ac:dyDescent="0.2">
      <c r="P2534" s="345"/>
      <c r="Q2534" s="345"/>
    </row>
    <row r="2535" spans="16:17" x14ac:dyDescent="0.2">
      <c r="P2535" s="345"/>
      <c r="Q2535" s="345"/>
    </row>
    <row r="2536" spans="16:17" x14ac:dyDescent="0.2">
      <c r="P2536" s="345"/>
      <c r="Q2536" s="345"/>
    </row>
    <row r="2537" spans="16:17" x14ac:dyDescent="0.2">
      <c r="P2537" s="345"/>
      <c r="Q2537" s="345"/>
    </row>
    <row r="2538" spans="16:17" x14ac:dyDescent="0.2">
      <c r="P2538" s="345"/>
      <c r="Q2538" s="345"/>
    </row>
    <row r="2539" spans="16:17" x14ac:dyDescent="0.2">
      <c r="P2539" s="345"/>
      <c r="Q2539" s="345"/>
    </row>
    <row r="2540" spans="16:17" x14ac:dyDescent="0.2">
      <c r="P2540" s="345"/>
      <c r="Q2540" s="345"/>
    </row>
    <row r="2541" spans="16:17" x14ac:dyDescent="0.2">
      <c r="P2541" s="345"/>
      <c r="Q2541" s="345"/>
    </row>
    <row r="2542" spans="16:17" x14ac:dyDescent="0.2">
      <c r="P2542" s="345"/>
      <c r="Q2542" s="345"/>
    </row>
    <row r="2543" spans="16:17" x14ac:dyDescent="0.2">
      <c r="P2543" s="345"/>
      <c r="Q2543" s="345"/>
    </row>
    <row r="2544" spans="16:17" x14ac:dyDescent="0.2">
      <c r="P2544" s="345"/>
      <c r="Q2544" s="345"/>
    </row>
    <row r="2545" spans="16:17" x14ac:dyDescent="0.2">
      <c r="P2545" s="345"/>
      <c r="Q2545" s="345"/>
    </row>
    <row r="2546" spans="16:17" x14ac:dyDescent="0.2">
      <c r="P2546" s="345"/>
      <c r="Q2546" s="345"/>
    </row>
    <row r="2547" spans="16:17" x14ac:dyDescent="0.2">
      <c r="P2547" s="345"/>
      <c r="Q2547" s="345"/>
    </row>
    <row r="2548" spans="16:17" x14ac:dyDescent="0.2">
      <c r="P2548" s="345"/>
      <c r="Q2548" s="345"/>
    </row>
    <row r="2549" spans="16:17" x14ac:dyDescent="0.2">
      <c r="P2549" s="345"/>
      <c r="Q2549" s="345"/>
    </row>
    <row r="2550" spans="16:17" x14ac:dyDescent="0.2">
      <c r="P2550" s="345"/>
      <c r="Q2550" s="345"/>
    </row>
    <row r="2551" spans="16:17" x14ac:dyDescent="0.2">
      <c r="P2551" s="345"/>
      <c r="Q2551" s="345"/>
    </row>
    <row r="2552" spans="16:17" x14ac:dyDescent="0.2">
      <c r="P2552" s="345"/>
      <c r="Q2552" s="345"/>
    </row>
    <row r="2553" spans="16:17" x14ac:dyDescent="0.2">
      <c r="P2553" s="345"/>
      <c r="Q2553" s="345"/>
    </row>
    <row r="2554" spans="16:17" x14ac:dyDescent="0.2">
      <c r="P2554" s="345"/>
      <c r="Q2554" s="345"/>
    </row>
    <row r="2555" spans="16:17" x14ac:dyDescent="0.2">
      <c r="P2555" s="345"/>
      <c r="Q2555" s="345"/>
    </row>
    <row r="2556" spans="16:17" x14ac:dyDescent="0.2">
      <c r="P2556" s="345"/>
      <c r="Q2556" s="345"/>
    </row>
    <row r="2557" spans="16:17" x14ac:dyDescent="0.2">
      <c r="P2557" s="345"/>
      <c r="Q2557" s="345"/>
    </row>
    <row r="2558" spans="16:17" x14ac:dyDescent="0.2">
      <c r="P2558" s="345"/>
      <c r="Q2558" s="345"/>
    </row>
    <row r="2559" spans="16:17" x14ac:dyDescent="0.2">
      <c r="P2559" s="345"/>
      <c r="Q2559" s="345"/>
    </row>
    <row r="2560" spans="16:17" x14ac:dyDescent="0.2">
      <c r="P2560" s="345"/>
      <c r="Q2560" s="345"/>
    </row>
    <row r="2561" spans="16:17" x14ac:dyDescent="0.2">
      <c r="P2561" s="345"/>
      <c r="Q2561" s="345"/>
    </row>
    <row r="2562" spans="16:17" x14ac:dyDescent="0.2">
      <c r="P2562" s="345"/>
      <c r="Q2562" s="345"/>
    </row>
    <row r="2563" spans="16:17" x14ac:dyDescent="0.2">
      <c r="P2563" s="345"/>
      <c r="Q2563" s="345"/>
    </row>
    <row r="2564" spans="16:17" x14ac:dyDescent="0.2">
      <c r="P2564" s="345"/>
      <c r="Q2564" s="345"/>
    </row>
    <row r="2565" spans="16:17" x14ac:dyDescent="0.2">
      <c r="P2565" s="345"/>
      <c r="Q2565" s="345"/>
    </row>
    <row r="2566" spans="16:17" x14ac:dyDescent="0.2">
      <c r="P2566" s="345"/>
      <c r="Q2566" s="345"/>
    </row>
    <row r="2567" spans="16:17" x14ac:dyDescent="0.2">
      <c r="P2567" s="345"/>
      <c r="Q2567" s="345"/>
    </row>
    <row r="2568" spans="16:17" x14ac:dyDescent="0.2">
      <c r="P2568" s="345"/>
      <c r="Q2568" s="345"/>
    </row>
    <row r="2569" spans="16:17" x14ac:dyDescent="0.2">
      <c r="P2569" s="345"/>
      <c r="Q2569" s="345"/>
    </row>
    <row r="2570" spans="16:17" x14ac:dyDescent="0.2">
      <c r="P2570" s="345"/>
      <c r="Q2570" s="345"/>
    </row>
    <row r="2571" spans="16:17" x14ac:dyDescent="0.2">
      <c r="P2571" s="345"/>
      <c r="Q2571" s="345"/>
    </row>
    <row r="2572" spans="16:17" x14ac:dyDescent="0.2">
      <c r="P2572" s="345"/>
      <c r="Q2572" s="345"/>
    </row>
    <row r="2573" spans="16:17" x14ac:dyDescent="0.2">
      <c r="P2573" s="345"/>
      <c r="Q2573" s="345"/>
    </row>
    <row r="2574" spans="16:17" x14ac:dyDescent="0.2">
      <c r="P2574" s="345"/>
      <c r="Q2574" s="345"/>
    </row>
    <row r="2575" spans="16:17" x14ac:dyDescent="0.2">
      <c r="P2575" s="345"/>
      <c r="Q2575" s="345"/>
    </row>
    <row r="2576" spans="16:17" x14ac:dyDescent="0.2">
      <c r="P2576" s="345"/>
      <c r="Q2576" s="345"/>
    </row>
    <row r="2577" spans="16:17" x14ac:dyDescent="0.2">
      <c r="P2577" s="345"/>
      <c r="Q2577" s="345"/>
    </row>
    <row r="2578" spans="16:17" x14ac:dyDescent="0.2">
      <c r="P2578" s="345"/>
      <c r="Q2578" s="345"/>
    </row>
    <row r="2579" spans="16:17" x14ac:dyDescent="0.2">
      <c r="P2579" s="345"/>
      <c r="Q2579" s="345"/>
    </row>
    <row r="2580" spans="16:17" x14ac:dyDescent="0.2">
      <c r="P2580" s="345"/>
      <c r="Q2580" s="345"/>
    </row>
    <row r="2581" spans="16:17" x14ac:dyDescent="0.2">
      <c r="P2581" s="345"/>
      <c r="Q2581" s="345"/>
    </row>
    <row r="2582" spans="16:17" x14ac:dyDescent="0.2">
      <c r="P2582" s="345"/>
      <c r="Q2582" s="345"/>
    </row>
    <row r="2583" spans="16:17" x14ac:dyDescent="0.2">
      <c r="P2583" s="345"/>
      <c r="Q2583" s="345"/>
    </row>
    <row r="2584" spans="16:17" x14ac:dyDescent="0.2">
      <c r="P2584" s="345"/>
      <c r="Q2584" s="345"/>
    </row>
    <row r="2585" spans="16:17" x14ac:dyDescent="0.2">
      <c r="P2585" s="345"/>
      <c r="Q2585" s="345"/>
    </row>
    <row r="2586" spans="16:17" x14ac:dyDescent="0.2">
      <c r="P2586" s="345"/>
      <c r="Q2586" s="345"/>
    </row>
    <row r="2587" spans="16:17" x14ac:dyDescent="0.2">
      <c r="P2587" s="345"/>
      <c r="Q2587" s="345"/>
    </row>
    <row r="2588" spans="16:17" x14ac:dyDescent="0.2">
      <c r="P2588" s="345"/>
      <c r="Q2588" s="345"/>
    </row>
    <row r="2589" spans="16:17" x14ac:dyDescent="0.2">
      <c r="P2589" s="345"/>
      <c r="Q2589" s="345"/>
    </row>
    <row r="2590" spans="16:17" x14ac:dyDescent="0.2">
      <c r="P2590" s="345"/>
      <c r="Q2590" s="345"/>
    </row>
    <row r="2591" spans="16:17" x14ac:dyDescent="0.2">
      <c r="P2591" s="345"/>
      <c r="Q2591" s="345"/>
    </row>
    <row r="2592" spans="16:17" x14ac:dyDescent="0.2">
      <c r="P2592" s="345"/>
      <c r="Q2592" s="345"/>
    </row>
    <row r="2593" spans="16:17" x14ac:dyDescent="0.2">
      <c r="P2593" s="345"/>
      <c r="Q2593" s="345"/>
    </row>
    <row r="2594" spans="16:17" x14ac:dyDescent="0.2">
      <c r="P2594" s="345"/>
      <c r="Q2594" s="345"/>
    </row>
    <row r="2595" spans="16:17" x14ac:dyDescent="0.2">
      <c r="P2595" s="345"/>
      <c r="Q2595" s="345"/>
    </row>
    <row r="2596" spans="16:17" x14ac:dyDescent="0.2">
      <c r="P2596" s="345"/>
      <c r="Q2596" s="345"/>
    </row>
    <row r="2597" spans="16:17" x14ac:dyDescent="0.2">
      <c r="P2597" s="345"/>
      <c r="Q2597" s="345"/>
    </row>
    <row r="2598" spans="16:17" x14ac:dyDescent="0.2">
      <c r="P2598" s="345"/>
      <c r="Q2598" s="345"/>
    </row>
    <row r="2599" spans="16:17" x14ac:dyDescent="0.2">
      <c r="P2599" s="345"/>
      <c r="Q2599" s="345"/>
    </row>
    <row r="2600" spans="16:17" x14ac:dyDescent="0.2">
      <c r="P2600" s="345"/>
      <c r="Q2600" s="345"/>
    </row>
    <row r="2601" spans="16:17" x14ac:dyDescent="0.2">
      <c r="P2601" s="345"/>
      <c r="Q2601" s="345"/>
    </row>
    <row r="2602" spans="16:17" x14ac:dyDescent="0.2">
      <c r="P2602" s="345"/>
      <c r="Q2602" s="345"/>
    </row>
    <row r="2603" spans="16:17" x14ac:dyDescent="0.2">
      <c r="P2603" s="345"/>
      <c r="Q2603" s="345"/>
    </row>
    <row r="2604" spans="16:17" x14ac:dyDescent="0.2">
      <c r="P2604" s="345"/>
      <c r="Q2604" s="345"/>
    </row>
    <row r="2605" spans="16:17" x14ac:dyDescent="0.2">
      <c r="P2605" s="345"/>
      <c r="Q2605" s="345"/>
    </row>
    <row r="2606" spans="16:17" x14ac:dyDescent="0.2">
      <c r="P2606" s="345"/>
      <c r="Q2606" s="345"/>
    </row>
    <row r="2607" spans="16:17" x14ac:dyDescent="0.2">
      <c r="P2607" s="345"/>
      <c r="Q2607" s="345"/>
    </row>
    <row r="2608" spans="16:17" x14ac:dyDescent="0.2">
      <c r="P2608" s="345"/>
      <c r="Q2608" s="345"/>
    </row>
    <row r="2609" spans="16:17" x14ac:dyDescent="0.2">
      <c r="P2609" s="345"/>
      <c r="Q2609" s="345"/>
    </row>
    <row r="2610" spans="16:17" x14ac:dyDescent="0.2">
      <c r="P2610" s="345"/>
      <c r="Q2610" s="345"/>
    </row>
    <row r="2611" spans="16:17" x14ac:dyDescent="0.2">
      <c r="P2611" s="345"/>
      <c r="Q2611" s="345"/>
    </row>
    <row r="2612" spans="16:17" x14ac:dyDescent="0.2">
      <c r="P2612" s="345"/>
      <c r="Q2612" s="345"/>
    </row>
    <row r="2613" spans="16:17" x14ac:dyDescent="0.2">
      <c r="P2613" s="345"/>
      <c r="Q2613" s="345"/>
    </row>
    <row r="2614" spans="16:17" x14ac:dyDescent="0.2">
      <c r="P2614" s="345"/>
      <c r="Q2614" s="345"/>
    </row>
    <row r="2615" spans="16:17" x14ac:dyDescent="0.2">
      <c r="P2615" s="345"/>
      <c r="Q2615" s="345"/>
    </row>
    <row r="2616" spans="16:17" x14ac:dyDescent="0.2">
      <c r="P2616" s="345"/>
      <c r="Q2616" s="345"/>
    </row>
    <row r="2617" spans="16:17" x14ac:dyDescent="0.2">
      <c r="P2617" s="345"/>
      <c r="Q2617" s="345"/>
    </row>
    <row r="2618" spans="16:17" x14ac:dyDescent="0.2">
      <c r="P2618" s="345"/>
      <c r="Q2618" s="345"/>
    </row>
    <row r="2619" spans="16:17" x14ac:dyDescent="0.2">
      <c r="P2619" s="345"/>
      <c r="Q2619" s="345"/>
    </row>
    <row r="2620" spans="16:17" x14ac:dyDescent="0.2">
      <c r="P2620" s="345"/>
      <c r="Q2620" s="345"/>
    </row>
    <row r="2621" spans="16:17" x14ac:dyDescent="0.2">
      <c r="P2621" s="345"/>
      <c r="Q2621" s="345"/>
    </row>
    <row r="2622" spans="16:17" x14ac:dyDescent="0.2">
      <c r="P2622" s="345"/>
      <c r="Q2622" s="345"/>
    </row>
    <row r="2623" spans="16:17" x14ac:dyDescent="0.2">
      <c r="P2623" s="345"/>
      <c r="Q2623" s="345"/>
    </row>
    <row r="2624" spans="16:17" x14ac:dyDescent="0.2">
      <c r="P2624" s="345"/>
      <c r="Q2624" s="345"/>
    </row>
    <row r="2625" spans="16:17" x14ac:dyDescent="0.2">
      <c r="P2625" s="345"/>
      <c r="Q2625" s="345"/>
    </row>
    <row r="2626" spans="16:17" x14ac:dyDescent="0.2">
      <c r="P2626" s="345"/>
      <c r="Q2626" s="345"/>
    </row>
    <row r="2627" spans="16:17" x14ac:dyDescent="0.2">
      <c r="P2627" s="345"/>
      <c r="Q2627" s="345"/>
    </row>
    <row r="2628" spans="16:17" x14ac:dyDescent="0.2">
      <c r="P2628" s="345"/>
      <c r="Q2628" s="345"/>
    </row>
    <row r="2629" spans="16:17" x14ac:dyDescent="0.2">
      <c r="P2629" s="345"/>
      <c r="Q2629" s="345"/>
    </row>
    <row r="2630" spans="16:17" x14ac:dyDescent="0.2">
      <c r="P2630" s="345"/>
      <c r="Q2630" s="345"/>
    </row>
    <row r="2631" spans="16:17" x14ac:dyDescent="0.2">
      <c r="P2631" s="345"/>
      <c r="Q2631" s="345"/>
    </row>
    <row r="2632" spans="16:17" x14ac:dyDescent="0.2">
      <c r="P2632" s="345"/>
      <c r="Q2632" s="345"/>
    </row>
    <row r="2633" spans="16:17" x14ac:dyDescent="0.2">
      <c r="P2633" s="345"/>
      <c r="Q2633" s="345"/>
    </row>
    <row r="2634" spans="16:17" x14ac:dyDescent="0.2">
      <c r="P2634" s="345"/>
      <c r="Q2634" s="345"/>
    </row>
    <row r="2635" spans="16:17" x14ac:dyDescent="0.2">
      <c r="P2635" s="345"/>
      <c r="Q2635" s="345"/>
    </row>
    <row r="2636" spans="16:17" x14ac:dyDescent="0.2">
      <c r="P2636" s="345"/>
      <c r="Q2636" s="345"/>
    </row>
    <row r="2637" spans="16:17" x14ac:dyDescent="0.2">
      <c r="P2637" s="345"/>
      <c r="Q2637" s="345"/>
    </row>
    <row r="2638" spans="16:17" x14ac:dyDescent="0.2">
      <c r="P2638" s="345"/>
      <c r="Q2638" s="345"/>
    </row>
    <row r="2639" spans="16:17" x14ac:dyDescent="0.2">
      <c r="P2639" s="345"/>
      <c r="Q2639" s="345"/>
    </row>
    <row r="2640" spans="16:17" x14ac:dyDescent="0.2">
      <c r="P2640" s="345"/>
      <c r="Q2640" s="345"/>
    </row>
    <row r="2641" spans="16:17" x14ac:dyDescent="0.2">
      <c r="P2641" s="345"/>
      <c r="Q2641" s="345"/>
    </row>
    <row r="2642" spans="16:17" x14ac:dyDescent="0.2">
      <c r="P2642" s="345"/>
      <c r="Q2642" s="345"/>
    </row>
    <row r="2643" spans="16:17" x14ac:dyDescent="0.2">
      <c r="P2643" s="345"/>
      <c r="Q2643" s="345"/>
    </row>
    <row r="2644" spans="16:17" x14ac:dyDescent="0.2">
      <c r="P2644" s="345"/>
      <c r="Q2644" s="345"/>
    </row>
    <row r="2645" spans="16:17" x14ac:dyDescent="0.2">
      <c r="P2645" s="345"/>
      <c r="Q2645" s="345"/>
    </row>
    <row r="2646" spans="16:17" x14ac:dyDescent="0.2">
      <c r="P2646" s="345"/>
      <c r="Q2646" s="345"/>
    </row>
    <row r="2647" spans="16:17" x14ac:dyDescent="0.2">
      <c r="P2647" s="345"/>
      <c r="Q2647" s="345"/>
    </row>
    <row r="2648" spans="16:17" x14ac:dyDescent="0.2">
      <c r="P2648" s="345"/>
      <c r="Q2648" s="345"/>
    </row>
    <row r="2649" spans="16:17" x14ac:dyDescent="0.2">
      <c r="P2649" s="345"/>
      <c r="Q2649" s="345"/>
    </row>
    <row r="2650" spans="16:17" x14ac:dyDescent="0.2">
      <c r="P2650" s="345"/>
      <c r="Q2650" s="345"/>
    </row>
    <row r="2651" spans="16:17" x14ac:dyDescent="0.2">
      <c r="P2651" s="345"/>
      <c r="Q2651" s="345"/>
    </row>
    <row r="2652" spans="16:17" x14ac:dyDescent="0.2">
      <c r="P2652" s="345"/>
      <c r="Q2652" s="345"/>
    </row>
    <row r="2653" spans="16:17" x14ac:dyDescent="0.2">
      <c r="P2653" s="345"/>
      <c r="Q2653" s="345"/>
    </row>
    <row r="2654" spans="16:17" x14ac:dyDescent="0.2">
      <c r="P2654" s="345"/>
      <c r="Q2654" s="345"/>
    </row>
    <row r="2655" spans="16:17" x14ac:dyDescent="0.2">
      <c r="P2655" s="345"/>
      <c r="Q2655" s="345"/>
    </row>
    <row r="2656" spans="16:17" x14ac:dyDescent="0.2">
      <c r="P2656" s="345"/>
      <c r="Q2656" s="345"/>
    </row>
    <row r="2657" spans="16:17" x14ac:dyDescent="0.2">
      <c r="P2657" s="345"/>
      <c r="Q2657" s="345"/>
    </row>
    <row r="2658" spans="16:17" x14ac:dyDescent="0.2">
      <c r="P2658" s="345"/>
      <c r="Q2658" s="345"/>
    </row>
    <row r="2659" spans="16:17" x14ac:dyDescent="0.2">
      <c r="P2659" s="345"/>
      <c r="Q2659" s="345"/>
    </row>
    <row r="2660" spans="16:17" x14ac:dyDescent="0.2">
      <c r="P2660" s="345"/>
      <c r="Q2660" s="345"/>
    </row>
    <row r="2661" spans="16:17" x14ac:dyDescent="0.2">
      <c r="P2661" s="345"/>
      <c r="Q2661" s="345"/>
    </row>
    <row r="2662" spans="16:17" x14ac:dyDescent="0.2">
      <c r="P2662" s="345"/>
      <c r="Q2662" s="345"/>
    </row>
    <row r="2663" spans="16:17" x14ac:dyDescent="0.2">
      <c r="P2663" s="345"/>
      <c r="Q2663" s="345"/>
    </row>
    <row r="2664" spans="16:17" x14ac:dyDescent="0.2">
      <c r="P2664" s="345"/>
      <c r="Q2664" s="345"/>
    </row>
    <row r="2665" spans="16:17" x14ac:dyDescent="0.2">
      <c r="P2665" s="345"/>
      <c r="Q2665" s="345"/>
    </row>
    <row r="2666" spans="16:17" x14ac:dyDescent="0.2">
      <c r="P2666" s="345"/>
      <c r="Q2666" s="345"/>
    </row>
    <row r="2667" spans="16:17" x14ac:dyDescent="0.2">
      <c r="P2667" s="345"/>
      <c r="Q2667" s="345"/>
    </row>
    <row r="2668" spans="16:17" x14ac:dyDescent="0.2">
      <c r="P2668" s="345"/>
      <c r="Q2668" s="345"/>
    </row>
    <row r="2669" spans="16:17" x14ac:dyDescent="0.2">
      <c r="P2669" s="345"/>
      <c r="Q2669" s="345"/>
    </row>
    <row r="2670" spans="16:17" x14ac:dyDescent="0.2">
      <c r="P2670" s="345"/>
      <c r="Q2670" s="345"/>
    </row>
    <row r="2671" spans="16:17" x14ac:dyDescent="0.2">
      <c r="P2671" s="345"/>
      <c r="Q2671" s="345"/>
    </row>
    <row r="2672" spans="16:17" x14ac:dyDescent="0.2">
      <c r="P2672" s="345"/>
      <c r="Q2672" s="345"/>
    </row>
    <row r="2673" spans="16:17" x14ac:dyDescent="0.2">
      <c r="P2673" s="345"/>
      <c r="Q2673" s="345"/>
    </row>
    <row r="2674" spans="16:17" x14ac:dyDescent="0.2">
      <c r="P2674" s="345"/>
      <c r="Q2674" s="345"/>
    </row>
    <row r="2675" spans="16:17" x14ac:dyDescent="0.2">
      <c r="P2675" s="345"/>
      <c r="Q2675" s="345"/>
    </row>
    <row r="2676" spans="16:17" x14ac:dyDescent="0.2">
      <c r="P2676" s="345"/>
      <c r="Q2676" s="345"/>
    </row>
    <row r="2677" spans="16:17" x14ac:dyDescent="0.2">
      <c r="P2677" s="345"/>
      <c r="Q2677" s="345"/>
    </row>
    <row r="2678" spans="16:17" x14ac:dyDescent="0.2">
      <c r="P2678" s="345"/>
      <c r="Q2678" s="345"/>
    </row>
    <row r="2679" spans="16:17" x14ac:dyDescent="0.2">
      <c r="P2679" s="345"/>
      <c r="Q2679" s="345"/>
    </row>
    <row r="2680" spans="16:17" x14ac:dyDescent="0.2">
      <c r="P2680" s="345"/>
      <c r="Q2680" s="345"/>
    </row>
    <row r="2681" spans="16:17" x14ac:dyDescent="0.2">
      <c r="P2681" s="345"/>
      <c r="Q2681" s="345"/>
    </row>
    <row r="2682" spans="16:17" x14ac:dyDescent="0.2">
      <c r="P2682" s="345"/>
      <c r="Q2682" s="345"/>
    </row>
    <row r="2683" spans="16:17" x14ac:dyDescent="0.2">
      <c r="P2683" s="345"/>
      <c r="Q2683" s="345"/>
    </row>
    <row r="2684" spans="16:17" x14ac:dyDescent="0.2">
      <c r="P2684" s="345"/>
      <c r="Q2684" s="345"/>
    </row>
    <row r="2685" spans="16:17" x14ac:dyDescent="0.2">
      <c r="P2685" s="345"/>
      <c r="Q2685" s="345"/>
    </row>
    <row r="2686" spans="16:17" x14ac:dyDescent="0.2">
      <c r="P2686" s="345"/>
      <c r="Q2686" s="345"/>
    </row>
    <row r="2687" spans="16:17" x14ac:dyDescent="0.2">
      <c r="P2687" s="345"/>
      <c r="Q2687" s="345"/>
    </row>
    <row r="2688" spans="16:17" x14ac:dyDescent="0.2">
      <c r="P2688" s="345"/>
      <c r="Q2688" s="345"/>
    </row>
    <row r="2689" spans="16:17" x14ac:dyDescent="0.2">
      <c r="P2689" s="345"/>
      <c r="Q2689" s="345"/>
    </row>
    <row r="2690" spans="16:17" x14ac:dyDescent="0.2">
      <c r="P2690" s="345"/>
      <c r="Q2690" s="345"/>
    </row>
    <row r="2691" spans="16:17" x14ac:dyDescent="0.2">
      <c r="P2691" s="345"/>
      <c r="Q2691" s="345"/>
    </row>
    <row r="2692" spans="16:17" x14ac:dyDescent="0.2">
      <c r="P2692" s="345"/>
      <c r="Q2692" s="345"/>
    </row>
    <row r="2693" spans="16:17" x14ac:dyDescent="0.2">
      <c r="P2693" s="345"/>
      <c r="Q2693" s="345"/>
    </row>
    <row r="2694" spans="16:17" x14ac:dyDescent="0.2">
      <c r="P2694" s="345"/>
      <c r="Q2694" s="345"/>
    </row>
    <row r="2695" spans="16:17" x14ac:dyDescent="0.2">
      <c r="P2695" s="345"/>
      <c r="Q2695" s="345"/>
    </row>
    <row r="2696" spans="16:17" x14ac:dyDescent="0.2">
      <c r="P2696" s="345"/>
      <c r="Q2696" s="345"/>
    </row>
    <row r="2697" spans="16:17" x14ac:dyDescent="0.2">
      <c r="P2697" s="345"/>
      <c r="Q2697" s="345"/>
    </row>
    <row r="2698" spans="16:17" x14ac:dyDescent="0.2">
      <c r="P2698" s="345"/>
      <c r="Q2698" s="345"/>
    </row>
    <row r="2699" spans="16:17" x14ac:dyDescent="0.2">
      <c r="P2699" s="345"/>
      <c r="Q2699" s="345"/>
    </row>
    <row r="2700" spans="16:17" x14ac:dyDescent="0.2">
      <c r="P2700" s="345"/>
      <c r="Q2700" s="345"/>
    </row>
    <row r="2701" spans="16:17" x14ac:dyDescent="0.2">
      <c r="P2701" s="345"/>
      <c r="Q2701" s="345"/>
    </row>
    <row r="2702" spans="16:17" x14ac:dyDescent="0.2">
      <c r="P2702" s="345"/>
      <c r="Q2702" s="345"/>
    </row>
    <row r="2703" spans="16:17" x14ac:dyDescent="0.2">
      <c r="P2703" s="345"/>
      <c r="Q2703" s="345"/>
    </row>
    <row r="2704" spans="16:17" x14ac:dyDescent="0.2">
      <c r="P2704" s="345"/>
      <c r="Q2704" s="345"/>
    </row>
    <row r="2705" spans="16:17" x14ac:dyDescent="0.2">
      <c r="P2705" s="345"/>
      <c r="Q2705" s="345"/>
    </row>
    <row r="2706" spans="16:17" x14ac:dyDescent="0.2">
      <c r="P2706" s="345"/>
      <c r="Q2706" s="345"/>
    </row>
    <row r="2707" spans="16:17" x14ac:dyDescent="0.2">
      <c r="P2707" s="345"/>
      <c r="Q2707" s="345"/>
    </row>
    <row r="2708" spans="16:17" x14ac:dyDescent="0.2">
      <c r="P2708" s="345"/>
      <c r="Q2708" s="345"/>
    </row>
    <row r="2709" spans="16:17" x14ac:dyDescent="0.2">
      <c r="P2709" s="345"/>
      <c r="Q2709" s="345"/>
    </row>
    <row r="2710" spans="16:17" x14ac:dyDescent="0.2">
      <c r="P2710" s="345"/>
      <c r="Q2710" s="345"/>
    </row>
    <row r="2711" spans="16:17" x14ac:dyDescent="0.2">
      <c r="P2711" s="345"/>
      <c r="Q2711" s="345"/>
    </row>
    <row r="2712" spans="16:17" x14ac:dyDescent="0.2">
      <c r="P2712" s="345"/>
      <c r="Q2712" s="345"/>
    </row>
    <row r="2713" spans="16:17" x14ac:dyDescent="0.2">
      <c r="P2713" s="345"/>
      <c r="Q2713" s="345"/>
    </row>
    <row r="2714" spans="16:17" x14ac:dyDescent="0.2">
      <c r="P2714" s="345"/>
      <c r="Q2714" s="345"/>
    </row>
    <row r="2715" spans="16:17" x14ac:dyDescent="0.2">
      <c r="P2715" s="345"/>
      <c r="Q2715" s="345"/>
    </row>
    <row r="2716" spans="16:17" x14ac:dyDescent="0.2">
      <c r="P2716" s="345"/>
      <c r="Q2716" s="345"/>
    </row>
    <row r="2717" spans="16:17" x14ac:dyDescent="0.2">
      <c r="P2717" s="345"/>
      <c r="Q2717" s="345"/>
    </row>
    <row r="2718" spans="16:17" x14ac:dyDescent="0.2">
      <c r="P2718" s="345"/>
      <c r="Q2718" s="345"/>
    </row>
    <row r="2719" spans="16:17" x14ac:dyDescent="0.2">
      <c r="P2719" s="345"/>
      <c r="Q2719" s="345"/>
    </row>
    <row r="2720" spans="16:17" x14ac:dyDescent="0.2">
      <c r="P2720" s="345"/>
      <c r="Q2720" s="345"/>
    </row>
    <row r="2721" spans="16:17" x14ac:dyDescent="0.2">
      <c r="P2721" s="345"/>
      <c r="Q2721" s="345"/>
    </row>
    <row r="2722" spans="16:17" x14ac:dyDescent="0.2">
      <c r="P2722" s="345"/>
      <c r="Q2722" s="345"/>
    </row>
    <row r="2723" spans="16:17" x14ac:dyDescent="0.2">
      <c r="P2723" s="345"/>
      <c r="Q2723" s="345"/>
    </row>
    <row r="2724" spans="16:17" x14ac:dyDescent="0.2">
      <c r="P2724" s="345"/>
      <c r="Q2724" s="345"/>
    </row>
    <row r="2725" spans="16:17" x14ac:dyDescent="0.2">
      <c r="P2725" s="345"/>
      <c r="Q2725" s="345"/>
    </row>
    <row r="2726" spans="16:17" x14ac:dyDescent="0.2">
      <c r="P2726" s="345"/>
      <c r="Q2726" s="345"/>
    </row>
    <row r="2727" spans="16:17" x14ac:dyDescent="0.2">
      <c r="P2727" s="345"/>
      <c r="Q2727" s="345"/>
    </row>
    <row r="2728" spans="16:17" x14ac:dyDescent="0.2">
      <c r="P2728" s="345"/>
      <c r="Q2728" s="345"/>
    </row>
    <row r="2729" spans="16:17" x14ac:dyDescent="0.2">
      <c r="P2729" s="345"/>
      <c r="Q2729" s="345"/>
    </row>
    <row r="2730" spans="16:17" x14ac:dyDescent="0.2">
      <c r="P2730" s="345"/>
      <c r="Q2730" s="345"/>
    </row>
    <row r="2731" spans="16:17" x14ac:dyDescent="0.2">
      <c r="P2731" s="345"/>
      <c r="Q2731" s="345"/>
    </row>
    <row r="2732" spans="16:17" x14ac:dyDescent="0.2">
      <c r="P2732" s="345"/>
      <c r="Q2732" s="345"/>
    </row>
    <row r="2733" spans="16:17" x14ac:dyDescent="0.2">
      <c r="P2733" s="345"/>
      <c r="Q2733" s="345"/>
    </row>
    <row r="2734" spans="16:17" x14ac:dyDescent="0.2">
      <c r="P2734" s="345"/>
      <c r="Q2734" s="345"/>
    </row>
    <row r="2735" spans="16:17" x14ac:dyDescent="0.2">
      <c r="P2735" s="345"/>
      <c r="Q2735" s="345"/>
    </row>
    <row r="2736" spans="16:17" x14ac:dyDescent="0.2">
      <c r="P2736" s="345"/>
      <c r="Q2736" s="345"/>
    </row>
    <row r="2737" spans="16:17" x14ac:dyDescent="0.2">
      <c r="P2737" s="345"/>
      <c r="Q2737" s="345"/>
    </row>
    <row r="2738" spans="16:17" x14ac:dyDescent="0.2">
      <c r="P2738" s="345"/>
      <c r="Q2738" s="345"/>
    </row>
    <row r="2739" spans="16:17" x14ac:dyDescent="0.2">
      <c r="P2739" s="345"/>
      <c r="Q2739" s="345"/>
    </row>
    <row r="2740" spans="16:17" x14ac:dyDescent="0.2">
      <c r="P2740" s="345"/>
      <c r="Q2740" s="345"/>
    </row>
    <row r="2741" spans="16:17" x14ac:dyDescent="0.2">
      <c r="P2741" s="345"/>
      <c r="Q2741" s="345"/>
    </row>
    <row r="2742" spans="16:17" x14ac:dyDescent="0.2">
      <c r="P2742" s="345"/>
      <c r="Q2742" s="345"/>
    </row>
    <row r="2743" spans="16:17" x14ac:dyDescent="0.2">
      <c r="P2743" s="345"/>
      <c r="Q2743" s="345"/>
    </row>
    <row r="2744" spans="16:17" x14ac:dyDescent="0.2">
      <c r="P2744" s="345"/>
      <c r="Q2744" s="345"/>
    </row>
    <row r="2745" spans="16:17" x14ac:dyDescent="0.2">
      <c r="P2745" s="345"/>
      <c r="Q2745" s="345"/>
    </row>
    <row r="2746" spans="16:17" x14ac:dyDescent="0.2">
      <c r="P2746" s="345"/>
      <c r="Q2746" s="345"/>
    </row>
    <row r="2747" spans="16:17" x14ac:dyDescent="0.2">
      <c r="P2747" s="345"/>
      <c r="Q2747" s="345"/>
    </row>
    <row r="2748" spans="16:17" x14ac:dyDescent="0.2">
      <c r="P2748" s="345"/>
      <c r="Q2748" s="345"/>
    </row>
    <row r="2749" spans="16:17" x14ac:dyDescent="0.2">
      <c r="P2749" s="345"/>
      <c r="Q2749" s="345"/>
    </row>
    <row r="2750" spans="16:17" x14ac:dyDescent="0.2">
      <c r="P2750" s="345"/>
      <c r="Q2750" s="345"/>
    </row>
    <row r="2751" spans="16:17" x14ac:dyDescent="0.2">
      <c r="P2751" s="345"/>
      <c r="Q2751" s="345"/>
    </row>
    <row r="2752" spans="16:17" x14ac:dyDescent="0.2">
      <c r="P2752" s="345"/>
      <c r="Q2752" s="345"/>
    </row>
    <row r="2753" spans="16:17" x14ac:dyDescent="0.2">
      <c r="P2753" s="345"/>
      <c r="Q2753" s="345"/>
    </row>
    <row r="2754" spans="16:17" x14ac:dyDescent="0.2">
      <c r="P2754" s="345"/>
      <c r="Q2754" s="345"/>
    </row>
    <row r="2755" spans="16:17" x14ac:dyDescent="0.2">
      <c r="P2755" s="345"/>
      <c r="Q2755" s="345"/>
    </row>
    <row r="2756" spans="16:17" x14ac:dyDescent="0.2">
      <c r="P2756" s="345"/>
      <c r="Q2756" s="345"/>
    </row>
    <row r="2757" spans="16:17" x14ac:dyDescent="0.2">
      <c r="P2757" s="345"/>
      <c r="Q2757" s="345"/>
    </row>
    <row r="2758" spans="16:17" x14ac:dyDescent="0.2">
      <c r="P2758" s="345"/>
      <c r="Q2758" s="345"/>
    </row>
    <row r="2759" spans="16:17" x14ac:dyDescent="0.2">
      <c r="P2759" s="345"/>
      <c r="Q2759" s="345"/>
    </row>
    <row r="2760" spans="16:17" x14ac:dyDescent="0.2">
      <c r="P2760" s="345"/>
      <c r="Q2760" s="345"/>
    </row>
    <row r="2761" spans="16:17" x14ac:dyDescent="0.2">
      <c r="P2761" s="345"/>
      <c r="Q2761" s="345"/>
    </row>
    <row r="2762" spans="16:17" x14ac:dyDescent="0.2">
      <c r="P2762" s="345"/>
      <c r="Q2762" s="345"/>
    </row>
    <row r="2763" spans="16:17" x14ac:dyDescent="0.2">
      <c r="P2763" s="345"/>
      <c r="Q2763" s="345"/>
    </row>
    <row r="2764" spans="16:17" x14ac:dyDescent="0.2">
      <c r="P2764" s="345"/>
      <c r="Q2764" s="345"/>
    </row>
    <row r="2765" spans="16:17" x14ac:dyDescent="0.2">
      <c r="P2765" s="345"/>
      <c r="Q2765" s="345"/>
    </row>
    <row r="2766" spans="16:17" x14ac:dyDescent="0.2">
      <c r="P2766" s="345"/>
      <c r="Q2766" s="345"/>
    </row>
    <row r="2767" spans="16:17" x14ac:dyDescent="0.2">
      <c r="P2767" s="345"/>
      <c r="Q2767" s="345"/>
    </row>
    <row r="2768" spans="16:17" x14ac:dyDescent="0.2">
      <c r="P2768" s="345"/>
      <c r="Q2768" s="345"/>
    </row>
    <row r="2769" spans="16:17" x14ac:dyDescent="0.2">
      <c r="P2769" s="345"/>
      <c r="Q2769" s="345"/>
    </row>
    <row r="2770" spans="16:17" x14ac:dyDescent="0.2">
      <c r="P2770" s="345"/>
      <c r="Q2770" s="345"/>
    </row>
    <row r="2771" spans="16:17" x14ac:dyDescent="0.2">
      <c r="P2771" s="345"/>
      <c r="Q2771" s="345"/>
    </row>
    <row r="2772" spans="16:17" x14ac:dyDescent="0.2">
      <c r="P2772" s="345"/>
      <c r="Q2772" s="345"/>
    </row>
    <row r="2773" spans="16:17" x14ac:dyDescent="0.2">
      <c r="P2773" s="345"/>
      <c r="Q2773" s="345"/>
    </row>
    <row r="2774" spans="16:17" x14ac:dyDescent="0.2">
      <c r="P2774" s="345"/>
      <c r="Q2774" s="345"/>
    </row>
    <row r="2775" spans="16:17" x14ac:dyDescent="0.2">
      <c r="P2775" s="345"/>
      <c r="Q2775" s="345"/>
    </row>
    <row r="2776" spans="16:17" x14ac:dyDescent="0.2">
      <c r="P2776" s="345"/>
      <c r="Q2776" s="345"/>
    </row>
    <row r="2777" spans="16:17" x14ac:dyDescent="0.2">
      <c r="P2777" s="345"/>
      <c r="Q2777" s="345"/>
    </row>
    <row r="2778" spans="16:17" x14ac:dyDescent="0.2">
      <c r="P2778" s="345"/>
      <c r="Q2778" s="345"/>
    </row>
    <row r="2779" spans="16:17" x14ac:dyDescent="0.2">
      <c r="P2779" s="345"/>
      <c r="Q2779" s="345"/>
    </row>
    <row r="2780" spans="16:17" x14ac:dyDescent="0.2">
      <c r="P2780" s="345"/>
      <c r="Q2780" s="345"/>
    </row>
    <row r="2781" spans="16:17" x14ac:dyDescent="0.2">
      <c r="P2781" s="345"/>
      <c r="Q2781" s="345"/>
    </row>
    <row r="2782" spans="16:17" x14ac:dyDescent="0.2">
      <c r="P2782" s="345"/>
      <c r="Q2782" s="345"/>
    </row>
    <row r="2783" spans="16:17" x14ac:dyDescent="0.2">
      <c r="P2783" s="345"/>
      <c r="Q2783" s="345"/>
    </row>
    <row r="2784" spans="16:17" x14ac:dyDescent="0.2">
      <c r="P2784" s="345"/>
      <c r="Q2784" s="345"/>
    </row>
    <row r="2785" spans="16:17" x14ac:dyDescent="0.2">
      <c r="P2785" s="345"/>
      <c r="Q2785" s="345"/>
    </row>
    <row r="2786" spans="16:17" x14ac:dyDescent="0.2">
      <c r="P2786" s="345"/>
      <c r="Q2786" s="345"/>
    </row>
    <row r="2787" spans="16:17" x14ac:dyDescent="0.2">
      <c r="P2787" s="345"/>
      <c r="Q2787" s="345"/>
    </row>
    <row r="2788" spans="16:17" x14ac:dyDescent="0.2">
      <c r="P2788" s="345"/>
      <c r="Q2788" s="345"/>
    </row>
    <row r="2789" spans="16:17" x14ac:dyDescent="0.2">
      <c r="P2789" s="345"/>
      <c r="Q2789" s="345"/>
    </row>
    <row r="2790" spans="16:17" x14ac:dyDescent="0.2">
      <c r="P2790" s="345"/>
      <c r="Q2790" s="345"/>
    </row>
    <row r="2791" spans="16:17" x14ac:dyDescent="0.2">
      <c r="P2791" s="345"/>
      <c r="Q2791" s="345"/>
    </row>
    <row r="2792" spans="16:17" x14ac:dyDescent="0.2">
      <c r="P2792" s="345"/>
      <c r="Q2792" s="345"/>
    </row>
    <row r="2793" spans="16:17" x14ac:dyDescent="0.2">
      <c r="P2793" s="345"/>
      <c r="Q2793" s="345"/>
    </row>
    <row r="2794" spans="16:17" x14ac:dyDescent="0.2">
      <c r="P2794" s="345"/>
      <c r="Q2794" s="345"/>
    </row>
    <row r="2795" spans="16:17" x14ac:dyDescent="0.2">
      <c r="P2795" s="345"/>
      <c r="Q2795" s="345"/>
    </row>
    <row r="2796" spans="16:17" x14ac:dyDescent="0.2">
      <c r="P2796" s="345"/>
      <c r="Q2796" s="345"/>
    </row>
    <row r="2797" spans="16:17" x14ac:dyDescent="0.2">
      <c r="P2797" s="345"/>
      <c r="Q2797" s="345"/>
    </row>
    <row r="2798" spans="16:17" x14ac:dyDescent="0.2">
      <c r="P2798" s="345"/>
      <c r="Q2798" s="345"/>
    </row>
    <row r="2799" spans="16:17" x14ac:dyDescent="0.2">
      <c r="P2799" s="345"/>
      <c r="Q2799" s="345"/>
    </row>
    <row r="2800" spans="16:17" x14ac:dyDescent="0.2">
      <c r="P2800" s="345"/>
      <c r="Q2800" s="345"/>
    </row>
    <row r="2801" spans="16:17" x14ac:dyDescent="0.2">
      <c r="P2801" s="345"/>
      <c r="Q2801" s="345"/>
    </row>
    <row r="2802" spans="16:17" x14ac:dyDescent="0.2">
      <c r="P2802" s="345"/>
      <c r="Q2802" s="345"/>
    </row>
    <row r="2803" spans="16:17" x14ac:dyDescent="0.2">
      <c r="P2803" s="345"/>
      <c r="Q2803" s="345"/>
    </row>
    <row r="2804" spans="16:17" x14ac:dyDescent="0.2">
      <c r="P2804" s="345"/>
      <c r="Q2804" s="345"/>
    </row>
    <row r="2805" spans="16:17" x14ac:dyDescent="0.2">
      <c r="P2805" s="345"/>
      <c r="Q2805" s="345"/>
    </row>
    <row r="2806" spans="16:17" x14ac:dyDescent="0.2">
      <c r="P2806" s="345"/>
      <c r="Q2806" s="345"/>
    </row>
    <row r="2807" spans="16:17" x14ac:dyDescent="0.2">
      <c r="P2807" s="345"/>
      <c r="Q2807" s="345"/>
    </row>
    <row r="2808" spans="16:17" x14ac:dyDescent="0.2">
      <c r="P2808" s="345"/>
      <c r="Q2808" s="345"/>
    </row>
    <row r="2809" spans="16:17" x14ac:dyDescent="0.2">
      <c r="P2809" s="345"/>
      <c r="Q2809" s="345"/>
    </row>
    <row r="2810" spans="16:17" x14ac:dyDescent="0.2">
      <c r="P2810" s="345"/>
      <c r="Q2810" s="345"/>
    </row>
    <row r="2811" spans="16:17" x14ac:dyDescent="0.2">
      <c r="P2811" s="345"/>
      <c r="Q2811" s="345"/>
    </row>
    <row r="2812" spans="16:17" x14ac:dyDescent="0.2">
      <c r="P2812" s="345"/>
      <c r="Q2812" s="345"/>
    </row>
    <row r="2813" spans="16:17" x14ac:dyDescent="0.2">
      <c r="P2813" s="345"/>
      <c r="Q2813" s="345"/>
    </row>
  </sheetData>
  <mergeCells count="21">
    <mergeCell ref="A580:C580"/>
    <mergeCell ref="A600:C600"/>
    <mergeCell ref="A19:C19"/>
    <mergeCell ref="B14:AX14"/>
    <mergeCell ref="B15:AX15"/>
    <mergeCell ref="A16:BC16"/>
    <mergeCell ref="AX17:BC17"/>
    <mergeCell ref="A18:C18"/>
    <mergeCell ref="A570:C570"/>
    <mergeCell ref="B12:AX12"/>
    <mergeCell ref="A1:BC1"/>
    <mergeCell ref="A2:BC2"/>
    <mergeCell ref="A3:BC3"/>
    <mergeCell ref="A4:BC4"/>
    <mergeCell ref="A5:BC5"/>
    <mergeCell ref="A6:BC6"/>
    <mergeCell ref="A7:BC7"/>
    <mergeCell ref="A8:BC8"/>
    <mergeCell ref="B9:AX9"/>
    <mergeCell ref="B10:AX10"/>
    <mergeCell ref="B11:AX11"/>
  </mergeCells>
  <pageMargins left="0.70866141732283472" right="0" top="0" bottom="0" header="0.31496062992125984" footer="0.31496062992125984"/>
  <pageSetup paperSize="9" scale="74" fitToHeight="0" orientation="portrait" horizontalDpi="120" verticalDpi="144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529"/>
  <sheetViews>
    <sheetView zoomScale="91" zoomScaleNormal="91" workbookViewId="0">
      <selection activeCell="A4" sqref="A4:BA4"/>
    </sheetView>
  </sheetViews>
  <sheetFormatPr defaultRowHeight="12.75" x14ac:dyDescent="0.2"/>
  <cols>
    <col min="1" max="1" width="8.28515625" style="209" customWidth="1"/>
    <col min="2" max="2" width="19.7109375" style="209" customWidth="1"/>
    <col min="3" max="3" width="12.28515625" style="209" customWidth="1"/>
    <col min="4" max="4" width="69.28515625" style="209" customWidth="1"/>
    <col min="5" max="5" width="10.28515625" style="209" hidden="1" customWidth="1"/>
    <col min="6" max="14" width="9.140625" style="209" hidden="1" customWidth="1"/>
    <col min="15" max="17" width="10.140625" style="209" hidden="1" customWidth="1"/>
    <col min="18" max="18" width="10" style="209" hidden="1" customWidth="1"/>
    <col min="19" max="19" width="0.140625" style="209" hidden="1" customWidth="1"/>
    <col min="20" max="20" width="9.7109375" style="209" hidden="1" customWidth="1"/>
    <col min="21" max="21" width="12.5703125" style="209" hidden="1" customWidth="1"/>
    <col min="22" max="22" width="9.28515625" style="209" hidden="1" customWidth="1"/>
    <col min="23" max="23" width="8.5703125" style="209" hidden="1" customWidth="1"/>
    <col min="24" max="24" width="11.85546875" style="209" hidden="1" customWidth="1"/>
    <col min="25" max="25" width="10.42578125" style="209" hidden="1" customWidth="1"/>
    <col min="26" max="26" width="10.28515625" style="209" hidden="1" customWidth="1"/>
    <col min="27" max="27" width="12.28515625" style="209" hidden="1" customWidth="1"/>
    <col min="28" max="29" width="10.42578125" style="209" hidden="1" customWidth="1"/>
    <col min="30" max="30" width="10.5703125" style="209" hidden="1" customWidth="1"/>
    <col min="31" max="31" width="11" style="209" hidden="1" customWidth="1"/>
    <col min="32" max="32" width="11.7109375" style="209" hidden="1" customWidth="1"/>
    <col min="33" max="33" width="12.28515625" style="209" hidden="1" customWidth="1"/>
    <col min="34" max="34" width="10.7109375" style="209" hidden="1" customWidth="1"/>
    <col min="35" max="35" width="11.5703125" style="209" hidden="1" customWidth="1"/>
    <col min="36" max="36" width="12.5703125" style="209" hidden="1" customWidth="1"/>
    <col min="37" max="37" width="10.140625" style="209" hidden="1" customWidth="1"/>
    <col min="38" max="38" width="1.28515625" style="209" hidden="1" customWidth="1"/>
    <col min="39" max="39" width="4.5703125" style="209" hidden="1" customWidth="1"/>
    <col min="40" max="40" width="0.140625" style="209" hidden="1" customWidth="1"/>
    <col min="41" max="41" width="9.5703125" style="209" hidden="1" customWidth="1"/>
    <col min="42" max="42" width="10.5703125" style="209" hidden="1" customWidth="1"/>
    <col min="43" max="43" width="10" style="209" hidden="1" customWidth="1"/>
    <col min="44" max="44" width="9.7109375" style="209" hidden="1" customWidth="1"/>
    <col min="45" max="45" width="11" style="209" hidden="1" customWidth="1"/>
    <col min="46" max="47" width="10" style="209" hidden="1" customWidth="1"/>
    <col min="48" max="48" width="10.5703125" style="209" hidden="1" customWidth="1"/>
    <col min="49" max="49" width="8.7109375" style="209" hidden="1" customWidth="1"/>
    <col min="50" max="50" width="25.5703125" style="209" customWidth="1"/>
    <col min="51" max="51" width="9.85546875" style="209" hidden="1" customWidth="1"/>
    <col min="52" max="52" width="0.140625" style="209" customWidth="1"/>
    <col min="53" max="53" width="9.5703125" style="209" hidden="1" customWidth="1"/>
    <col min="54" max="256" width="9.140625" style="209"/>
    <col min="257" max="257" width="8.28515625" style="209" customWidth="1"/>
    <col min="258" max="258" width="19.7109375" style="209" customWidth="1"/>
    <col min="259" max="259" width="12.28515625" style="209" customWidth="1"/>
    <col min="260" max="260" width="69.28515625" style="209" customWidth="1"/>
    <col min="261" max="305" width="0" style="209" hidden="1" customWidth="1"/>
    <col min="306" max="306" width="25.5703125" style="209" customWidth="1"/>
    <col min="307" max="307" width="0" style="209" hidden="1" customWidth="1"/>
    <col min="308" max="308" width="0.140625" style="209" customWidth="1"/>
    <col min="309" max="309" width="0" style="209" hidden="1" customWidth="1"/>
    <col min="310" max="512" width="9.140625" style="209"/>
    <col min="513" max="513" width="8.28515625" style="209" customWidth="1"/>
    <col min="514" max="514" width="19.7109375" style="209" customWidth="1"/>
    <col min="515" max="515" width="12.28515625" style="209" customWidth="1"/>
    <col min="516" max="516" width="69.28515625" style="209" customWidth="1"/>
    <col min="517" max="561" width="0" style="209" hidden="1" customWidth="1"/>
    <col min="562" max="562" width="25.5703125" style="209" customWidth="1"/>
    <col min="563" max="563" width="0" style="209" hidden="1" customWidth="1"/>
    <col min="564" max="564" width="0.140625" style="209" customWidth="1"/>
    <col min="565" max="565" width="0" style="209" hidden="1" customWidth="1"/>
    <col min="566" max="768" width="9.140625" style="209"/>
    <col min="769" max="769" width="8.28515625" style="209" customWidth="1"/>
    <col min="770" max="770" width="19.7109375" style="209" customWidth="1"/>
    <col min="771" max="771" width="12.28515625" style="209" customWidth="1"/>
    <col min="772" max="772" width="69.28515625" style="209" customWidth="1"/>
    <col min="773" max="817" width="0" style="209" hidden="1" customWidth="1"/>
    <col min="818" max="818" width="25.5703125" style="209" customWidth="1"/>
    <col min="819" max="819" width="0" style="209" hidden="1" customWidth="1"/>
    <col min="820" max="820" width="0.140625" style="209" customWidth="1"/>
    <col min="821" max="821" width="0" style="209" hidden="1" customWidth="1"/>
    <col min="822" max="1024" width="9.140625" style="209"/>
    <col min="1025" max="1025" width="8.28515625" style="209" customWidth="1"/>
    <col min="1026" max="1026" width="19.7109375" style="209" customWidth="1"/>
    <col min="1027" max="1027" width="12.28515625" style="209" customWidth="1"/>
    <col min="1028" max="1028" width="69.28515625" style="209" customWidth="1"/>
    <col min="1029" max="1073" width="0" style="209" hidden="1" customWidth="1"/>
    <col min="1074" max="1074" width="25.5703125" style="209" customWidth="1"/>
    <col min="1075" max="1075" width="0" style="209" hidden="1" customWidth="1"/>
    <col min="1076" max="1076" width="0.140625" style="209" customWidth="1"/>
    <col min="1077" max="1077" width="0" style="209" hidden="1" customWidth="1"/>
    <col min="1078" max="1280" width="9.140625" style="209"/>
    <col min="1281" max="1281" width="8.28515625" style="209" customWidth="1"/>
    <col min="1282" max="1282" width="19.7109375" style="209" customWidth="1"/>
    <col min="1283" max="1283" width="12.28515625" style="209" customWidth="1"/>
    <col min="1284" max="1284" width="69.28515625" style="209" customWidth="1"/>
    <col min="1285" max="1329" width="0" style="209" hidden="1" customWidth="1"/>
    <col min="1330" max="1330" width="25.5703125" style="209" customWidth="1"/>
    <col min="1331" max="1331" width="0" style="209" hidden="1" customWidth="1"/>
    <col min="1332" max="1332" width="0.140625" style="209" customWidth="1"/>
    <col min="1333" max="1333" width="0" style="209" hidden="1" customWidth="1"/>
    <col min="1334" max="1536" width="9.140625" style="209"/>
    <col min="1537" max="1537" width="8.28515625" style="209" customWidth="1"/>
    <col min="1538" max="1538" width="19.7109375" style="209" customWidth="1"/>
    <col min="1539" max="1539" width="12.28515625" style="209" customWidth="1"/>
    <col min="1540" max="1540" width="69.28515625" style="209" customWidth="1"/>
    <col min="1541" max="1585" width="0" style="209" hidden="1" customWidth="1"/>
    <col min="1586" max="1586" width="25.5703125" style="209" customWidth="1"/>
    <col min="1587" max="1587" width="0" style="209" hidden="1" customWidth="1"/>
    <col min="1588" max="1588" width="0.140625" style="209" customWidth="1"/>
    <col min="1589" max="1589" width="0" style="209" hidden="1" customWidth="1"/>
    <col min="1590" max="1792" width="9.140625" style="209"/>
    <col min="1793" max="1793" width="8.28515625" style="209" customWidth="1"/>
    <col min="1794" max="1794" width="19.7109375" style="209" customWidth="1"/>
    <col min="1795" max="1795" width="12.28515625" style="209" customWidth="1"/>
    <col min="1796" max="1796" width="69.28515625" style="209" customWidth="1"/>
    <col min="1797" max="1841" width="0" style="209" hidden="1" customWidth="1"/>
    <col min="1842" max="1842" width="25.5703125" style="209" customWidth="1"/>
    <col min="1843" max="1843" width="0" style="209" hidden="1" customWidth="1"/>
    <col min="1844" max="1844" width="0.140625" style="209" customWidth="1"/>
    <col min="1845" max="1845" width="0" style="209" hidden="1" customWidth="1"/>
    <col min="1846" max="2048" width="9.140625" style="209"/>
    <col min="2049" max="2049" width="8.28515625" style="209" customWidth="1"/>
    <col min="2050" max="2050" width="19.7109375" style="209" customWidth="1"/>
    <col min="2051" max="2051" width="12.28515625" style="209" customWidth="1"/>
    <col min="2052" max="2052" width="69.28515625" style="209" customWidth="1"/>
    <col min="2053" max="2097" width="0" style="209" hidden="1" customWidth="1"/>
    <col min="2098" max="2098" width="25.5703125" style="209" customWidth="1"/>
    <col min="2099" max="2099" width="0" style="209" hidden="1" customWidth="1"/>
    <col min="2100" max="2100" width="0.140625" style="209" customWidth="1"/>
    <col min="2101" max="2101" width="0" style="209" hidden="1" customWidth="1"/>
    <col min="2102" max="2304" width="9.140625" style="209"/>
    <col min="2305" max="2305" width="8.28515625" style="209" customWidth="1"/>
    <col min="2306" max="2306" width="19.7109375" style="209" customWidth="1"/>
    <col min="2307" max="2307" width="12.28515625" style="209" customWidth="1"/>
    <col min="2308" max="2308" width="69.28515625" style="209" customWidth="1"/>
    <col min="2309" max="2353" width="0" style="209" hidden="1" customWidth="1"/>
    <col min="2354" max="2354" width="25.5703125" style="209" customWidth="1"/>
    <col min="2355" max="2355" width="0" style="209" hidden="1" customWidth="1"/>
    <col min="2356" max="2356" width="0.140625" style="209" customWidth="1"/>
    <col min="2357" max="2357" width="0" style="209" hidden="1" customWidth="1"/>
    <col min="2358" max="2560" width="9.140625" style="209"/>
    <col min="2561" max="2561" width="8.28515625" style="209" customWidth="1"/>
    <col min="2562" max="2562" width="19.7109375" style="209" customWidth="1"/>
    <col min="2563" max="2563" width="12.28515625" style="209" customWidth="1"/>
    <col min="2564" max="2564" width="69.28515625" style="209" customWidth="1"/>
    <col min="2565" max="2609" width="0" style="209" hidden="1" customWidth="1"/>
    <col min="2610" max="2610" width="25.5703125" style="209" customWidth="1"/>
    <col min="2611" max="2611" width="0" style="209" hidden="1" customWidth="1"/>
    <col min="2612" max="2612" width="0.140625" style="209" customWidth="1"/>
    <col min="2613" max="2613" width="0" style="209" hidden="1" customWidth="1"/>
    <col min="2614" max="2816" width="9.140625" style="209"/>
    <col min="2817" max="2817" width="8.28515625" style="209" customWidth="1"/>
    <col min="2818" max="2818" width="19.7109375" style="209" customWidth="1"/>
    <col min="2819" max="2819" width="12.28515625" style="209" customWidth="1"/>
    <col min="2820" max="2820" width="69.28515625" style="209" customWidth="1"/>
    <col min="2821" max="2865" width="0" style="209" hidden="1" customWidth="1"/>
    <col min="2866" max="2866" width="25.5703125" style="209" customWidth="1"/>
    <col min="2867" max="2867" width="0" style="209" hidden="1" customWidth="1"/>
    <col min="2868" max="2868" width="0.140625" style="209" customWidth="1"/>
    <col min="2869" max="2869" width="0" style="209" hidden="1" customWidth="1"/>
    <col min="2870" max="3072" width="9.140625" style="209"/>
    <col min="3073" max="3073" width="8.28515625" style="209" customWidth="1"/>
    <col min="3074" max="3074" width="19.7109375" style="209" customWidth="1"/>
    <col min="3075" max="3075" width="12.28515625" style="209" customWidth="1"/>
    <col min="3076" max="3076" width="69.28515625" style="209" customWidth="1"/>
    <col min="3077" max="3121" width="0" style="209" hidden="1" customWidth="1"/>
    <col min="3122" max="3122" width="25.5703125" style="209" customWidth="1"/>
    <col min="3123" max="3123" width="0" style="209" hidden="1" customWidth="1"/>
    <col min="3124" max="3124" width="0.140625" style="209" customWidth="1"/>
    <col min="3125" max="3125" width="0" style="209" hidden="1" customWidth="1"/>
    <col min="3126" max="3328" width="9.140625" style="209"/>
    <col min="3329" max="3329" width="8.28515625" style="209" customWidth="1"/>
    <col min="3330" max="3330" width="19.7109375" style="209" customWidth="1"/>
    <col min="3331" max="3331" width="12.28515625" style="209" customWidth="1"/>
    <col min="3332" max="3332" width="69.28515625" style="209" customWidth="1"/>
    <col min="3333" max="3377" width="0" style="209" hidden="1" customWidth="1"/>
    <col min="3378" max="3378" width="25.5703125" style="209" customWidth="1"/>
    <col min="3379" max="3379" width="0" style="209" hidden="1" customWidth="1"/>
    <col min="3380" max="3380" width="0.140625" style="209" customWidth="1"/>
    <col min="3381" max="3381" width="0" style="209" hidden="1" customWidth="1"/>
    <col min="3382" max="3584" width="9.140625" style="209"/>
    <col min="3585" max="3585" width="8.28515625" style="209" customWidth="1"/>
    <col min="3586" max="3586" width="19.7109375" style="209" customWidth="1"/>
    <col min="3587" max="3587" width="12.28515625" style="209" customWidth="1"/>
    <col min="3588" max="3588" width="69.28515625" style="209" customWidth="1"/>
    <col min="3589" max="3633" width="0" style="209" hidden="1" customWidth="1"/>
    <col min="3634" max="3634" width="25.5703125" style="209" customWidth="1"/>
    <col min="3635" max="3635" width="0" style="209" hidden="1" customWidth="1"/>
    <col min="3636" max="3636" width="0.140625" style="209" customWidth="1"/>
    <col min="3637" max="3637" width="0" style="209" hidden="1" customWidth="1"/>
    <col min="3638" max="3840" width="9.140625" style="209"/>
    <col min="3841" max="3841" width="8.28515625" style="209" customWidth="1"/>
    <col min="3842" max="3842" width="19.7109375" style="209" customWidth="1"/>
    <col min="3843" max="3843" width="12.28515625" style="209" customWidth="1"/>
    <col min="3844" max="3844" width="69.28515625" style="209" customWidth="1"/>
    <col min="3845" max="3889" width="0" style="209" hidden="1" customWidth="1"/>
    <col min="3890" max="3890" width="25.5703125" style="209" customWidth="1"/>
    <col min="3891" max="3891" width="0" style="209" hidden="1" customWidth="1"/>
    <col min="3892" max="3892" width="0.140625" style="209" customWidth="1"/>
    <col min="3893" max="3893" width="0" style="209" hidden="1" customWidth="1"/>
    <col min="3894" max="4096" width="9.140625" style="209"/>
    <col min="4097" max="4097" width="8.28515625" style="209" customWidth="1"/>
    <col min="4098" max="4098" width="19.7109375" style="209" customWidth="1"/>
    <col min="4099" max="4099" width="12.28515625" style="209" customWidth="1"/>
    <col min="4100" max="4100" width="69.28515625" style="209" customWidth="1"/>
    <col min="4101" max="4145" width="0" style="209" hidden="1" customWidth="1"/>
    <col min="4146" max="4146" width="25.5703125" style="209" customWidth="1"/>
    <col min="4147" max="4147" width="0" style="209" hidden="1" customWidth="1"/>
    <col min="4148" max="4148" width="0.140625" style="209" customWidth="1"/>
    <col min="4149" max="4149" width="0" style="209" hidden="1" customWidth="1"/>
    <col min="4150" max="4352" width="9.140625" style="209"/>
    <col min="4353" max="4353" width="8.28515625" style="209" customWidth="1"/>
    <col min="4354" max="4354" width="19.7109375" style="209" customWidth="1"/>
    <col min="4355" max="4355" width="12.28515625" style="209" customWidth="1"/>
    <col min="4356" max="4356" width="69.28515625" style="209" customWidth="1"/>
    <col min="4357" max="4401" width="0" style="209" hidden="1" customWidth="1"/>
    <col min="4402" max="4402" width="25.5703125" style="209" customWidth="1"/>
    <col min="4403" max="4403" width="0" style="209" hidden="1" customWidth="1"/>
    <col min="4404" max="4404" width="0.140625" style="209" customWidth="1"/>
    <col min="4405" max="4405" width="0" style="209" hidden="1" customWidth="1"/>
    <col min="4406" max="4608" width="9.140625" style="209"/>
    <col min="4609" max="4609" width="8.28515625" style="209" customWidth="1"/>
    <col min="4610" max="4610" width="19.7109375" style="209" customWidth="1"/>
    <col min="4611" max="4611" width="12.28515625" style="209" customWidth="1"/>
    <col min="4612" max="4612" width="69.28515625" style="209" customWidth="1"/>
    <col min="4613" max="4657" width="0" style="209" hidden="1" customWidth="1"/>
    <col min="4658" max="4658" width="25.5703125" style="209" customWidth="1"/>
    <col min="4659" max="4659" width="0" style="209" hidden="1" customWidth="1"/>
    <col min="4660" max="4660" width="0.140625" style="209" customWidth="1"/>
    <col min="4661" max="4661" width="0" style="209" hidden="1" customWidth="1"/>
    <col min="4662" max="4864" width="9.140625" style="209"/>
    <col min="4865" max="4865" width="8.28515625" style="209" customWidth="1"/>
    <col min="4866" max="4866" width="19.7109375" style="209" customWidth="1"/>
    <col min="4867" max="4867" width="12.28515625" style="209" customWidth="1"/>
    <col min="4868" max="4868" width="69.28515625" style="209" customWidth="1"/>
    <col min="4869" max="4913" width="0" style="209" hidden="1" customWidth="1"/>
    <col min="4914" max="4914" width="25.5703125" style="209" customWidth="1"/>
    <col min="4915" max="4915" width="0" style="209" hidden="1" customWidth="1"/>
    <col min="4916" max="4916" width="0.140625" style="209" customWidth="1"/>
    <col min="4917" max="4917" width="0" style="209" hidden="1" customWidth="1"/>
    <col min="4918" max="5120" width="9.140625" style="209"/>
    <col min="5121" max="5121" width="8.28515625" style="209" customWidth="1"/>
    <col min="5122" max="5122" width="19.7109375" style="209" customWidth="1"/>
    <col min="5123" max="5123" width="12.28515625" style="209" customWidth="1"/>
    <col min="5124" max="5124" width="69.28515625" style="209" customWidth="1"/>
    <col min="5125" max="5169" width="0" style="209" hidden="1" customWidth="1"/>
    <col min="5170" max="5170" width="25.5703125" style="209" customWidth="1"/>
    <col min="5171" max="5171" width="0" style="209" hidden="1" customWidth="1"/>
    <col min="5172" max="5172" width="0.140625" style="209" customWidth="1"/>
    <col min="5173" max="5173" width="0" style="209" hidden="1" customWidth="1"/>
    <col min="5174" max="5376" width="9.140625" style="209"/>
    <col min="5377" max="5377" width="8.28515625" style="209" customWidth="1"/>
    <col min="5378" max="5378" width="19.7109375" style="209" customWidth="1"/>
    <col min="5379" max="5379" width="12.28515625" style="209" customWidth="1"/>
    <col min="5380" max="5380" width="69.28515625" style="209" customWidth="1"/>
    <col min="5381" max="5425" width="0" style="209" hidden="1" customWidth="1"/>
    <col min="5426" max="5426" width="25.5703125" style="209" customWidth="1"/>
    <col min="5427" max="5427" width="0" style="209" hidden="1" customWidth="1"/>
    <col min="5428" max="5428" width="0.140625" style="209" customWidth="1"/>
    <col min="5429" max="5429" width="0" style="209" hidden="1" customWidth="1"/>
    <col min="5430" max="5632" width="9.140625" style="209"/>
    <col min="5633" max="5633" width="8.28515625" style="209" customWidth="1"/>
    <col min="5634" max="5634" width="19.7109375" style="209" customWidth="1"/>
    <col min="5635" max="5635" width="12.28515625" style="209" customWidth="1"/>
    <col min="5636" max="5636" width="69.28515625" style="209" customWidth="1"/>
    <col min="5637" max="5681" width="0" style="209" hidden="1" customWidth="1"/>
    <col min="5682" max="5682" width="25.5703125" style="209" customWidth="1"/>
    <col min="5683" max="5683" width="0" style="209" hidden="1" customWidth="1"/>
    <col min="5684" max="5684" width="0.140625" style="209" customWidth="1"/>
    <col min="5685" max="5685" width="0" style="209" hidden="1" customWidth="1"/>
    <col min="5686" max="5888" width="9.140625" style="209"/>
    <col min="5889" max="5889" width="8.28515625" style="209" customWidth="1"/>
    <col min="5890" max="5890" width="19.7109375" style="209" customWidth="1"/>
    <col min="5891" max="5891" width="12.28515625" style="209" customWidth="1"/>
    <col min="5892" max="5892" width="69.28515625" style="209" customWidth="1"/>
    <col min="5893" max="5937" width="0" style="209" hidden="1" customWidth="1"/>
    <col min="5938" max="5938" width="25.5703125" style="209" customWidth="1"/>
    <col min="5939" max="5939" width="0" style="209" hidden="1" customWidth="1"/>
    <col min="5940" max="5940" width="0.140625" style="209" customWidth="1"/>
    <col min="5941" max="5941" width="0" style="209" hidden="1" customWidth="1"/>
    <col min="5942" max="6144" width="9.140625" style="209"/>
    <col min="6145" max="6145" width="8.28515625" style="209" customWidth="1"/>
    <col min="6146" max="6146" width="19.7109375" style="209" customWidth="1"/>
    <col min="6147" max="6147" width="12.28515625" style="209" customWidth="1"/>
    <col min="6148" max="6148" width="69.28515625" style="209" customWidth="1"/>
    <col min="6149" max="6193" width="0" style="209" hidden="1" customWidth="1"/>
    <col min="6194" max="6194" width="25.5703125" style="209" customWidth="1"/>
    <col min="6195" max="6195" width="0" style="209" hidden="1" customWidth="1"/>
    <col min="6196" max="6196" width="0.140625" style="209" customWidth="1"/>
    <col min="6197" max="6197" width="0" style="209" hidden="1" customWidth="1"/>
    <col min="6198" max="6400" width="9.140625" style="209"/>
    <col min="6401" max="6401" width="8.28515625" style="209" customWidth="1"/>
    <col min="6402" max="6402" width="19.7109375" style="209" customWidth="1"/>
    <col min="6403" max="6403" width="12.28515625" style="209" customWidth="1"/>
    <col min="6404" max="6404" width="69.28515625" style="209" customWidth="1"/>
    <col min="6405" max="6449" width="0" style="209" hidden="1" customWidth="1"/>
    <col min="6450" max="6450" width="25.5703125" style="209" customWidth="1"/>
    <col min="6451" max="6451" width="0" style="209" hidden="1" customWidth="1"/>
    <col min="6452" max="6452" width="0.140625" style="209" customWidth="1"/>
    <col min="6453" max="6453" width="0" style="209" hidden="1" customWidth="1"/>
    <col min="6454" max="6656" width="9.140625" style="209"/>
    <col min="6657" max="6657" width="8.28515625" style="209" customWidth="1"/>
    <col min="6658" max="6658" width="19.7109375" style="209" customWidth="1"/>
    <col min="6659" max="6659" width="12.28515625" style="209" customWidth="1"/>
    <col min="6660" max="6660" width="69.28515625" style="209" customWidth="1"/>
    <col min="6661" max="6705" width="0" style="209" hidden="1" customWidth="1"/>
    <col min="6706" max="6706" width="25.5703125" style="209" customWidth="1"/>
    <col min="6707" max="6707" width="0" style="209" hidden="1" customWidth="1"/>
    <col min="6708" max="6708" width="0.140625" style="209" customWidth="1"/>
    <col min="6709" max="6709" width="0" style="209" hidden="1" customWidth="1"/>
    <col min="6710" max="6912" width="9.140625" style="209"/>
    <col min="6913" max="6913" width="8.28515625" style="209" customWidth="1"/>
    <col min="6914" max="6914" width="19.7109375" style="209" customWidth="1"/>
    <col min="6915" max="6915" width="12.28515625" style="209" customWidth="1"/>
    <col min="6916" max="6916" width="69.28515625" style="209" customWidth="1"/>
    <col min="6917" max="6961" width="0" style="209" hidden="1" customWidth="1"/>
    <col min="6962" max="6962" width="25.5703125" style="209" customWidth="1"/>
    <col min="6963" max="6963" width="0" style="209" hidden="1" customWidth="1"/>
    <col min="6964" max="6964" width="0.140625" style="209" customWidth="1"/>
    <col min="6965" max="6965" width="0" style="209" hidden="1" customWidth="1"/>
    <col min="6966" max="7168" width="9.140625" style="209"/>
    <col min="7169" max="7169" width="8.28515625" style="209" customWidth="1"/>
    <col min="7170" max="7170" width="19.7109375" style="209" customWidth="1"/>
    <col min="7171" max="7171" width="12.28515625" style="209" customWidth="1"/>
    <col min="7172" max="7172" width="69.28515625" style="209" customWidth="1"/>
    <col min="7173" max="7217" width="0" style="209" hidden="1" customWidth="1"/>
    <col min="7218" max="7218" width="25.5703125" style="209" customWidth="1"/>
    <col min="7219" max="7219" width="0" style="209" hidden="1" customWidth="1"/>
    <col min="7220" max="7220" width="0.140625" style="209" customWidth="1"/>
    <col min="7221" max="7221" width="0" style="209" hidden="1" customWidth="1"/>
    <col min="7222" max="7424" width="9.140625" style="209"/>
    <col min="7425" max="7425" width="8.28515625" style="209" customWidth="1"/>
    <col min="7426" max="7426" width="19.7109375" style="209" customWidth="1"/>
    <col min="7427" max="7427" width="12.28515625" style="209" customWidth="1"/>
    <col min="7428" max="7428" width="69.28515625" style="209" customWidth="1"/>
    <col min="7429" max="7473" width="0" style="209" hidden="1" customWidth="1"/>
    <col min="7474" max="7474" width="25.5703125" style="209" customWidth="1"/>
    <col min="7475" max="7475" width="0" style="209" hidden="1" customWidth="1"/>
    <col min="7476" max="7476" width="0.140625" style="209" customWidth="1"/>
    <col min="7477" max="7477" width="0" style="209" hidden="1" customWidth="1"/>
    <col min="7478" max="7680" width="9.140625" style="209"/>
    <col min="7681" max="7681" width="8.28515625" style="209" customWidth="1"/>
    <col min="7682" max="7682" width="19.7109375" style="209" customWidth="1"/>
    <col min="7683" max="7683" width="12.28515625" style="209" customWidth="1"/>
    <col min="7684" max="7684" width="69.28515625" style="209" customWidth="1"/>
    <col min="7685" max="7729" width="0" style="209" hidden="1" customWidth="1"/>
    <col min="7730" max="7730" width="25.5703125" style="209" customWidth="1"/>
    <col min="7731" max="7731" width="0" style="209" hidden="1" customWidth="1"/>
    <col min="7732" max="7732" width="0.140625" style="209" customWidth="1"/>
    <col min="7733" max="7733" width="0" style="209" hidden="1" customWidth="1"/>
    <col min="7734" max="7936" width="9.140625" style="209"/>
    <col min="7937" max="7937" width="8.28515625" style="209" customWidth="1"/>
    <col min="7938" max="7938" width="19.7109375" style="209" customWidth="1"/>
    <col min="7939" max="7939" width="12.28515625" style="209" customWidth="1"/>
    <col min="7940" max="7940" width="69.28515625" style="209" customWidth="1"/>
    <col min="7941" max="7985" width="0" style="209" hidden="1" customWidth="1"/>
    <col min="7986" max="7986" width="25.5703125" style="209" customWidth="1"/>
    <col min="7987" max="7987" width="0" style="209" hidden="1" customWidth="1"/>
    <col min="7988" max="7988" width="0.140625" style="209" customWidth="1"/>
    <col min="7989" max="7989" width="0" style="209" hidden="1" customWidth="1"/>
    <col min="7990" max="8192" width="9.140625" style="209"/>
    <col min="8193" max="8193" width="8.28515625" style="209" customWidth="1"/>
    <col min="8194" max="8194" width="19.7109375" style="209" customWidth="1"/>
    <col min="8195" max="8195" width="12.28515625" style="209" customWidth="1"/>
    <col min="8196" max="8196" width="69.28515625" style="209" customWidth="1"/>
    <col min="8197" max="8241" width="0" style="209" hidden="1" customWidth="1"/>
    <col min="8242" max="8242" width="25.5703125" style="209" customWidth="1"/>
    <col min="8243" max="8243" width="0" style="209" hidden="1" customWidth="1"/>
    <col min="8244" max="8244" width="0.140625" style="209" customWidth="1"/>
    <col min="8245" max="8245" width="0" style="209" hidden="1" customWidth="1"/>
    <col min="8246" max="8448" width="9.140625" style="209"/>
    <col min="8449" max="8449" width="8.28515625" style="209" customWidth="1"/>
    <col min="8450" max="8450" width="19.7109375" style="209" customWidth="1"/>
    <col min="8451" max="8451" width="12.28515625" style="209" customWidth="1"/>
    <col min="8452" max="8452" width="69.28515625" style="209" customWidth="1"/>
    <col min="8453" max="8497" width="0" style="209" hidden="1" customWidth="1"/>
    <col min="8498" max="8498" width="25.5703125" style="209" customWidth="1"/>
    <col min="8499" max="8499" width="0" style="209" hidden="1" customWidth="1"/>
    <col min="8500" max="8500" width="0.140625" style="209" customWidth="1"/>
    <col min="8501" max="8501" width="0" style="209" hidden="1" customWidth="1"/>
    <col min="8502" max="8704" width="9.140625" style="209"/>
    <col min="8705" max="8705" width="8.28515625" style="209" customWidth="1"/>
    <col min="8706" max="8706" width="19.7109375" style="209" customWidth="1"/>
    <col min="8707" max="8707" width="12.28515625" style="209" customWidth="1"/>
    <col min="8708" max="8708" width="69.28515625" style="209" customWidth="1"/>
    <col min="8709" max="8753" width="0" style="209" hidden="1" customWidth="1"/>
    <col min="8754" max="8754" width="25.5703125" style="209" customWidth="1"/>
    <col min="8755" max="8755" width="0" style="209" hidden="1" customWidth="1"/>
    <col min="8756" max="8756" width="0.140625" style="209" customWidth="1"/>
    <col min="8757" max="8757" width="0" style="209" hidden="1" customWidth="1"/>
    <col min="8758" max="8960" width="9.140625" style="209"/>
    <col min="8961" max="8961" width="8.28515625" style="209" customWidth="1"/>
    <col min="8962" max="8962" width="19.7109375" style="209" customWidth="1"/>
    <col min="8963" max="8963" width="12.28515625" style="209" customWidth="1"/>
    <col min="8964" max="8964" width="69.28515625" style="209" customWidth="1"/>
    <col min="8965" max="9009" width="0" style="209" hidden="1" customWidth="1"/>
    <col min="9010" max="9010" width="25.5703125" style="209" customWidth="1"/>
    <col min="9011" max="9011" width="0" style="209" hidden="1" customWidth="1"/>
    <col min="9012" max="9012" width="0.140625" style="209" customWidth="1"/>
    <col min="9013" max="9013" width="0" style="209" hidden="1" customWidth="1"/>
    <col min="9014" max="9216" width="9.140625" style="209"/>
    <col min="9217" max="9217" width="8.28515625" style="209" customWidth="1"/>
    <col min="9218" max="9218" width="19.7109375" style="209" customWidth="1"/>
    <col min="9219" max="9219" width="12.28515625" style="209" customWidth="1"/>
    <col min="9220" max="9220" width="69.28515625" style="209" customWidth="1"/>
    <col min="9221" max="9265" width="0" style="209" hidden="1" customWidth="1"/>
    <col min="9266" max="9266" width="25.5703125" style="209" customWidth="1"/>
    <col min="9267" max="9267" width="0" style="209" hidden="1" customWidth="1"/>
    <col min="9268" max="9268" width="0.140625" style="209" customWidth="1"/>
    <col min="9269" max="9269" width="0" style="209" hidden="1" customWidth="1"/>
    <col min="9270" max="9472" width="9.140625" style="209"/>
    <col min="9473" max="9473" width="8.28515625" style="209" customWidth="1"/>
    <col min="9474" max="9474" width="19.7109375" style="209" customWidth="1"/>
    <col min="9475" max="9475" width="12.28515625" style="209" customWidth="1"/>
    <col min="9476" max="9476" width="69.28515625" style="209" customWidth="1"/>
    <col min="9477" max="9521" width="0" style="209" hidden="1" customWidth="1"/>
    <col min="9522" max="9522" width="25.5703125" style="209" customWidth="1"/>
    <col min="9523" max="9523" width="0" style="209" hidden="1" customWidth="1"/>
    <col min="9524" max="9524" width="0.140625" style="209" customWidth="1"/>
    <col min="9525" max="9525" width="0" style="209" hidden="1" customWidth="1"/>
    <col min="9526" max="9728" width="9.140625" style="209"/>
    <col min="9729" max="9729" width="8.28515625" style="209" customWidth="1"/>
    <col min="9730" max="9730" width="19.7109375" style="209" customWidth="1"/>
    <col min="9731" max="9731" width="12.28515625" style="209" customWidth="1"/>
    <col min="9732" max="9732" width="69.28515625" style="209" customWidth="1"/>
    <col min="9733" max="9777" width="0" style="209" hidden="1" customWidth="1"/>
    <col min="9778" max="9778" width="25.5703125" style="209" customWidth="1"/>
    <col min="9779" max="9779" width="0" style="209" hidden="1" customWidth="1"/>
    <col min="9780" max="9780" width="0.140625" style="209" customWidth="1"/>
    <col min="9781" max="9781" width="0" style="209" hidden="1" customWidth="1"/>
    <col min="9782" max="9984" width="9.140625" style="209"/>
    <col min="9985" max="9985" width="8.28515625" style="209" customWidth="1"/>
    <col min="9986" max="9986" width="19.7109375" style="209" customWidth="1"/>
    <col min="9987" max="9987" width="12.28515625" style="209" customWidth="1"/>
    <col min="9988" max="9988" width="69.28515625" style="209" customWidth="1"/>
    <col min="9989" max="10033" width="0" style="209" hidden="1" customWidth="1"/>
    <col min="10034" max="10034" width="25.5703125" style="209" customWidth="1"/>
    <col min="10035" max="10035" width="0" style="209" hidden="1" customWidth="1"/>
    <col min="10036" max="10036" width="0.140625" style="209" customWidth="1"/>
    <col min="10037" max="10037" width="0" style="209" hidden="1" customWidth="1"/>
    <col min="10038" max="10240" width="9.140625" style="209"/>
    <col min="10241" max="10241" width="8.28515625" style="209" customWidth="1"/>
    <col min="10242" max="10242" width="19.7109375" style="209" customWidth="1"/>
    <col min="10243" max="10243" width="12.28515625" style="209" customWidth="1"/>
    <col min="10244" max="10244" width="69.28515625" style="209" customWidth="1"/>
    <col min="10245" max="10289" width="0" style="209" hidden="1" customWidth="1"/>
    <col min="10290" max="10290" width="25.5703125" style="209" customWidth="1"/>
    <col min="10291" max="10291" width="0" style="209" hidden="1" customWidth="1"/>
    <col min="10292" max="10292" width="0.140625" style="209" customWidth="1"/>
    <col min="10293" max="10293" width="0" style="209" hidden="1" customWidth="1"/>
    <col min="10294" max="10496" width="9.140625" style="209"/>
    <col min="10497" max="10497" width="8.28515625" style="209" customWidth="1"/>
    <col min="10498" max="10498" width="19.7109375" style="209" customWidth="1"/>
    <col min="10499" max="10499" width="12.28515625" style="209" customWidth="1"/>
    <col min="10500" max="10500" width="69.28515625" style="209" customWidth="1"/>
    <col min="10501" max="10545" width="0" style="209" hidden="1" customWidth="1"/>
    <col min="10546" max="10546" width="25.5703125" style="209" customWidth="1"/>
    <col min="10547" max="10547" width="0" style="209" hidden="1" customWidth="1"/>
    <col min="10548" max="10548" width="0.140625" style="209" customWidth="1"/>
    <col min="10549" max="10549" width="0" style="209" hidden="1" customWidth="1"/>
    <col min="10550" max="10752" width="9.140625" style="209"/>
    <col min="10753" max="10753" width="8.28515625" style="209" customWidth="1"/>
    <col min="10754" max="10754" width="19.7109375" style="209" customWidth="1"/>
    <col min="10755" max="10755" width="12.28515625" style="209" customWidth="1"/>
    <col min="10756" max="10756" width="69.28515625" style="209" customWidth="1"/>
    <col min="10757" max="10801" width="0" style="209" hidden="1" customWidth="1"/>
    <col min="10802" max="10802" width="25.5703125" style="209" customWidth="1"/>
    <col min="10803" max="10803" width="0" style="209" hidden="1" customWidth="1"/>
    <col min="10804" max="10804" width="0.140625" style="209" customWidth="1"/>
    <col min="10805" max="10805" width="0" style="209" hidden="1" customWidth="1"/>
    <col min="10806" max="11008" width="9.140625" style="209"/>
    <col min="11009" max="11009" width="8.28515625" style="209" customWidth="1"/>
    <col min="11010" max="11010" width="19.7109375" style="209" customWidth="1"/>
    <col min="11011" max="11011" width="12.28515625" style="209" customWidth="1"/>
    <col min="11012" max="11012" width="69.28515625" style="209" customWidth="1"/>
    <col min="11013" max="11057" width="0" style="209" hidden="1" customWidth="1"/>
    <col min="11058" max="11058" width="25.5703125" style="209" customWidth="1"/>
    <col min="11059" max="11059" width="0" style="209" hidden="1" customWidth="1"/>
    <col min="11060" max="11060" width="0.140625" style="209" customWidth="1"/>
    <col min="11061" max="11061" width="0" style="209" hidden="1" customWidth="1"/>
    <col min="11062" max="11264" width="9.140625" style="209"/>
    <col min="11265" max="11265" width="8.28515625" style="209" customWidth="1"/>
    <col min="11266" max="11266" width="19.7109375" style="209" customWidth="1"/>
    <col min="11267" max="11267" width="12.28515625" style="209" customWidth="1"/>
    <col min="11268" max="11268" width="69.28515625" style="209" customWidth="1"/>
    <col min="11269" max="11313" width="0" style="209" hidden="1" customWidth="1"/>
    <col min="11314" max="11314" width="25.5703125" style="209" customWidth="1"/>
    <col min="11315" max="11315" width="0" style="209" hidden="1" customWidth="1"/>
    <col min="11316" max="11316" width="0.140625" style="209" customWidth="1"/>
    <col min="11317" max="11317" width="0" style="209" hidden="1" customWidth="1"/>
    <col min="11318" max="11520" width="9.140625" style="209"/>
    <col min="11521" max="11521" width="8.28515625" style="209" customWidth="1"/>
    <col min="11522" max="11522" width="19.7109375" style="209" customWidth="1"/>
    <col min="11523" max="11523" width="12.28515625" style="209" customWidth="1"/>
    <col min="11524" max="11524" width="69.28515625" style="209" customWidth="1"/>
    <col min="11525" max="11569" width="0" style="209" hidden="1" customWidth="1"/>
    <col min="11570" max="11570" width="25.5703125" style="209" customWidth="1"/>
    <col min="11571" max="11571" width="0" style="209" hidden="1" customWidth="1"/>
    <col min="11572" max="11572" width="0.140625" style="209" customWidth="1"/>
    <col min="11573" max="11573" width="0" style="209" hidden="1" customWidth="1"/>
    <col min="11574" max="11776" width="9.140625" style="209"/>
    <col min="11777" max="11777" width="8.28515625" style="209" customWidth="1"/>
    <col min="11778" max="11778" width="19.7109375" style="209" customWidth="1"/>
    <col min="11779" max="11779" width="12.28515625" style="209" customWidth="1"/>
    <col min="11780" max="11780" width="69.28515625" style="209" customWidth="1"/>
    <col min="11781" max="11825" width="0" style="209" hidden="1" customWidth="1"/>
    <col min="11826" max="11826" width="25.5703125" style="209" customWidth="1"/>
    <col min="11827" max="11827" width="0" style="209" hidden="1" customWidth="1"/>
    <col min="11828" max="11828" width="0.140625" style="209" customWidth="1"/>
    <col min="11829" max="11829" width="0" style="209" hidden="1" customWidth="1"/>
    <col min="11830" max="12032" width="9.140625" style="209"/>
    <col min="12033" max="12033" width="8.28515625" style="209" customWidth="1"/>
    <col min="12034" max="12034" width="19.7109375" style="209" customWidth="1"/>
    <col min="12035" max="12035" width="12.28515625" style="209" customWidth="1"/>
    <col min="12036" max="12036" width="69.28515625" style="209" customWidth="1"/>
    <col min="12037" max="12081" width="0" style="209" hidden="1" customWidth="1"/>
    <col min="12082" max="12082" width="25.5703125" style="209" customWidth="1"/>
    <col min="12083" max="12083" width="0" style="209" hidden="1" customWidth="1"/>
    <col min="12084" max="12084" width="0.140625" style="209" customWidth="1"/>
    <col min="12085" max="12085" width="0" style="209" hidden="1" customWidth="1"/>
    <col min="12086" max="12288" width="9.140625" style="209"/>
    <col min="12289" max="12289" width="8.28515625" style="209" customWidth="1"/>
    <col min="12290" max="12290" width="19.7109375" style="209" customWidth="1"/>
    <col min="12291" max="12291" width="12.28515625" style="209" customWidth="1"/>
    <col min="12292" max="12292" width="69.28515625" style="209" customWidth="1"/>
    <col min="12293" max="12337" width="0" style="209" hidden="1" customWidth="1"/>
    <col min="12338" max="12338" width="25.5703125" style="209" customWidth="1"/>
    <col min="12339" max="12339" width="0" style="209" hidden="1" customWidth="1"/>
    <col min="12340" max="12340" width="0.140625" style="209" customWidth="1"/>
    <col min="12341" max="12341" width="0" style="209" hidden="1" customWidth="1"/>
    <col min="12342" max="12544" width="9.140625" style="209"/>
    <col min="12545" max="12545" width="8.28515625" style="209" customWidth="1"/>
    <col min="12546" max="12546" width="19.7109375" style="209" customWidth="1"/>
    <col min="12547" max="12547" width="12.28515625" style="209" customWidth="1"/>
    <col min="12548" max="12548" width="69.28515625" style="209" customWidth="1"/>
    <col min="12549" max="12593" width="0" style="209" hidden="1" customWidth="1"/>
    <col min="12594" max="12594" width="25.5703125" style="209" customWidth="1"/>
    <col min="12595" max="12595" width="0" style="209" hidden="1" customWidth="1"/>
    <col min="12596" max="12596" width="0.140625" style="209" customWidth="1"/>
    <col min="12597" max="12597" width="0" style="209" hidden="1" customWidth="1"/>
    <col min="12598" max="12800" width="9.140625" style="209"/>
    <col min="12801" max="12801" width="8.28515625" style="209" customWidth="1"/>
    <col min="12802" max="12802" width="19.7109375" style="209" customWidth="1"/>
    <col min="12803" max="12803" width="12.28515625" style="209" customWidth="1"/>
    <col min="12804" max="12804" width="69.28515625" style="209" customWidth="1"/>
    <col min="12805" max="12849" width="0" style="209" hidden="1" customWidth="1"/>
    <col min="12850" max="12850" width="25.5703125" style="209" customWidth="1"/>
    <col min="12851" max="12851" width="0" style="209" hidden="1" customWidth="1"/>
    <col min="12852" max="12852" width="0.140625" style="209" customWidth="1"/>
    <col min="12853" max="12853" width="0" style="209" hidden="1" customWidth="1"/>
    <col min="12854" max="13056" width="9.140625" style="209"/>
    <col min="13057" max="13057" width="8.28515625" style="209" customWidth="1"/>
    <col min="13058" max="13058" width="19.7109375" style="209" customWidth="1"/>
    <col min="13059" max="13059" width="12.28515625" style="209" customWidth="1"/>
    <col min="13060" max="13060" width="69.28515625" style="209" customWidth="1"/>
    <col min="13061" max="13105" width="0" style="209" hidden="1" customWidth="1"/>
    <col min="13106" max="13106" width="25.5703125" style="209" customWidth="1"/>
    <col min="13107" max="13107" width="0" style="209" hidden="1" customWidth="1"/>
    <col min="13108" max="13108" width="0.140625" style="209" customWidth="1"/>
    <col min="13109" max="13109" width="0" style="209" hidden="1" customWidth="1"/>
    <col min="13110" max="13312" width="9.140625" style="209"/>
    <col min="13313" max="13313" width="8.28515625" style="209" customWidth="1"/>
    <col min="13314" max="13314" width="19.7109375" style="209" customWidth="1"/>
    <col min="13315" max="13315" width="12.28515625" style="209" customWidth="1"/>
    <col min="13316" max="13316" width="69.28515625" style="209" customWidth="1"/>
    <col min="13317" max="13361" width="0" style="209" hidden="1" customWidth="1"/>
    <col min="13362" max="13362" width="25.5703125" style="209" customWidth="1"/>
    <col min="13363" max="13363" width="0" style="209" hidden="1" customWidth="1"/>
    <col min="13364" max="13364" width="0.140625" style="209" customWidth="1"/>
    <col min="13365" max="13365" width="0" style="209" hidden="1" customWidth="1"/>
    <col min="13366" max="13568" width="9.140625" style="209"/>
    <col min="13569" max="13569" width="8.28515625" style="209" customWidth="1"/>
    <col min="13570" max="13570" width="19.7109375" style="209" customWidth="1"/>
    <col min="13571" max="13571" width="12.28515625" style="209" customWidth="1"/>
    <col min="13572" max="13572" width="69.28515625" style="209" customWidth="1"/>
    <col min="13573" max="13617" width="0" style="209" hidden="1" customWidth="1"/>
    <col min="13618" max="13618" width="25.5703125" style="209" customWidth="1"/>
    <col min="13619" max="13619" width="0" style="209" hidden="1" customWidth="1"/>
    <col min="13620" max="13620" width="0.140625" style="209" customWidth="1"/>
    <col min="13621" max="13621" width="0" style="209" hidden="1" customWidth="1"/>
    <col min="13622" max="13824" width="9.140625" style="209"/>
    <col min="13825" max="13825" width="8.28515625" style="209" customWidth="1"/>
    <col min="13826" max="13826" width="19.7109375" style="209" customWidth="1"/>
    <col min="13827" max="13827" width="12.28515625" style="209" customWidth="1"/>
    <col min="13828" max="13828" width="69.28515625" style="209" customWidth="1"/>
    <col min="13829" max="13873" width="0" style="209" hidden="1" customWidth="1"/>
    <col min="13874" max="13874" width="25.5703125" style="209" customWidth="1"/>
    <col min="13875" max="13875" width="0" style="209" hidden="1" customWidth="1"/>
    <col min="13876" max="13876" width="0.140625" style="209" customWidth="1"/>
    <col min="13877" max="13877" width="0" style="209" hidden="1" customWidth="1"/>
    <col min="13878" max="14080" width="9.140625" style="209"/>
    <col min="14081" max="14081" width="8.28515625" style="209" customWidth="1"/>
    <col min="14082" max="14082" width="19.7109375" style="209" customWidth="1"/>
    <col min="14083" max="14083" width="12.28515625" style="209" customWidth="1"/>
    <col min="14084" max="14084" width="69.28515625" style="209" customWidth="1"/>
    <col min="14085" max="14129" width="0" style="209" hidden="1" customWidth="1"/>
    <col min="14130" max="14130" width="25.5703125" style="209" customWidth="1"/>
    <col min="14131" max="14131" width="0" style="209" hidden="1" customWidth="1"/>
    <col min="14132" max="14132" width="0.140625" style="209" customWidth="1"/>
    <col min="14133" max="14133" width="0" style="209" hidden="1" customWidth="1"/>
    <col min="14134" max="14336" width="9.140625" style="209"/>
    <col min="14337" max="14337" width="8.28515625" style="209" customWidth="1"/>
    <col min="14338" max="14338" width="19.7109375" style="209" customWidth="1"/>
    <col min="14339" max="14339" width="12.28515625" style="209" customWidth="1"/>
    <col min="14340" max="14340" width="69.28515625" style="209" customWidth="1"/>
    <col min="14341" max="14385" width="0" style="209" hidden="1" customWidth="1"/>
    <col min="14386" max="14386" width="25.5703125" style="209" customWidth="1"/>
    <col min="14387" max="14387" width="0" style="209" hidden="1" customWidth="1"/>
    <col min="14388" max="14388" width="0.140625" style="209" customWidth="1"/>
    <col min="14389" max="14389" width="0" style="209" hidden="1" customWidth="1"/>
    <col min="14390" max="14592" width="9.140625" style="209"/>
    <col min="14593" max="14593" width="8.28515625" style="209" customWidth="1"/>
    <col min="14594" max="14594" width="19.7109375" style="209" customWidth="1"/>
    <col min="14595" max="14595" width="12.28515625" style="209" customWidth="1"/>
    <col min="14596" max="14596" width="69.28515625" style="209" customWidth="1"/>
    <col min="14597" max="14641" width="0" style="209" hidden="1" customWidth="1"/>
    <col min="14642" max="14642" width="25.5703125" style="209" customWidth="1"/>
    <col min="14643" max="14643" width="0" style="209" hidden="1" customWidth="1"/>
    <col min="14644" max="14644" width="0.140625" style="209" customWidth="1"/>
    <col min="14645" max="14645" width="0" style="209" hidden="1" customWidth="1"/>
    <col min="14646" max="14848" width="9.140625" style="209"/>
    <col min="14849" max="14849" width="8.28515625" style="209" customWidth="1"/>
    <col min="14850" max="14850" width="19.7109375" style="209" customWidth="1"/>
    <col min="14851" max="14851" width="12.28515625" style="209" customWidth="1"/>
    <col min="14852" max="14852" width="69.28515625" style="209" customWidth="1"/>
    <col min="14853" max="14897" width="0" style="209" hidden="1" customWidth="1"/>
    <col min="14898" max="14898" width="25.5703125" style="209" customWidth="1"/>
    <col min="14899" max="14899" width="0" style="209" hidden="1" customWidth="1"/>
    <col min="14900" max="14900" width="0.140625" style="209" customWidth="1"/>
    <col min="14901" max="14901" width="0" style="209" hidden="1" customWidth="1"/>
    <col min="14902" max="15104" width="9.140625" style="209"/>
    <col min="15105" max="15105" width="8.28515625" style="209" customWidth="1"/>
    <col min="15106" max="15106" width="19.7109375" style="209" customWidth="1"/>
    <col min="15107" max="15107" width="12.28515625" style="209" customWidth="1"/>
    <col min="15108" max="15108" width="69.28515625" style="209" customWidth="1"/>
    <col min="15109" max="15153" width="0" style="209" hidden="1" customWidth="1"/>
    <col min="15154" max="15154" width="25.5703125" style="209" customWidth="1"/>
    <col min="15155" max="15155" width="0" style="209" hidden="1" customWidth="1"/>
    <col min="15156" max="15156" width="0.140625" style="209" customWidth="1"/>
    <col min="15157" max="15157" width="0" style="209" hidden="1" customWidth="1"/>
    <col min="15158" max="15360" width="9.140625" style="209"/>
    <col min="15361" max="15361" width="8.28515625" style="209" customWidth="1"/>
    <col min="15362" max="15362" width="19.7109375" style="209" customWidth="1"/>
    <col min="15363" max="15363" width="12.28515625" style="209" customWidth="1"/>
    <col min="15364" max="15364" width="69.28515625" style="209" customWidth="1"/>
    <col min="15365" max="15409" width="0" style="209" hidden="1" customWidth="1"/>
    <col min="15410" max="15410" width="25.5703125" style="209" customWidth="1"/>
    <col min="15411" max="15411" width="0" style="209" hidden="1" customWidth="1"/>
    <col min="15412" max="15412" width="0.140625" style="209" customWidth="1"/>
    <col min="15413" max="15413" width="0" style="209" hidden="1" customWidth="1"/>
    <col min="15414" max="15616" width="9.140625" style="209"/>
    <col min="15617" max="15617" width="8.28515625" style="209" customWidth="1"/>
    <col min="15618" max="15618" width="19.7109375" style="209" customWidth="1"/>
    <col min="15619" max="15619" width="12.28515625" style="209" customWidth="1"/>
    <col min="15620" max="15620" width="69.28515625" style="209" customWidth="1"/>
    <col min="15621" max="15665" width="0" style="209" hidden="1" customWidth="1"/>
    <col min="15666" max="15666" width="25.5703125" style="209" customWidth="1"/>
    <col min="15667" max="15667" width="0" style="209" hidden="1" customWidth="1"/>
    <col min="15668" max="15668" width="0.140625" style="209" customWidth="1"/>
    <col min="15669" max="15669" width="0" style="209" hidden="1" customWidth="1"/>
    <col min="15670" max="15872" width="9.140625" style="209"/>
    <col min="15873" max="15873" width="8.28515625" style="209" customWidth="1"/>
    <col min="15874" max="15874" width="19.7109375" style="209" customWidth="1"/>
    <col min="15875" max="15875" width="12.28515625" style="209" customWidth="1"/>
    <col min="15876" max="15876" width="69.28515625" style="209" customWidth="1"/>
    <col min="15877" max="15921" width="0" style="209" hidden="1" customWidth="1"/>
    <col min="15922" max="15922" width="25.5703125" style="209" customWidth="1"/>
    <col min="15923" max="15923" width="0" style="209" hidden="1" customWidth="1"/>
    <col min="15924" max="15924" width="0.140625" style="209" customWidth="1"/>
    <col min="15925" max="15925" width="0" style="209" hidden="1" customWidth="1"/>
    <col min="15926" max="16128" width="9.140625" style="209"/>
    <col min="16129" max="16129" width="8.28515625" style="209" customWidth="1"/>
    <col min="16130" max="16130" width="19.7109375" style="209" customWidth="1"/>
    <col min="16131" max="16131" width="12.28515625" style="209" customWidth="1"/>
    <col min="16132" max="16132" width="69.28515625" style="209" customWidth="1"/>
    <col min="16133" max="16177" width="0" style="209" hidden="1" customWidth="1"/>
    <col min="16178" max="16178" width="25.5703125" style="209" customWidth="1"/>
    <col min="16179" max="16179" width="0" style="209" hidden="1" customWidth="1"/>
    <col min="16180" max="16180" width="0.140625" style="209" customWidth="1"/>
    <col min="16181" max="16181" width="0" style="209" hidden="1" customWidth="1"/>
    <col min="16182" max="16384" width="9.140625" style="209"/>
  </cols>
  <sheetData>
    <row r="1" spans="1:53" ht="15.75" x14ac:dyDescent="0.25">
      <c r="A1" s="618" t="s">
        <v>1134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8"/>
      <c r="AD1" s="618"/>
      <c r="AE1" s="618"/>
      <c r="AF1" s="618"/>
      <c r="AG1" s="618"/>
      <c r="AH1" s="618"/>
      <c r="AI1" s="618"/>
      <c r="AJ1" s="618"/>
      <c r="AK1" s="618"/>
      <c r="AL1" s="618"/>
      <c r="AM1" s="618"/>
      <c r="AN1" s="618"/>
      <c r="AO1" s="618"/>
      <c r="AP1" s="618"/>
      <c r="AQ1" s="618"/>
      <c r="AR1" s="618"/>
      <c r="AS1" s="618"/>
      <c r="AT1" s="618"/>
      <c r="AU1" s="618"/>
      <c r="AV1" s="618"/>
      <c r="AW1" s="618"/>
      <c r="AX1" s="618"/>
      <c r="AY1" s="618"/>
      <c r="AZ1" s="618"/>
      <c r="BA1" s="618"/>
    </row>
    <row r="2" spans="1:53" ht="15.75" x14ac:dyDescent="0.25">
      <c r="A2" s="618" t="s">
        <v>619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618"/>
      <c r="AN2" s="618"/>
      <c r="AO2" s="618"/>
      <c r="AP2" s="618"/>
      <c r="AQ2" s="618"/>
      <c r="AR2" s="618"/>
      <c r="AS2" s="618"/>
      <c r="AT2" s="618"/>
      <c r="AU2" s="618"/>
      <c r="AV2" s="618"/>
      <c r="AW2" s="618"/>
      <c r="AX2" s="618"/>
      <c r="AY2" s="618"/>
      <c r="AZ2" s="618"/>
      <c r="BA2" s="618"/>
    </row>
    <row r="3" spans="1:53" ht="15.75" x14ac:dyDescent="0.25">
      <c r="A3" s="618" t="s">
        <v>381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618"/>
      <c r="Y3" s="618"/>
      <c r="Z3" s="618"/>
      <c r="AA3" s="618"/>
      <c r="AB3" s="618"/>
      <c r="AC3" s="618"/>
      <c r="AD3" s="618"/>
      <c r="AE3" s="618"/>
      <c r="AF3" s="618"/>
      <c r="AG3" s="618"/>
      <c r="AH3" s="618"/>
      <c r="AI3" s="618"/>
      <c r="AJ3" s="618"/>
      <c r="AK3" s="618"/>
      <c r="AL3" s="618"/>
      <c r="AM3" s="618"/>
      <c r="AN3" s="618"/>
      <c r="AO3" s="618"/>
      <c r="AP3" s="618"/>
      <c r="AQ3" s="618"/>
      <c r="AR3" s="618"/>
      <c r="AS3" s="618"/>
      <c r="AT3" s="618"/>
      <c r="AU3" s="618"/>
      <c r="AV3" s="618"/>
      <c r="AW3" s="618"/>
      <c r="AX3" s="618"/>
      <c r="AY3" s="618"/>
      <c r="AZ3" s="618"/>
      <c r="BA3" s="618"/>
    </row>
    <row r="4" spans="1:53" ht="15.75" x14ac:dyDescent="0.25">
      <c r="A4" s="618" t="s">
        <v>1139</v>
      </c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618"/>
      <c r="AN4" s="618"/>
      <c r="AO4" s="618"/>
      <c r="AP4" s="618"/>
      <c r="AQ4" s="618"/>
      <c r="AR4" s="618"/>
      <c r="AS4" s="618"/>
      <c r="AT4" s="618"/>
      <c r="AU4" s="618"/>
      <c r="AV4" s="618"/>
      <c r="AW4" s="618"/>
      <c r="AX4" s="618"/>
      <c r="AY4" s="618"/>
      <c r="AZ4" s="618"/>
      <c r="BA4" s="618"/>
    </row>
    <row r="5" spans="1:53" ht="19.899999999999999" customHeight="1" x14ac:dyDescent="0.25">
      <c r="A5" s="618" t="s">
        <v>670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8"/>
      <c r="AF5" s="618"/>
      <c r="AG5" s="618"/>
      <c r="AH5" s="618"/>
      <c r="AI5" s="618"/>
      <c r="AJ5" s="618"/>
      <c r="AK5" s="618"/>
      <c r="AL5" s="618"/>
      <c r="AM5" s="618"/>
      <c r="AN5" s="618"/>
      <c r="AO5" s="618"/>
      <c r="AP5" s="618"/>
      <c r="AQ5" s="618"/>
      <c r="AR5" s="618"/>
      <c r="AS5" s="618"/>
      <c r="AT5" s="618"/>
      <c r="AU5" s="618"/>
      <c r="AV5" s="618"/>
      <c r="AW5" s="618"/>
      <c r="AX5" s="618"/>
      <c r="AY5" s="618"/>
      <c r="AZ5" s="618"/>
      <c r="BA5" s="618"/>
    </row>
    <row r="6" spans="1:53" ht="19.149999999999999" customHeight="1" x14ac:dyDescent="0.25">
      <c r="A6" s="618" t="s">
        <v>619</v>
      </c>
      <c r="B6" s="618"/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18"/>
      <c r="R6" s="618"/>
      <c r="S6" s="618"/>
      <c r="T6" s="618"/>
      <c r="U6" s="618"/>
      <c r="V6" s="618"/>
      <c r="W6" s="618"/>
      <c r="X6" s="618"/>
      <c r="Y6" s="618"/>
      <c r="Z6" s="618"/>
      <c r="AA6" s="618"/>
      <c r="AB6" s="618"/>
      <c r="AC6" s="618"/>
      <c r="AD6" s="618"/>
      <c r="AE6" s="618"/>
      <c r="AF6" s="618"/>
      <c r="AG6" s="618"/>
      <c r="AH6" s="618"/>
      <c r="AI6" s="618"/>
      <c r="AJ6" s="618"/>
      <c r="AK6" s="618"/>
      <c r="AL6" s="618"/>
      <c r="AM6" s="618"/>
      <c r="AN6" s="618"/>
      <c r="AO6" s="618"/>
      <c r="AP6" s="618"/>
      <c r="AQ6" s="618"/>
      <c r="AR6" s="618"/>
      <c r="AS6" s="618"/>
      <c r="AT6" s="618"/>
      <c r="AU6" s="618"/>
      <c r="AV6" s="618"/>
      <c r="AW6" s="618"/>
      <c r="AX6" s="618"/>
      <c r="AY6" s="618"/>
      <c r="AZ6" s="618"/>
      <c r="BA6" s="618"/>
    </row>
    <row r="7" spans="1:53" ht="16.149999999999999" customHeight="1" x14ac:dyDescent="0.25">
      <c r="A7" s="618" t="s">
        <v>381</v>
      </c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8"/>
      <c r="O7" s="618"/>
      <c r="P7" s="618"/>
      <c r="Q7" s="618"/>
      <c r="R7" s="618"/>
      <c r="S7" s="618"/>
      <c r="T7" s="618"/>
      <c r="U7" s="618"/>
      <c r="V7" s="618"/>
      <c r="W7" s="618"/>
      <c r="X7" s="618"/>
      <c r="Y7" s="618"/>
      <c r="Z7" s="618"/>
      <c r="AA7" s="618"/>
      <c r="AB7" s="618"/>
      <c r="AC7" s="618"/>
      <c r="AD7" s="618"/>
      <c r="AE7" s="618"/>
      <c r="AF7" s="618"/>
      <c r="AG7" s="618"/>
      <c r="AH7" s="618"/>
      <c r="AI7" s="618"/>
      <c r="AJ7" s="618"/>
      <c r="AK7" s="618"/>
      <c r="AL7" s="618"/>
      <c r="AM7" s="618"/>
      <c r="AN7" s="618"/>
      <c r="AO7" s="618"/>
      <c r="AP7" s="618"/>
      <c r="AQ7" s="618"/>
      <c r="AR7" s="618"/>
      <c r="AS7" s="618"/>
      <c r="AT7" s="618"/>
      <c r="AU7" s="618"/>
      <c r="AV7" s="618"/>
      <c r="AW7" s="618"/>
      <c r="AX7" s="618"/>
      <c r="AY7" s="618"/>
      <c r="AZ7" s="618"/>
      <c r="BA7" s="618"/>
    </row>
    <row r="8" spans="1:53" ht="16.899999999999999" customHeight="1" x14ac:dyDescent="0.25">
      <c r="A8" s="618" t="s">
        <v>926</v>
      </c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8"/>
      <c r="AJ8" s="618"/>
      <c r="AK8" s="618"/>
      <c r="AL8" s="618"/>
      <c r="AM8" s="618"/>
      <c r="AN8" s="618"/>
      <c r="AO8" s="618"/>
      <c r="AP8" s="618"/>
      <c r="AQ8" s="618"/>
      <c r="AR8" s="618"/>
      <c r="AS8" s="618"/>
      <c r="AT8" s="618"/>
      <c r="AU8" s="618"/>
      <c r="AV8" s="618"/>
      <c r="AW8" s="618"/>
      <c r="AX8" s="618"/>
      <c r="AY8" s="618"/>
      <c r="AZ8" s="618"/>
      <c r="BA8" s="618"/>
    </row>
    <row r="9" spans="1:53" ht="0.75" customHeight="1" x14ac:dyDescent="0.25">
      <c r="B9" s="618" t="s">
        <v>670</v>
      </c>
      <c r="C9" s="618"/>
      <c r="D9" s="618"/>
      <c r="E9" s="618"/>
      <c r="F9" s="618"/>
      <c r="G9" s="618"/>
      <c r="H9" s="618"/>
      <c r="I9" s="618"/>
      <c r="J9" s="618"/>
      <c r="K9" s="618"/>
      <c r="L9" s="618"/>
      <c r="M9" s="618"/>
      <c r="N9" s="618"/>
      <c r="O9" s="618"/>
      <c r="P9" s="618"/>
      <c r="Q9" s="618"/>
      <c r="R9" s="618"/>
      <c r="S9" s="618"/>
      <c r="T9" s="618"/>
      <c r="U9" s="618"/>
      <c r="V9" s="618"/>
      <c r="W9" s="618"/>
      <c r="X9" s="618"/>
      <c r="Y9" s="618"/>
      <c r="Z9" s="618"/>
      <c r="AA9" s="618"/>
      <c r="AB9" s="618"/>
      <c r="AC9" s="618"/>
      <c r="AD9" s="618"/>
      <c r="AE9" s="618"/>
      <c r="AF9" s="618"/>
      <c r="AG9" s="618"/>
      <c r="AH9" s="618"/>
      <c r="AI9" s="618"/>
      <c r="AJ9" s="618"/>
      <c r="AK9" s="618"/>
      <c r="AL9" s="618"/>
      <c r="AM9" s="618"/>
      <c r="AN9" s="618"/>
      <c r="AO9" s="618"/>
      <c r="AP9" s="618"/>
      <c r="AQ9" s="618"/>
      <c r="AR9" s="618"/>
      <c r="AS9" s="618"/>
      <c r="AT9" s="618"/>
      <c r="AU9" s="618"/>
      <c r="AV9" s="618"/>
      <c r="AW9" s="618"/>
      <c r="AX9" s="618"/>
      <c r="AY9" s="618"/>
    </row>
    <row r="10" spans="1:53" ht="15.75" hidden="1" x14ac:dyDescent="0.25">
      <c r="B10" s="618" t="s">
        <v>619</v>
      </c>
      <c r="C10" s="618"/>
      <c r="D10" s="618"/>
      <c r="E10" s="618"/>
      <c r="F10" s="618"/>
      <c r="G10" s="618"/>
      <c r="H10" s="618"/>
      <c r="I10" s="618"/>
      <c r="J10" s="618"/>
      <c r="K10" s="618"/>
      <c r="L10" s="618"/>
      <c r="M10" s="618"/>
      <c r="N10" s="618"/>
      <c r="O10" s="618"/>
      <c r="P10" s="618"/>
      <c r="Q10" s="618"/>
      <c r="R10" s="618"/>
      <c r="S10" s="618"/>
      <c r="T10" s="618"/>
      <c r="U10" s="618"/>
      <c r="V10" s="618"/>
      <c r="W10" s="618"/>
      <c r="X10" s="618"/>
      <c r="Y10" s="618"/>
      <c r="Z10" s="618"/>
      <c r="AA10" s="618"/>
      <c r="AB10" s="618"/>
      <c r="AC10" s="618"/>
      <c r="AD10" s="618"/>
      <c r="AE10" s="618"/>
      <c r="AF10" s="618"/>
      <c r="AG10" s="618"/>
      <c r="AH10" s="618"/>
      <c r="AI10" s="618"/>
      <c r="AJ10" s="618"/>
      <c r="AK10" s="618"/>
      <c r="AL10" s="618"/>
      <c r="AM10" s="618"/>
      <c r="AN10" s="618"/>
      <c r="AO10" s="618"/>
      <c r="AP10" s="618"/>
      <c r="AQ10" s="618"/>
      <c r="AR10" s="618"/>
      <c r="AS10" s="618"/>
      <c r="AT10" s="618"/>
      <c r="AU10" s="618"/>
      <c r="AV10" s="618"/>
      <c r="AW10" s="618"/>
      <c r="AX10" s="618"/>
      <c r="AY10" s="618"/>
    </row>
    <row r="11" spans="1:53" ht="18" hidden="1" customHeight="1" x14ac:dyDescent="0.25">
      <c r="B11" s="618" t="s">
        <v>381</v>
      </c>
      <c r="C11" s="618"/>
      <c r="D11" s="618"/>
      <c r="E11" s="618"/>
      <c r="F11" s="618"/>
      <c r="G11" s="618"/>
      <c r="H11" s="618"/>
      <c r="I11" s="618"/>
      <c r="J11" s="618"/>
      <c r="K11" s="618"/>
      <c r="L11" s="618"/>
      <c r="M11" s="618"/>
      <c r="N11" s="618"/>
      <c r="O11" s="618"/>
      <c r="P11" s="618"/>
      <c r="Q11" s="618"/>
      <c r="R11" s="618"/>
      <c r="S11" s="618"/>
      <c r="T11" s="618"/>
      <c r="U11" s="618"/>
      <c r="V11" s="618"/>
      <c r="W11" s="618"/>
      <c r="X11" s="618"/>
      <c r="Y11" s="618"/>
      <c r="Z11" s="618"/>
      <c r="AA11" s="618"/>
      <c r="AB11" s="618"/>
      <c r="AC11" s="618"/>
      <c r="AD11" s="618"/>
      <c r="AE11" s="618"/>
      <c r="AF11" s="618"/>
      <c r="AG11" s="618"/>
      <c r="AH11" s="618"/>
      <c r="AI11" s="618"/>
      <c r="AJ11" s="618"/>
      <c r="AK11" s="618"/>
      <c r="AL11" s="618"/>
      <c r="AM11" s="618"/>
      <c r="AN11" s="618"/>
      <c r="AO11" s="618"/>
      <c r="AP11" s="618"/>
      <c r="AQ11" s="618"/>
      <c r="AR11" s="618"/>
      <c r="AS11" s="618"/>
      <c r="AT11" s="618"/>
      <c r="AU11" s="618"/>
      <c r="AV11" s="618"/>
      <c r="AW11" s="618"/>
      <c r="AX11" s="618"/>
      <c r="AY11" s="618"/>
    </row>
    <row r="12" spans="1:53" ht="18.75" hidden="1" customHeight="1" x14ac:dyDescent="0.25">
      <c r="B12" s="618" t="s">
        <v>910</v>
      </c>
      <c r="C12" s="618"/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618"/>
      <c r="O12" s="618"/>
      <c r="P12" s="618"/>
      <c r="Q12" s="618"/>
      <c r="R12" s="618"/>
      <c r="S12" s="618"/>
      <c r="T12" s="618"/>
      <c r="U12" s="618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8"/>
      <c r="AJ12" s="618"/>
      <c r="AK12" s="618"/>
      <c r="AL12" s="618"/>
      <c r="AM12" s="618"/>
      <c r="AN12" s="618"/>
      <c r="AO12" s="618"/>
      <c r="AP12" s="618"/>
      <c r="AQ12" s="618"/>
      <c r="AR12" s="618"/>
      <c r="AS12" s="618"/>
      <c r="AT12" s="618"/>
      <c r="AU12" s="618"/>
      <c r="AV12" s="618"/>
      <c r="AW12" s="618"/>
      <c r="AX12" s="618"/>
      <c r="AY12" s="618"/>
    </row>
    <row r="13" spans="1:53" ht="15.75" customHeight="1" x14ac:dyDescent="0.2">
      <c r="B13" s="359"/>
      <c r="C13" s="359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360"/>
      <c r="AW13" s="360"/>
      <c r="AX13" s="360"/>
    </row>
    <row r="14" spans="1:53" ht="15.75" hidden="1" customHeight="1" x14ac:dyDescent="0.25">
      <c r="B14" s="633"/>
      <c r="C14" s="633"/>
      <c r="D14" s="633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633"/>
      <c r="AB14" s="633"/>
      <c r="AC14" s="633"/>
      <c r="AD14" s="633"/>
      <c r="AE14" s="633"/>
      <c r="AF14" s="633"/>
      <c r="AG14" s="633"/>
      <c r="AH14" s="633"/>
      <c r="AI14" s="633"/>
      <c r="AJ14" s="633"/>
      <c r="AK14" s="633"/>
      <c r="AL14" s="633"/>
      <c r="AM14" s="633"/>
      <c r="AN14" s="633"/>
      <c r="AO14" s="633"/>
      <c r="AP14" s="633"/>
      <c r="AQ14" s="633"/>
      <c r="AR14" s="633"/>
      <c r="AS14" s="633"/>
      <c r="AT14" s="633"/>
      <c r="AU14" s="633"/>
      <c r="AV14" s="633"/>
      <c r="AW14" s="633"/>
      <c r="AX14" s="633"/>
    </row>
    <row r="15" spans="1:53" ht="15.75" hidden="1" customHeight="1" x14ac:dyDescent="0.25">
      <c r="B15" s="633"/>
      <c r="C15" s="633"/>
      <c r="D15" s="633"/>
      <c r="E15" s="633"/>
      <c r="F15" s="633"/>
      <c r="G15" s="633"/>
      <c r="H15" s="633"/>
      <c r="I15" s="633"/>
      <c r="J15" s="633"/>
      <c r="K15" s="633"/>
      <c r="L15" s="633"/>
      <c r="M15" s="633"/>
      <c r="N15" s="633"/>
      <c r="O15" s="633"/>
      <c r="P15" s="633"/>
      <c r="Q15" s="633"/>
      <c r="R15" s="633"/>
      <c r="S15" s="633"/>
      <c r="T15" s="633"/>
      <c r="U15" s="633"/>
      <c r="V15" s="633"/>
      <c r="W15" s="633"/>
      <c r="X15" s="633"/>
      <c r="Y15" s="633"/>
      <c r="Z15" s="633"/>
      <c r="AA15" s="633"/>
      <c r="AB15" s="633"/>
      <c r="AC15" s="633"/>
      <c r="AD15" s="633"/>
      <c r="AE15" s="633"/>
      <c r="AF15" s="633"/>
      <c r="AG15" s="633"/>
      <c r="AH15" s="633"/>
      <c r="AI15" s="633"/>
      <c r="AJ15" s="633"/>
      <c r="AK15" s="633"/>
      <c r="AL15" s="633"/>
      <c r="AM15" s="633"/>
      <c r="AN15" s="633"/>
      <c r="AO15" s="633"/>
      <c r="AP15" s="633"/>
      <c r="AQ15" s="633"/>
      <c r="AR15" s="633"/>
      <c r="AS15" s="633"/>
      <c r="AT15" s="633"/>
      <c r="AU15" s="633"/>
      <c r="AV15" s="633"/>
      <c r="AW15" s="633"/>
      <c r="AX15" s="633"/>
    </row>
    <row r="16" spans="1:53" ht="42.75" customHeight="1" x14ac:dyDescent="0.25">
      <c r="A16" s="614" t="s">
        <v>927</v>
      </c>
      <c r="B16" s="614"/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  <c r="Z16" s="614"/>
      <c r="AA16" s="614"/>
      <c r="AB16" s="614"/>
      <c r="AC16" s="614"/>
      <c r="AD16" s="614"/>
      <c r="AE16" s="614"/>
      <c r="AF16" s="614"/>
      <c r="AG16" s="614"/>
      <c r="AH16" s="614"/>
      <c r="AI16" s="614"/>
      <c r="AJ16" s="614"/>
      <c r="AK16" s="614"/>
      <c r="AL16" s="614"/>
      <c r="AM16" s="614"/>
      <c r="AN16" s="614"/>
      <c r="AO16" s="614"/>
      <c r="AP16" s="614"/>
      <c r="AQ16" s="614"/>
      <c r="AR16" s="614"/>
      <c r="AS16" s="614"/>
      <c r="AT16" s="614"/>
      <c r="AU16" s="614"/>
      <c r="AV16" s="614"/>
      <c r="AW16" s="614"/>
      <c r="AX16" s="614"/>
      <c r="AY16" s="614"/>
      <c r="AZ16" s="614"/>
      <c r="BA16" s="614"/>
    </row>
    <row r="17" spans="1:53" ht="21.75" customHeight="1" thickBot="1" x14ac:dyDescent="0.3"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2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53" t="s">
        <v>380</v>
      </c>
    </row>
    <row r="18" spans="1:53" ht="63" customHeight="1" thickBot="1" x14ac:dyDescent="0.3">
      <c r="A18" s="634" t="s">
        <v>620</v>
      </c>
      <c r="B18" s="635"/>
      <c r="C18" s="635"/>
      <c r="D18" s="363" t="s">
        <v>928</v>
      </c>
      <c r="E18" s="363" t="s">
        <v>614</v>
      </c>
      <c r="F18" s="364"/>
      <c r="G18" s="364"/>
      <c r="H18" s="364"/>
      <c r="I18" s="364"/>
      <c r="J18" s="364"/>
      <c r="K18" s="364"/>
      <c r="L18" s="364"/>
      <c r="M18" s="364"/>
      <c r="N18" s="364"/>
      <c r="O18" s="363" t="s">
        <v>614</v>
      </c>
      <c r="P18" s="365" t="s">
        <v>650</v>
      </c>
      <c r="Q18" s="366" t="s">
        <v>614</v>
      </c>
      <c r="R18" s="366" t="s">
        <v>614</v>
      </c>
      <c r="S18" s="366" t="s">
        <v>614</v>
      </c>
      <c r="T18" s="366" t="s">
        <v>614</v>
      </c>
      <c r="U18" s="366" t="s">
        <v>614</v>
      </c>
      <c r="V18" s="367" t="s">
        <v>383</v>
      </c>
      <c r="W18" s="366" t="s">
        <v>614</v>
      </c>
      <c r="X18" s="366" t="s">
        <v>384</v>
      </c>
      <c r="Y18" s="367" t="s">
        <v>614</v>
      </c>
      <c r="Z18" s="364"/>
      <c r="AA18" s="367" t="s">
        <v>614</v>
      </c>
      <c r="AB18" s="364"/>
      <c r="AC18" s="367" t="s">
        <v>614</v>
      </c>
      <c r="AD18" s="364" t="s">
        <v>383</v>
      </c>
      <c r="AE18" s="367" t="s">
        <v>614</v>
      </c>
      <c r="AF18" s="364" t="s">
        <v>383</v>
      </c>
      <c r="AG18" s="367" t="s">
        <v>614</v>
      </c>
      <c r="AH18" s="364"/>
      <c r="AI18" s="368" t="s">
        <v>614</v>
      </c>
      <c r="AJ18" s="364"/>
      <c r="AK18" s="368" t="s">
        <v>614</v>
      </c>
      <c r="AL18" s="364" t="s">
        <v>383</v>
      </c>
      <c r="AM18" s="364"/>
      <c r="AN18" s="368" t="s">
        <v>614</v>
      </c>
      <c r="AO18" s="364"/>
      <c r="AP18" s="368" t="s">
        <v>614</v>
      </c>
      <c r="AQ18" s="364"/>
      <c r="AR18" s="368" t="s">
        <v>614</v>
      </c>
      <c r="AS18" s="364"/>
      <c r="AT18" s="368" t="s">
        <v>614</v>
      </c>
      <c r="AU18" s="364"/>
      <c r="AV18" s="368" t="s">
        <v>614</v>
      </c>
      <c r="AW18" s="368" t="s">
        <v>929</v>
      </c>
      <c r="AX18" s="369" t="s">
        <v>614</v>
      </c>
      <c r="AY18" s="370" t="s">
        <v>930</v>
      </c>
      <c r="AZ18" s="371" t="s">
        <v>931</v>
      </c>
      <c r="BA18" s="369" t="s">
        <v>227</v>
      </c>
    </row>
    <row r="19" spans="1:53" ht="24.6" customHeight="1" x14ac:dyDescent="0.25">
      <c r="A19" s="636" t="s">
        <v>932</v>
      </c>
      <c r="B19" s="637"/>
      <c r="C19" s="637"/>
      <c r="D19" s="638"/>
      <c r="E19" s="372"/>
      <c r="F19" s="373"/>
      <c r="G19" s="373"/>
      <c r="H19" s="373"/>
      <c r="I19" s="373"/>
      <c r="J19" s="373"/>
      <c r="K19" s="373"/>
      <c r="L19" s="373"/>
      <c r="M19" s="373"/>
      <c r="N19" s="373"/>
      <c r="O19" s="372"/>
      <c r="P19" s="374"/>
      <c r="Q19" s="375"/>
      <c r="R19" s="375"/>
      <c r="S19" s="375"/>
      <c r="T19" s="375"/>
      <c r="U19" s="375"/>
      <c r="V19" s="376"/>
      <c r="W19" s="375"/>
      <c r="X19" s="375"/>
      <c r="Y19" s="377"/>
      <c r="Z19" s="373"/>
      <c r="AA19" s="377"/>
      <c r="AB19" s="373"/>
      <c r="AC19" s="377"/>
      <c r="AD19" s="373"/>
      <c r="AE19" s="377"/>
      <c r="AF19" s="373"/>
      <c r="AG19" s="377"/>
      <c r="AH19" s="373"/>
      <c r="AI19" s="378"/>
      <c r="AJ19" s="373"/>
      <c r="AK19" s="378"/>
      <c r="AL19" s="373"/>
      <c r="AM19" s="373"/>
      <c r="AN19" s="378"/>
      <c r="AO19" s="373"/>
      <c r="AP19" s="378"/>
      <c r="AQ19" s="373"/>
      <c r="AR19" s="378"/>
      <c r="AS19" s="373"/>
      <c r="AT19" s="378"/>
      <c r="AU19" s="373"/>
      <c r="AV19" s="378"/>
      <c r="AW19" s="379" t="e">
        <f>AW20+AW39+AW58+AW114+AW191+AW200+AW237+AW257+AW231</f>
        <v>#REF!</v>
      </c>
      <c r="AX19" s="380">
        <f>AX20+AX39+AX58+AX114+AX191+AX200+AX237+AX257+AX276+AX296+AX312+AX319+AX366+AX373+AX383+AX389+AX266+AX395+AX286+AX231</f>
        <v>81752.938999999998</v>
      </c>
      <c r="AY19" s="381" t="e">
        <f>AY20+AY39+AY58+AY114+AY191+AY200+AY237+AY257+AY231</f>
        <v>#REF!</v>
      </c>
      <c r="AZ19" s="379">
        <f>AZ20+AZ39+AZ58+AZ114+AZ191+AZ200+AZ231+AZ237+AZ257+AZ276+AZ296+AZ312+AZ319+AZ366+AZ373+AZ383+AZ389+AZ266+AZ395</f>
        <v>63440.136019999998</v>
      </c>
      <c r="BA19" s="382">
        <f>AZ19/AX19*100</f>
        <v>77.599823071804181</v>
      </c>
    </row>
    <row r="20" spans="1:53" ht="51.6" customHeight="1" x14ac:dyDescent="0.25">
      <c r="A20" s="383" t="s">
        <v>933</v>
      </c>
      <c r="B20" s="384" t="s">
        <v>803</v>
      </c>
      <c r="C20" s="385" t="s">
        <v>764</v>
      </c>
      <c r="D20" s="386" t="s">
        <v>710</v>
      </c>
      <c r="E20" s="387"/>
      <c r="F20" s="373"/>
      <c r="G20" s="373"/>
      <c r="H20" s="373"/>
      <c r="I20" s="373"/>
      <c r="J20" s="373"/>
      <c r="K20" s="373"/>
      <c r="L20" s="373"/>
      <c r="M20" s="373"/>
      <c r="N20" s="373"/>
      <c r="O20" s="372"/>
      <c r="P20" s="388"/>
      <c r="Q20" s="389"/>
      <c r="R20" s="389"/>
      <c r="S20" s="389"/>
      <c r="T20" s="389"/>
      <c r="U20" s="389"/>
      <c r="V20" s="376"/>
      <c r="W20" s="389"/>
      <c r="X20" s="389"/>
      <c r="Y20" s="390"/>
      <c r="Z20" s="373"/>
      <c r="AA20" s="390"/>
      <c r="AB20" s="373"/>
      <c r="AC20" s="390"/>
      <c r="AD20" s="373"/>
      <c r="AE20" s="390"/>
      <c r="AF20" s="373"/>
      <c r="AG20" s="390"/>
      <c r="AH20" s="373"/>
      <c r="AI20" s="391"/>
      <c r="AJ20" s="373"/>
      <c r="AK20" s="391"/>
      <c r="AL20" s="373"/>
      <c r="AM20" s="373"/>
      <c r="AN20" s="391"/>
      <c r="AO20" s="373"/>
      <c r="AP20" s="391"/>
      <c r="AQ20" s="373"/>
      <c r="AR20" s="391"/>
      <c r="AS20" s="373"/>
      <c r="AT20" s="391"/>
      <c r="AU20" s="373"/>
      <c r="AV20" s="391"/>
      <c r="AW20" s="392">
        <f>AW21</f>
        <v>2764</v>
      </c>
      <c r="AX20" s="393">
        <f>AX21</f>
        <v>4399.7350000000006</v>
      </c>
      <c r="AY20" s="394">
        <f>AY21</f>
        <v>0</v>
      </c>
      <c r="AZ20" s="392">
        <f>AZ21</f>
        <v>2940</v>
      </c>
      <c r="BA20" s="395">
        <f t="shared" ref="BA20:BA86" si="0">AZ20/AX20*100</f>
        <v>66.822206337427133</v>
      </c>
    </row>
    <row r="21" spans="1:53" ht="20.45" customHeight="1" x14ac:dyDescent="0.25">
      <c r="A21" s="396" t="s">
        <v>790</v>
      </c>
      <c r="B21" s="397" t="s">
        <v>934</v>
      </c>
      <c r="C21" s="398" t="s">
        <v>764</v>
      </c>
      <c r="D21" s="399" t="s">
        <v>425</v>
      </c>
      <c r="E21" s="387"/>
      <c r="F21" s="373"/>
      <c r="G21" s="373"/>
      <c r="H21" s="373"/>
      <c r="I21" s="373"/>
      <c r="J21" s="373"/>
      <c r="K21" s="373"/>
      <c r="L21" s="373"/>
      <c r="M21" s="373"/>
      <c r="N21" s="373"/>
      <c r="O21" s="372"/>
      <c r="P21" s="388"/>
      <c r="Q21" s="389"/>
      <c r="R21" s="389"/>
      <c r="S21" s="389"/>
      <c r="T21" s="389"/>
      <c r="U21" s="389"/>
      <c r="V21" s="376"/>
      <c r="W21" s="389"/>
      <c r="X21" s="389"/>
      <c r="Y21" s="390"/>
      <c r="Z21" s="373"/>
      <c r="AA21" s="390"/>
      <c r="AB21" s="373"/>
      <c r="AC21" s="390"/>
      <c r="AD21" s="373"/>
      <c r="AE21" s="390"/>
      <c r="AF21" s="373"/>
      <c r="AG21" s="390"/>
      <c r="AH21" s="373"/>
      <c r="AI21" s="391"/>
      <c r="AJ21" s="373"/>
      <c r="AK21" s="391"/>
      <c r="AL21" s="373"/>
      <c r="AM21" s="373"/>
      <c r="AN21" s="391"/>
      <c r="AO21" s="373"/>
      <c r="AP21" s="391"/>
      <c r="AQ21" s="373"/>
      <c r="AR21" s="391"/>
      <c r="AS21" s="373"/>
      <c r="AT21" s="391"/>
      <c r="AU21" s="373"/>
      <c r="AV21" s="391"/>
      <c r="AW21" s="400">
        <f>AW35</f>
        <v>2764</v>
      </c>
      <c r="AX21" s="401">
        <f>AX35</f>
        <v>4399.7350000000006</v>
      </c>
      <c r="AY21" s="402">
        <f>AY35</f>
        <v>0</v>
      </c>
      <c r="AZ21" s="400">
        <f>AZ35</f>
        <v>2940</v>
      </c>
      <c r="BA21" s="395">
        <f t="shared" si="0"/>
        <v>66.822206337427133</v>
      </c>
    </row>
    <row r="22" spans="1:53" ht="1.1499999999999999" hidden="1" customHeight="1" x14ac:dyDescent="0.25">
      <c r="A22" s="403"/>
      <c r="B22" s="397" t="s">
        <v>426</v>
      </c>
      <c r="C22" s="398"/>
      <c r="D22" s="399" t="s">
        <v>427</v>
      </c>
      <c r="E22" s="387"/>
      <c r="F22" s="373"/>
      <c r="G22" s="373"/>
      <c r="H22" s="373"/>
      <c r="I22" s="373"/>
      <c r="J22" s="373"/>
      <c r="K22" s="373"/>
      <c r="L22" s="373"/>
      <c r="M22" s="373"/>
      <c r="N22" s="373"/>
      <c r="O22" s="372"/>
      <c r="P22" s="388"/>
      <c r="Q22" s="389"/>
      <c r="R22" s="389"/>
      <c r="S22" s="389"/>
      <c r="T22" s="389"/>
      <c r="U22" s="389"/>
      <c r="V22" s="376"/>
      <c r="W22" s="389"/>
      <c r="X22" s="389"/>
      <c r="Y22" s="390"/>
      <c r="Z22" s="373"/>
      <c r="AA22" s="390"/>
      <c r="AB22" s="373"/>
      <c r="AC22" s="390"/>
      <c r="AD22" s="373"/>
      <c r="AE22" s="390"/>
      <c r="AF22" s="373"/>
      <c r="AG22" s="390"/>
      <c r="AH22" s="373"/>
      <c r="AI22" s="391"/>
      <c r="AJ22" s="373"/>
      <c r="AK22" s="391"/>
      <c r="AL22" s="373"/>
      <c r="AM22" s="373"/>
      <c r="AN22" s="391"/>
      <c r="AO22" s="373"/>
      <c r="AP22" s="391"/>
      <c r="AQ22" s="373"/>
      <c r="AR22" s="391"/>
      <c r="AS22" s="373"/>
      <c r="AT22" s="391"/>
      <c r="AU22" s="373"/>
      <c r="AV22" s="391"/>
      <c r="AW22" s="400">
        <f>AW23+AW26+AW29</f>
        <v>0</v>
      </c>
      <c r="AX22" s="401">
        <f>AX23+AX26+AX29</f>
        <v>0</v>
      </c>
      <c r="AY22" s="402">
        <f>AY23+AY26+AY29</f>
        <v>0</v>
      </c>
      <c r="AZ22" s="400">
        <f>AZ23+AZ26+AZ29</f>
        <v>0</v>
      </c>
      <c r="BA22" s="395" t="e">
        <f t="shared" si="0"/>
        <v>#DIV/0!</v>
      </c>
    </row>
    <row r="23" spans="1:53" ht="15.75" hidden="1" x14ac:dyDescent="0.25">
      <c r="A23" s="403"/>
      <c r="B23" s="404" t="s">
        <v>428</v>
      </c>
      <c r="C23" s="405"/>
      <c r="D23" s="406" t="s">
        <v>429</v>
      </c>
      <c r="E23" s="387"/>
      <c r="F23" s="373"/>
      <c r="G23" s="373"/>
      <c r="H23" s="373"/>
      <c r="I23" s="373"/>
      <c r="J23" s="373"/>
      <c r="K23" s="373"/>
      <c r="L23" s="373"/>
      <c r="M23" s="373"/>
      <c r="N23" s="373"/>
      <c r="O23" s="372"/>
      <c r="P23" s="388"/>
      <c r="Q23" s="389"/>
      <c r="R23" s="389"/>
      <c r="S23" s="389"/>
      <c r="T23" s="389"/>
      <c r="U23" s="389"/>
      <c r="V23" s="376"/>
      <c r="W23" s="389"/>
      <c r="X23" s="389"/>
      <c r="Y23" s="390"/>
      <c r="Z23" s="373"/>
      <c r="AA23" s="390"/>
      <c r="AB23" s="373"/>
      <c r="AC23" s="390"/>
      <c r="AD23" s="373"/>
      <c r="AE23" s="390"/>
      <c r="AF23" s="373"/>
      <c r="AG23" s="390"/>
      <c r="AH23" s="373"/>
      <c r="AI23" s="391"/>
      <c r="AJ23" s="373"/>
      <c r="AK23" s="391"/>
      <c r="AL23" s="373"/>
      <c r="AM23" s="373"/>
      <c r="AN23" s="391"/>
      <c r="AO23" s="373"/>
      <c r="AP23" s="391"/>
      <c r="AQ23" s="373"/>
      <c r="AR23" s="391"/>
      <c r="AS23" s="373"/>
      <c r="AT23" s="391"/>
      <c r="AU23" s="373"/>
      <c r="AV23" s="391"/>
      <c r="AW23" s="245">
        <f t="shared" ref="AW23:AZ24" si="1">AW24</f>
        <v>0</v>
      </c>
      <c r="AX23" s="395">
        <f t="shared" si="1"/>
        <v>0</v>
      </c>
      <c r="AY23" s="407">
        <f t="shared" si="1"/>
        <v>0</v>
      </c>
      <c r="AZ23" s="245">
        <f t="shared" si="1"/>
        <v>0</v>
      </c>
      <c r="BA23" s="395" t="e">
        <f t="shared" si="0"/>
        <v>#DIV/0!</v>
      </c>
    </row>
    <row r="24" spans="1:53" ht="63" hidden="1" x14ac:dyDescent="0.25">
      <c r="A24" s="403"/>
      <c r="B24" s="408" t="s">
        <v>430</v>
      </c>
      <c r="C24" s="409"/>
      <c r="D24" s="410" t="s">
        <v>431</v>
      </c>
      <c r="E24" s="387"/>
      <c r="F24" s="373"/>
      <c r="G24" s="373"/>
      <c r="H24" s="373"/>
      <c r="I24" s="373"/>
      <c r="J24" s="373"/>
      <c r="K24" s="373"/>
      <c r="L24" s="373"/>
      <c r="M24" s="373"/>
      <c r="N24" s="373"/>
      <c r="O24" s="372"/>
      <c r="P24" s="388"/>
      <c r="Q24" s="389"/>
      <c r="R24" s="389"/>
      <c r="S24" s="389"/>
      <c r="T24" s="389"/>
      <c r="U24" s="389"/>
      <c r="V24" s="376"/>
      <c r="W24" s="389"/>
      <c r="X24" s="389"/>
      <c r="Y24" s="390"/>
      <c r="Z24" s="373"/>
      <c r="AA24" s="390"/>
      <c r="AB24" s="373"/>
      <c r="AC24" s="390"/>
      <c r="AD24" s="373"/>
      <c r="AE24" s="390"/>
      <c r="AF24" s="373"/>
      <c r="AG24" s="390"/>
      <c r="AH24" s="373"/>
      <c r="AI24" s="391"/>
      <c r="AJ24" s="373"/>
      <c r="AK24" s="391"/>
      <c r="AL24" s="373"/>
      <c r="AM24" s="373"/>
      <c r="AN24" s="391"/>
      <c r="AO24" s="373"/>
      <c r="AP24" s="391"/>
      <c r="AQ24" s="373"/>
      <c r="AR24" s="391"/>
      <c r="AS24" s="373"/>
      <c r="AT24" s="391"/>
      <c r="AU24" s="373"/>
      <c r="AV24" s="391"/>
      <c r="AW24" s="245">
        <f t="shared" si="1"/>
        <v>0</v>
      </c>
      <c r="AX24" s="395">
        <f t="shared" si="1"/>
        <v>0</v>
      </c>
      <c r="AY24" s="407">
        <f t="shared" si="1"/>
        <v>0</v>
      </c>
      <c r="AZ24" s="245">
        <f t="shared" si="1"/>
        <v>0</v>
      </c>
      <c r="BA24" s="395" t="e">
        <f t="shared" si="0"/>
        <v>#DIV/0!</v>
      </c>
    </row>
    <row r="25" spans="1:53" ht="15.75" hidden="1" x14ac:dyDescent="0.25">
      <c r="A25" s="403"/>
      <c r="B25" s="408" t="s">
        <v>432</v>
      </c>
      <c r="C25" s="411"/>
      <c r="D25" s="412" t="s">
        <v>433</v>
      </c>
      <c r="E25" s="387"/>
      <c r="F25" s="373"/>
      <c r="G25" s="373"/>
      <c r="H25" s="373"/>
      <c r="I25" s="373"/>
      <c r="J25" s="373"/>
      <c r="K25" s="373"/>
      <c r="L25" s="373"/>
      <c r="M25" s="373"/>
      <c r="N25" s="373"/>
      <c r="O25" s="372"/>
      <c r="P25" s="388"/>
      <c r="Q25" s="389"/>
      <c r="R25" s="389"/>
      <c r="S25" s="389"/>
      <c r="T25" s="389"/>
      <c r="U25" s="389"/>
      <c r="V25" s="376"/>
      <c r="W25" s="389"/>
      <c r="X25" s="389"/>
      <c r="Y25" s="390"/>
      <c r="Z25" s="373"/>
      <c r="AA25" s="390"/>
      <c r="AB25" s="373"/>
      <c r="AC25" s="390"/>
      <c r="AD25" s="373"/>
      <c r="AE25" s="390"/>
      <c r="AF25" s="373"/>
      <c r="AG25" s="390"/>
      <c r="AH25" s="373"/>
      <c r="AI25" s="391"/>
      <c r="AJ25" s="373"/>
      <c r="AK25" s="391"/>
      <c r="AL25" s="373"/>
      <c r="AM25" s="373"/>
      <c r="AN25" s="391"/>
      <c r="AO25" s="373"/>
      <c r="AP25" s="391"/>
      <c r="AQ25" s="373"/>
      <c r="AR25" s="391"/>
      <c r="AS25" s="373"/>
      <c r="AT25" s="391"/>
      <c r="AU25" s="373"/>
      <c r="AV25" s="391"/>
      <c r="AW25" s="245">
        <v>0</v>
      </c>
      <c r="AX25" s="395">
        <v>0</v>
      </c>
      <c r="AY25" s="407">
        <v>0</v>
      </c>
      <c r="AZ25" s="245">
        <v>0</v>
      </c>
      <c r="BA25" s="395" t="e">
        <f t="shared" si="0"/>
        <v>#DIV/0!</v>
      </c>
    </row>
    <row r="26" spans="1:53" ht="15.75" hidden="1" x14ac:dyDescent="0.25">
      <c r="A26" s="403"/>
      <c r="B26" s="404" t="s">
        <v>434</v>
      </c>
      <c r="C26" s="405"/>
      <c r="D26" s="413" t="s">
        <v>435</v>
      </c>
      <c r="E26" s="387"/>
      <c r="F26" s="373"/>
      <c r="G26" s="373"/>
      <c r="H26" s="373"/>
      <c r="I26" s="373"/>
      <c r="J26" s="373"/>
      <c r="K26" s="373"/>
      <c r="L26" s="373"/>
      <c r="M26" s="373"/>
      <c r="N26" s="373"/>
      <c r="O26" s="372"/>
      <c r="P26" s="388"/>
      <c r="Q26" s="389"/>
      <c r="R26" s="389"/>
      <c r="S26" s="389"/>
      <c r="T26" s="389"/>
      <c r="U26" s="389"/>
      <c r="V26" s="376"/>
      <c r="W26" s="389"/>
      <c r="X26" s="389"/>
      <c r="Y26" s="390"/>
      <c r="Z26" s="373"/>
      <c r="AA26" s="390"/>
      <c r="AB26" s="373"/>
      <c r="AC26" s="390"/>
      <c r="AD26" s="373"/>
      <c r="AE26" s="390"/>
      <c r="AF26" s="373"/>
      <c r="AG26" s="390"/>
      <c r="AH26" s="373"/>
      <c r="AI26" s="391"/>
      <c r="AJ26" s="373"/>
      <c r="AK26" s="391"/>
      <c r="AL26" s="373"/>
      <c r="AM26" s="373"/>
      <c r="AN26" s="391"/>
      <c r="AO26" s="373"/>
      <c r="AP26" s="391"/>
      <c r="AQ26" s="373"/>
      <c r="AR26" s="391"/>
      <c r="AS26" s="373"/>
      <c r="AT26" s="391"/>
      <c r="AU26" s="373"/>
      <c r="AV26" s="391"/>
      <c r="AW26" s="332">
        <f t="shared" ref="AW26:AZ27" si="2">AW27</f>
        <v>0</v>
      </c>
      <c r="AX26" s="414">
        <f t="shared" si="2"/>
        <v>0</v>
      </c>
      <c r="AY26" s="415">
        <f t="shared" si="2"/>
        <v>0</v>
      </c>
      <c r="AZ26" s="332">
        <f t="shared" si="2"/>
        <v>0</v>
      </c>
      <c r="BA26" s="395" t="e">
        <f t="shared" si="0"/>
        <v>#DIV/0!</v>
      </c>
    </row>
    <row r="27" spans="1:53" ht="47.25" hidden="1" x14ac:dyDescent="0.25">
      <c r="A27" s="403"/>
      <c r="B27" s="408" t="s">
        <v>436</v>
      </c>
      <c r="C27" s="411"/>
      <c r="D27" s="412" t="s">
        <v>437</v>
      </c>
      <c r="E27" s="387"/>
      <c r="F27" s="373"/>
      <c r="G27" s="373"/>
      <c r="H27" s="373"/>
      <c r="I27" s="373"/>
      <c r="J27" s="373"/>
      <c r="K27" s="373"/>
      <c r="L27" s="373"/>
      <c r="M27" s="373"/>
      <c r="N27" s="373"/>
      <c r="O27" s="372"/>
      <c r="P27" s="388"/>
      <c r="Q27" s="389"/>
      <c r="R27" s="389"/>
      <c r="S27" s="389"/>
      <c r="T27" s="389"/>
      <c r="U27" s="389"/>
      <c r="V27" s="376"/>
      <c r="W27" s="389"/>
      <c r="X27" s="389"/>
      <c r="Y27" s="390"/>
      <c r="Z27" s="373"/>
      <c r="AA27" s="390"/>
      <c r="AB27" s="373"/>
      <c r="AC27" s="390"/>
      <c r="AD27" s="373"/>
      <c r="AE27" s="390"/>
      <c r="AF27" s="373"/>
      <c r="AG27" s="390"/>
      <c r="AH27" s="373"/>
      <c r="AI27" s="391"/>
      <c r="AJ27" s="373"/>
      <c r="AK27" s="391"/>
      <c r="AL27" s="373"/>
      <c r="AM27" s="373"/>
      <c r="AN27" s="391"/>
      <c r="AO27" s="373"/>
      <c r="AP27" s="391"/>
      <c r="AQ27" s="373"/>
      <c r="AR27" s="391"/>
      <c r="AS27" s="373"/>
      <c r="AT27" s="391"/>
      <c r="AU27" s="373"/>
      <c r="AV27" s="391"/>
      <c r="AW27" s="245">
        <f t="shared" si="2"/>
        <v>0</v>
      </c>
      <c r="AX27" s="395">
        <f t="shared" si="2"/>
        <v>0</v>
      </c>
      <c r="AY27" s="407">
        <f t="shared" si="2"/>
        <v>0</v>
      </c>
      <c r="AZ27" s="245">
        <f t="shared" si="2"/>
        <v>0</v>
      </c>
      <c r="BA27" s="395" t="e">
        <f t="shared" si="0"/>
        <v>#DIV/0!</v>
      </c>
    </row>
    <row r="28" spans="1:53" ht="15.75" hidden="1" x14ac:dyDescent="0.25">
      <c r="A28" s="403"/>
      <c r="B28" s="408" t="s">
        <v>438</v>
      </c>
      <c r="C28" s="411"/>
      <c r="D28" s="412" t="s">
        <v>433</v>
      </c>
      <c r="E28" s="387"/>
      <c r="F28" s="373"/>
      <c r="G28" s="373"/>
      <c r="H28" s="373"/>
      <c r="I28" s="373"/>
      <c r="J28" s="373"/>
      <c r="K28" s="373"/>
      <c r="L28" s="373"/>
      <c r="M28" s="373"/>
      <c r="N28" s="373"/>
      <c r="O28" s="372"/>
      <c r="P28" s="388"/>
      <c r="Q28" s="389"/>
      <c r="R28" s="389"/>
      <c r="S28" s="389"/>
      <c r="T28" s="389"/>
      <c r="U28" s="389"/>
      <c r="V28" s="376"/>
      <c r="W28" s="389"/>
      <c r="X28" s="389"/>
      <c r="Y28" s="390"/>
      <c r="Z28" s="373"/>
      <c r="AA28" s="390"/>
      <c r="AB28" s="373"/>
      <c r="AC28" s="390"/>
      <c r="AD28" s="373"/>
      <c r="AE28" s="390"/>
      <c r="AF28" s="373"/>
      <c r="AG28" s="390"/>
      <c r="AH28" s="373"/>
      <c r="AI28" s="391"/>
      <c r="AJ28" s="373"/>
      <c r="AK28" s="391"/>
      <c r="AL28" s="373"/>
      <c r="AM28" s="373"/>
      <c r="AN28" s="391"/>
      <c r="AO28" s="373"/>
      <c r="AP28" s="391"/>
      <c r="AQ28" s="373"/>
      <c r="AR28" s="391"/>
      <c r="AS28" s="373"/>
      <c r="AT28" s="391"/>
      <c r="AU28" s="373"/>
      <c r="AV28" s="391"/>
      <c r="AW28" s="245">
        <v>0</v>
      </c>
      <c r="AX28" s="395">
        <v>0</v>
      </c>
      <c r="AY28" s="407">
        <v>0</v>
      </c>
      <c r="AZ28" s="245">
        <v>0</v>
      </c>
      <c r="BA28" s="395" t="e">
        <f t="shared" si="0"/>
        <v>#DIV/0!</v>
      </c>
    </row>
    <row r="29" spans="1:53" ht="15.75" hidden="1" x14ac:dyDescent="0.25">
      <c r="A29" s="403"/>
      <c r="B29" s="404" t="s">
        <v>439</v>
      </c>
      <c r="C29" s="405"/>
      <c r="D29" s="413" t="s">
        <v>440</v>
      </c>
      <c r="E29" s="387"/>
      <c r="F29" s="373"/>
      <c r="G29" s="373"/>
      <c r="H29" s="373"/>
      <c r="I29" s="373"/>
      <c r="J29" s="373"/>
      <c r="K29" s="373"/>
      <c r="L29" s="373"/>
      <c r="M29" s="373"/>
      <c r="N29" s="373"/>
      <c r="O29" s="372"/>
      <c r="P29" s="388"/>
      <c r="Q29" s="389"/>
      <c r="R29" s="389"/>
      <c r="S29" s="389"/>
      <c r="T29" s="389"/>
      <c r="U29" s="389"/>
      <c r="V29" s="376"/>
      <c r="W29" s="389"/>
      <c r="X29" s="389"/>
      <c r="Y29" s="390"/>
      <c r="Z29" s="373"/>
      <c r="AA29" s="390"/>
      <c r="AB29" s="373"/>
      <c r="AC29" s="390"/>
      <c r="AD29" s="373"/>
      <c r="AE29" s="390"/>
      <c r="AF29" s="373"/>
      <c r="AG29" s="390"/>
      <c r="AH29" s="373"/>
      <c r="AI29" s="391"/>
      <c r="AJ29" s="373"/>
      <c r="AK29" s="391"/>
      <c r="AL29" s="373"/>
      <c r="AM29" s="373"/>
      <c r="AN29" s="391"/>
      <c r="AO29" s="373"/>
      <c r="AP29" s="391"/>
      <c r="AQ29" s="373"/>
      <c r="AR29" s="391"/>
      <c r="AS29" s="373"/>
      <c r="AT29" s="391"/>
      <c r="AU29" s="373"/>
      <c r="AV29" s="391"/>
      <c r="AW29" s="332">
        <f t="shared" ref="AW29:AZ30" si="3">AW30</f>
        <v>0</v>
      </c>
      <c r="AX29" s="414">
        <f t="shared" si="3"/>
        <v>0</v>
      </c>
      <c r="AY29" s="415">
        <f t="shared" si="3"/>
        <v>0</v>
      </c>
      <c r="AZ29" s="332">
        <f t="shared" si="3"/>
        <v>0</v>
      </c>
      <c r="BA29" s="395" t="e">
        <f t="shared" si="0"/>
        <v>#DIV/0!</v>
      </c>
    </row>
    <row r="30" spans="1:53" ht="63" hidden="1" x14ac:dyDescent="0.25">
      <c r="A30" s="403"/>
      <c r="B30" s="408" t="s">
        <v>441</v>
      </c>
      <c r="C30" s="411"/>
      <c r="D30" s="412" t="s">
        <v>442</v>
      </c>
      <c r="E30" s="387"/>
      <c r="F30" s="373"/>
      <c r="G30" s="373"/>
      <c r="H30" s="373"/>
      <c r="I30" s="373"/>
      <c r="J30" s="373"/>
      <c r="K30" s="373"/>
      <c r="L30" s="373"/>
      <c r="M30" s="373"/>
      <c r="N30" s="373"/>
      <c r="O30" s="372"/>
      <c r="P30" s="388"/>
      <c r="Q30" s="389"/>
      <c r="R30" s="389"/>
      <c r="S30" s="389"/>
      <c r="T30" s="389"/>
      <c r="U30" s="389"/>
      <c r="V30" s="376"/>
      <c r="W30" s="389"/>
      <c r="X30" s="389"/>
      <c r="Y30" s="390"/>
      <c r="Z30" s="373"/>
      <c r="AA30" s="390"/>
      <c r="AB30" s="373"/>
      <c r="AC30" s="390"/>
      <c r="AD30" s="373"/>
      <c r="AE30" s="390"/>
      <c r="AF30" s="373"/>
      <c r="AG30" s="390"/>
      <c r="AH30" s="373"/>
      <c r="AI30" s="391"/>
      <c r="AJ30" s="373"/>
      <c r="AK30" s="391"/>
      <c r="AL30" s="373"/>
      <c r="AM30" s="373"/>
      <c r="AN30" s="391"/>
      <c r="AO30" s="373"/>
      <c r="AP30" s="391"/>
      <c r="AQ30" s="373"/>
      <c r="AR30" s="391"/>
      <c r="AS30" s="373"/>
      <c r="AT30" s="391"/>
      <c r="AU30" s="373"/>
      <c r="AV30" s="391"/>
      <c r="AW30" s="245">
        <f t="shared" si="3"/>
        <v>0</v>
      </c>
      <c r="AX30" s="395">
        <f t="shared" si="3"/>
        <v>0</v>
      </c>
      <c r="AY30" s="407">
        <f t="shared" si="3"/>
        <v>0</v>
      </c>
      <c r="AZ30" s="245">
        <f t="shared" si="3"/>
        <v>0</v>
      </c>
      <c r="BA30" s="395" t="e">
        <f t="shared" si="0"/>
        <v>#DIV/0!</v>
      </c>
    </row>
    <row r="31" spans="1:53" ht="15.75" hidden="1" x14ac:dyDescent="0.25">
      <c r="A31" s="403"/>
      <c r="B31" s="408" t="s">
        <v>443</v>
      </c>
      <c r="C31" s="411"/>
      <c r="D31" s="412" t="s">
        <v>444</v>
      </c>
      <c r="E31" s="387"/>
      <c r="F31" s="373"/>
      <c r="G31" s="373"/>
      <c r="H31" s="373"/>
      <c r="I31" s="373"/>
      <c r="J31" s="373"/>
      <c r="K31" s="373"/>
      <c r="L31" s="373"/>
      <c r="M31" s="373"/>
      <c r="N31" s="373"/>
      <c r="O31" s="372"/>
      <c r="P31" s="388"/>
      <c r="Q31" s="389"/>
      <c r="R31" s="389"/>
      <c r="S31" s="389"/>
      <c r="T31" s="389"/>
      <c r="U31" s="389"/>
      <c r="V31" s="376"/>
      <c r="W31" s="389"/>
      <c r="X31" s="389"/>
      <c r="Y31" s="390"/>
      <c r="Z31" s="373"/>
      <c r="AA31" s="390"/>
      <c r="AB31" s="373"/>
      <c r="AC31" s="390"/>
      <c r="AD31" s="373"/>
      <c r="AE31" s="390"/>
      <c r="AF31" s="373"/>
      <c r="AG31" s="390"/>
      <c r="AH31" s="373"/>
      <c r="AI31" s="391"/>
      <c r="AJ31" s="373"/>
      <c r="AK31" s="391"/>
      <c r="AL31" s="373"/>
      <c r="AM31" s="373"/>
      <c r="AN31" s="391"/>
      <c r="AO31" s="373"/>
      <c r="AP31" s="391"/>
      <c r="AQ31" s="373"/>
      <c r="AR31" s="391"/>
      <c r="AS31" s="373"/>
      <c r="AT31" s="391"/>
      <c r="AU31" s="373"/>
      <c r="AV31" s="391"/>
      <c r="AW31" s="245">
        <v>0</v>
      </c>
      <c r="AX31" s="395">
        <v>0</v>
      </c>
      <c r="AY31" s="407">
        <v>0</v>
      </c>
      <c r="AZ31" s="245">
        <v>0</v>
      </c>
      <c r="BA31" s="395" t="e">
        <f t="shared" si="0"/>
        <v>#DIV/0!</v>
      </c>
    </row>
    <row r="32" spans="1:53" ht="15.75" hidden="1" x14ac:dyDescent="0.25">
      <c r="A32" s="403"/>
      <c r="B32" s="397" t="s">
        <v>445</v>
      </c>
      <c r="C32" s="398"/>
      <c r="D32" s="399" t="s">
        <v>446</v>
      </c>
      <c r="E32" s="387"/>
      <c r="F32" s="373"/>
      <c r="G32" s="373"/>
      <c r="H32" s="373"/>
      <c r="I32" s="373"/>
      <c r="J32" s="373"/>
      <c r="K32" s="373"/>
      <c r="L32" s="373"/>
      <c r="M32" s="373"/>
      <c r="N32" s="373"/>
      <c r="O32" s="372"/>
      <c r="P32" s="388"/>
      <c r="Q32" s="389"/>
      <c r="R32" s="389"/>
      <c r="S32" s="389"/>
      <c r="T32" s="389"/>
      <c r="U32" s="389"/>
      <c r="V32" s="376"/>
      <c r="W32" s="389"/>
      <c r="X32" s="389"/>
      <c r="Y32" s="390"/>
      <c r="Z32" s="373"/>
      <c r="AA32" s="390"/>
      <c r="AB32" s="373"/>
      <c r="AC32" s="390"/>
      <c r="AD32" s="373"/>
      <c r="AE32" s="390"/>
      <c r="AF32" s="373"/>
      <c r="AG32" s="390"/>
      <c r="AH32" s="373"/>
      <c r="AI32" s="391"/>
      <c r="AJ32" s="373"/>
      <c r="AK32" s="391"/>
      <c r="AL32" s="373"/>
      <c r="AM32" s="373"/>
      <c r="AN32" s="391"/>
      <c r="AO32" s="373"/>
      <c r="AP32" s="391"/>
      <c r="AQ32" s="373"/>
      <c r="AR32" s="391"/>
      <c r="AS32" s="373"/>
      <c r="AT32" s="391"/>
      <c r="AU32" s="373"/>
      <c r="AV32" s="391"/>
      <c r="AW32" s="400">
        <f t="shared" ref="AW32:AZ33" si="4">AW33</f>
        <v>0</v>
      </c>
      <c r="AX32" s="401">
        <f t="shared" si="4"/>
        <v>0</v>
      </c>
      <c r="AY32" s="402">
        <f t="shared" si="4"/>
        <v>0</v>
      </c>
      <c r="AZ32" s="400">
        <f t="shared" si="4"/>
        <v>0</v>
      </c>
      <c r="BA32" s="395" t="e">
        <f t="shared" si="0"/>
        <v>#DIV/0!</v>
      </c>
    </row>
    <row r="33" spans="1:53" ht="31.5" hidden="1" x14ac:dyDescent="0.25">
      <c r="A33" s="403"/>
      <c r="B33" s="408" t="s">
        <v>447</v>
      </c>
      <c r="C33" s="411"/>
      <c r="D33" s="412" t="s">
        <v>448</v>
      </c>
      <c r="E33" s="387"/>
      <c r="F33" s="373"/>
      <c r="G33" s="373"/>
      <c r="H33" s="373"/>
      <c r="I33" s="373"/>
      <c r="J33" s="373"/>
      <c r="K33" s="373"/>
      <c r="L33" s="373"/>
      <c r="M33" s="373"/>
      <c r="N33" s="373"/>
      <c r="O33" s="372"/>
      <c r="P33" s="388"/>
      <c r="Q33" s="389"/>
      <c r="R33" s="389"/>
      <c r="S33" s="389"/>
      <c r="T33" s="389"/>
      <c r="U33" s="389"/>
      <c r="V33" s="376"/>
      <c r="W33" s="389"/>
      <c r="X33" s="389"/>
      <c r="Y33" s="390"/>
      <c r="Z33" s="373"/>
      <c r="AA33" s="390"/>
      <c r="AB33" s="373"/>
      <c r="AC33" s="390"/>
      <c r="AD33" s="373"/>
      <c r="AE33" s="390"/>
      <c r="AF33" s="373"/>
      <c r="AG33" s="390"/>
      <c r="AH33" s="373"/>
      <c r="AI33" s="391"/>
      <c r="AJ33" s="373"/>
      <c r="AK33" s="391"/>
      <c r="AL33" s="373"/>
      <c r="AM33" s="373"/>
      <c r="AN33" s="391"/>
      <c r="AO33" s="373"/>
      <c r="AP33" s="391"/>
      <c r="AQ33" s="373"/>
      <c r="AR33" s="391"/>
      <c r="AS33" s="373"/>
      <c r="AT33" s="391"/>
      <c r="AU33" s="373"/>
      <c r="AV33" s="391"/>
      <c r="AW33" s="245">
        <f t="shared" si="4"/>
        <v>0</v>
      </c>
      <c r="AX33" s="395">
        <f t="shared" si="4"/>
        <v>0</v>
      </c>
      <c r="AY33" s="407">
        <f t="shared" si="4"/>
        <v>0</v>
      </c>
      <c r="AZ33" s="245">
        <f t="shared" si="4"/>
        <v>0</v>
      </c>
      <c r="BA33" s="395" t="e">
        <f t="shared" si="0"/>
        <v>#DIV/0!</v>
      </c>
    </row>
    <row r="34" spans="1:53" ht="15.75" hidden="1" x14ac:dyDescent="0.25">
      <c r="A34" s="403"/>
      <c r="B34" s="408" t="s">
        <v>449</v>
      </c>
      <c r="C34" s="411"/>
      <c r="D34" s="412" t="s">
        <v>404</v>
      </c>
      <c r="E34" s="387"/>
      <c r="F34" s="373"/>
      <c r="G34" s="373"/>
      <c r="H34" s="373"/>
      <c r="I34" s="373"/>
      <c r="J34" s="373"/>
      <c r="K34" s="373"/>
      <c r="L34" s="373"/>
      <c r="M34" s="373"/>
      <c r="N34" s="373"/>
      <c r="O34" s="372"/>
      <c r="P34" s="388"/>
      <c r="Q34" s="389"/>
      <c r="R34" s="389"/>
      <c r="S34" s="389"/>
      <c r="T34" s="389"/>
      <c r="U34" s="389"/>
      <c r="V34" s="376"/>
      <c r="W34" s="389"/>
      <c r="X34" s="389"/>
      <c r="Y34" s="390"/>
      <c r="Z34" s="373"/>
      <c r="AA34" s="390"/>
      <c r="AB34" s="373"/>
      <c r="AC34" s="390"/>
      <c r="AD34" s="373"/>
      <c r="AE34" s="390"/>
      <c r="AF34" s="373"/>
      <c r="AG34" s="390"/>
      <c r="AH34" s="373"/>
      <c r="AI34" s="391"/>
      <c r="AJ34" s="373"/>
      <c r="AK34" s="391"/>
      <c r="AL34" s="373"/>
      <c r="AM34" s="373"/>
      <c r="AN34" s="391"/>
      <c r="AO34" s="373"/>
      <c r="AP34" s="391"/>
      <c r="AQ34" s="373"/>
      <c r="AR34" s="391"/>
      <c r="AS34" s="373"/>
      <c r="AT34" s="391"/>
      <c r="AU34" s="373"/>
      <c r="AV34" s="391"/>
      <c r="AW34" s="245">
        <v>0</v>
      </c>
      <c r="AX34" s="395">
        <v>0</v>
      </c>
      <c r="AY34" s="407">
        <v>0</v>
      </c>
      <c r="AZ34" s="245">
        <v>0</v>
      </c>
      <c r="BA34" s="395" t="e">
        <f t="shared" si="0"/>
        <v>#DIV/0!</v>
      </c>
    </row>
    <row r="35" spans="1:53" ht="18.75" customHeight="1" x14ac:dyDescent="0.25">
      <c r="A35" s="396" t="s">
        <v>791</v>
      </c>
      <c r="B35" s="237" t="s">
        <v>934</v>
      </c>
      <c r="C35" s="416" t="s">
        <v>764</v>
      </c>
      <c r="D35" s="417" t="s">
        <v>32</v>
      </c>
      <c r="E35" s="387"/>
      <c r="F35" s="373"/>
      <c r="G35" s="373"/>
      <c r="H35" s="373"/>
      <c r="I35" s="373"/>
      <c r="J35" s="373"/>
      <c r="K35" s="373"/>
      <c r="L35" s="373"/>
      <c r="M35" s="373"/>
      <c r="N35" s="373"/>
      <c r="O35" s="372"/>
      <c r="P35" s="388"/>
      <c r="Q35" s="389"/>
      <c r="R35" s="389"/>
      <c r="S35" s="389"/>
      <c r="T35" s="389"/>
      <c r="U35" s="389"/>
      <c r="V35" s="376"/>
      <c r="W35" s="389"/>
      <c r="X35" s="389"/>
      <c r="Y35" s="390"/>
      <c r="Z35" s="373"/>
      <c r="AA35" s="390"/>
      <c r="AB35" s="373"/>
      <c r="AC35" s="390"/>
      <c r="AD35" s="373"/>
      <c r="AE35" s="390"/>
      <c r="AF35" s="373"/>
      <c r="AG35" s="390"/>
      <c r="AH35" s="373"/>
      <c r="AI35" s="391"/>
      <c r="AJ35" s="373"/>
      <c r="AK35" s="391"/>
      <c r="AL35" s="373"/>
      <c r="AM35" s="373"/>
      <c r="AN35" s="391"/>
      <c r="AO35" s="373"/>
      <c r="AP35" s="391"/>
      <c r="AQ35" s="373"/>
      <c r="AR35" s="391"/>
      <c r="AS35" s="373"/>
      <c r="AT35" s="391"/>
      <c r="AU35" s="373"/>
      <c r="AV35" s="391"/>
      <c r="AW35" s="400">
        <f>AW36</f>
        <v>2764</v>
      </c>
      <c r="AX35" s="401">
        <f>AX36</f>
        <v>4399.7350000000006</v>
      </c>
      <c r="AY35" s="402">
        <f>AY36</f>
        <v>0</v>
      </c>
      <c r="AZ35" s="400">
        <f>AZ36</f>
        <v>2940</v>
      </c>
      <c r="BA35" s="395">
        <f t="shared" si="0"/>
        <v>66.822206337427133</v>
      </c>
    </row>
    <row r="36" spans="1:53" ht="31.9" customHeight="1" x14ac:dyDescent="0.25">
      <c r="A36" s="403" t="s">
        <v>791</v>
      </c>
      <c r="B36" s="257" t="s">
        <v>805</v>
      </c>
      <c r="C36" s="257" t="s">
        <v>764</v>
      </c>
      <c r="D36" s="258" t="s">
        <v>94</v>
      </c>
      <c r="E36" s="387"/>
      <c r="F36" s="373"/>
      <c r="G36" s="373"/>
      <c r="H36" s="373"/>
      <c r="I36" s="373"/>
      <c r="J36" s="373"/>
      <c r="K36" s="373"/>
      <c r="L36" s="373"/>
      <c r="M36" s="373"/>
      <c r="N36" s="373"/>
      <c r="O36" s="372"/>
      <c r="P36" s="388"/>
      <c r="Q36" s="389"/>
      <c r="R36" s="389"/>
      <c r="S36" s="389"/>
      <c r="T36" s="389"/>
      <c r="U36" s="389"/>
      <c r="V36" s="376"/>
      <c r="W36" s="389"/>
      <c r="X36" s="389"/>
      <c r="Y36" s="390"/>
      <c r="Z36" s="373"/>
      <c r="AA36" s="390"/>
      <c r="AB36" s="373"/>
      <c r="AC36" s="390"/>
      <c r="AD36" s="373"/>
      <c r="AE36" s="390"/>
      <c r="AF36" s="373"/>
      <c r="AG36" s="390"/>
      <c r="AH36" s="373"/>
      <c r="AI36" s="391"/>
      <c r="AJ36" s="373"/>
      <c r="AK36" s="391"/>
      <c r="AL36" s="373"/>
      <c r="AM36" s="373"/>
      <c r="AN36" s="391"/>
      <c r="AO36" s="373"/>
      <c r="AP36" s="391"/>
      <c r="AQ36" s="373"/>
      <c r="AR36" s="391"/>
      <c r="AS36" s="373"/>
      <c r="AT36" s="391"/>
      <c r="AU36" s="373"/>
      <c r="AV36" s="391"/>
      <c r="AW36" s="245">
        <f>AW38</f>
        <v>2764</v>
      </c>
      <c r="AX36" s="395">
        <f>AX37</f>
        <v>4399.7350000000006</v>
      </c>
      <c r="AY36" s="407">
        <f>AY38</f>
        <v>0</v>
      </c>
      <c r="AZ36" s="245">
        <f>AZ37</f>
        <v>2940</v>
      </c>
      <c r="BA36" s="395">
        <f t="shared" si="0"/>
        <v>66.822206337427133</v>
      </c>
    </row>
    <row r="37" spans="1:53" ht="23.25" customHeight="1" x14ac:dyDescent="0.25">
      <c r="A37" s="403" t="s">
        <v>791</v>
      </c>
      <c r="B37" s="257" t="s">
        <v>112</v>
      </c>
      <c r="C37" s="257" t="s">
        <v>764</v>
      </c>
      <c r="D37" s="258" t="s">
        <v>55</v>
      </c>
      <c r="E37" s="387"/>
      <c r="F37" s="373"/>
      <c r="G37" s="373"/>
      <c r="H37" s="373"/>
      <c r="I37" s="373"/>
      <c r="J37" s="373"/>
      <c r="K37" s="373"/>
      <c r="L37" s="373"/>
      <c r="M37" s="373"/>
      <c r="N37" s="373"/>
      <c r="O37" s="372"/>
      <c r="P37" s="388"/>
      <c r="Q37" s="389"/>
      <c r="R37" s="389"/>
      <c r="S37" s="389"/>
      <c r="T37" s="389"/>
      <c r="U37" s="389"/>
      <c r="V37" s="376"/>
      <c r="W37" s="389"/>
      <c r="X37" s="389"/>
      <c r="Y37" s="390"/>
      <c r="Z37" s="373"/>
      <c r="AA37" s="390"/>
      <c r="AB37" s="373"/>
      <c r="AC37" s="390"/>
      <c r="AD37" s="373"/>
      <c r="AE37" s="390"/>
      <c r="AF37" s="373"/>
      <c r="AG37" s="390"/>
      <c r="AH37" s="373"/>
      <c r="AI37" s="391"/>
      <c r="AJ37" s="373"/>
      <c r="AK37" s="391"/>
      <c r="AL37" s="373"/>
      <c r="AM37" s="373"/>
      <c r="AN37" s="391"/>
      <c r="AO37" s="373"/>
      <c r="AP37" s="391"/>
      <c r="AQ37" s="373"/>
      <c r="AR37" s="391"/>
      <c r="AS37" s="373"/>
      <c r="AT37" s="391"/>
      <c r="AU37" s="373"/>
      <c r="AV37" s="391"/>
      <c r="AW37" s="245"/>
      <c r="AX37" s="395">
        <f>AX38</f>
        <v>4399.7350000000006</v>
      </c>
      <c r="AY37" s="407"/>
      <c r="AZ37" s="245">
        <f>AZ38</f>
        <v>2940</v>
      </c>
      <c r="BA37" s="395">
        <f t="shared" si="0"/>
        <v>66.822206337427133</v>
      </c>
    </row>
    <row r="38" spans="1:53" ht="35.450000000000003" customHeight="1" x14ac:dyDescent="0.25">
      <c r="A38" s="403" t="s">
        <v>791</v>
      </c>
      <c r="B38" s="257" t="s">
        <v>112</v>
      </c>
      <c r="C38" s="257" t="s">
        <v>771</v>
      </c>
      <c r="D38" s="263" t="s">
        <v>739</v>
      </c>
      <c r="E38" s="387"/>
      <c r="F38" s="373"/>
      <c r="G38" s="373"/>
      <c r="H38" s="373"/>
      <c r="I38" s="373"/>
      <c r="J38" s="373"/>
      <c r="K38" s="373"/>
      <c r="L38" s="373"/>
      <c r="M38" s="373"/>
      <c r="N38" s="373"/>
      <c r="O38" s="372"/>
      <c r="P38" s="388"/>
      <c r="Q38" s="389"/>
      <c r="R38" s="389"/>
      <c r="S38" s="389"/>
      <c r="T38" s="389"/>
      <c r="U38" s="389"/>
      <c r="V38" s="376"/>
      <c r="W38" s="389"/>
      <c r="X38" s="389"/>
      <c r="Y38" s="390"/>
      <c r="Z38" s="373"/>
      <c r="AA38" s="390"/>
      <c r="AB38" s="373"/>
      <c r="AC38" s="390"/>
      <c r="AD38" s="373"/>
      <c r="AE38" s="390"/>
      <c r="AF38" s="373"/>
      <c r="AG38" s="390"/>
      <c r="AH38" s="373"/>
      <c r="AI38" s="391"/>
      <c r="AJ38" s="373"/>
      <c r="AK38" s="391"/>
      <c r="AL38" s="373"/>
      <c r="AM38" s="373"/>
      <c r="AN38" s="391"/>
      <c r="AO38" s="373"/>
      <c r="AP38" s="391"/>
      <c r="AQ38" s="373"/>
      <c r="AR38" s="391"/>
      <c r="AS38" s="373"/>
      <c r="AT38" s="391"/>
      <c r="AU38" s="373"/>
      <c r="AV38" s="391"/>
      <c r="AW38" s="245">
        <v>2764</v>
      </c>
      <c r="AX38" s="395">
        <f>1673+2726.735</f>
        <v>4399.7350000000006</v>
      </c>
      <c r="AY38" s="407">
        <v>0</v>
      </c>
      <c r="AZ38" s="245">
        <f>'[1]4 Расх.2018 '!BB151</f>
        <v>2940</v>
      </c>
      <c r="BA38" s="395">
        <f t="shared" si="0"/>
        <v>66.822206337427133</v>
      </c>
    </row>
    <row r="39" spans="1:53" ht="48" customHeight="1" x14ac:dyDescent="0.25">
      <c r="A39" s="418" t="s">
        <v>933</v>
      </c>
      <c r="B39" s="384" t="s">
        <v>935</v>
      </c>
      <c r="C39" s="385" t="s">
        <v>764</v>
      </c>
      <c r="D39" s="386" t="s">
        <v>936</v>
      </c>
      <c r="E39" s="387"/>
      <c r="F39" s="373"/>
      <c r="G39" s="373"/>
      <c r="H39" s="373"/>
      <c r="I39" s="373"/>
      <c r="J39" s="373"/>
      <c r="K39" s="373"/>
      <c r="L39" s="373"/>
      <c r="M39" s="373"/>
      <c r="N39" s="373"/>
      <c r="O39" s="372"/>
      <c r="P39" s="388"/>
      <c r="Q39" s="389"/>
      <c r="R39" s="389"/>
      <c r="S39" s="389"/>
      <c r="T39" s="389"/>
      <c r="U39" s="389"/>
      <c r="V39" s="376"/>
      <c r="W39" s="389"/>
      <c r="X39" s="389"/>
      <c r="Y39" s="390"/>
      <c r="Z39" s="373"/>
      <c r="AA39" s="390"/>
      <c r="AB39" s="373"/>
      <c r="AC39" s="390"/>
      <c r="AD39" s="373"/>
      <c r="AE39" s="390"/>
      <c r="AF39" s="373"/>
      <c r="AG39" s="390"/>
      <c r="AH39" s="373"/>
      <c r="AI39" s="391"/>
      <c r="AJ39" s="373"/>
      <c r="AK39" s="391"/>
      <c r="AL39" s="373"/>
      <c r="AM39" s="373"/>
      <c r="AN39" s="391"/>
      <c r="AO39" s="373"/>
      <c r="AP39" s="391"/>
      <c r="AQ39" s="373"/>
      <c r="AR39" s="391"/>
      <c r="AS39" s="373"/>
      <c r="AT39" s="391"/>
      <c r="AU39" s="373"/>
      <c r="AV39" s="391"/>
      <c r="AW39" s="400">
        <f t="shared" ref="AW39:AZ40" si="5">AW40</f>
        <v>0</v>
      </c>
      <c r="AX39" s="401">
        <f t="shared" si="5"/>
        <v>4000</v>
      </c>
      <c r="AY39" s="402">
        <f t="shared" si="5"/>
        <v>0</v>
      </c>
      <c r="AZ39" s="400">
        <f t="shared" si="5"/>
        <v>0</v>
      </c>
      <c r="BA39" s="395">
        <f t="shared" si="0"/>
        <v>0</v>
      </c>
    </row>
    <row r="40" spans="1:53" ht="24.6" customHeight="1" x14ac:dyDescent="0.25">
      <c r="A40" s="396" t="s">
        <v>793</v>
      </c>
      <c r="B40" s="237" t="s">
        <v>766</v>
      </c>
      <c r="C40" s="237" t="s">
        <v>764</v>
      </c>
      <c r="D40" s="238" t="s">
        <v>457</v>
      </c>
      <c r="E40" s="387"/>
      <c r="F40" s="373"/>
      <c r="G40" s="373"/>
      <c r="H40" s="373"/>
      <c r="I40" s="373"/>
      <c r="J40" s="373"/>
      <c r="K40" s="373"/>
      <c r="L40" s="373"/>
      <c r="M40" s="373"/>
      <c r="N40" s="373"/>
      <c r="O40" s="372"/>
      <c r="P40" s="388"/>
      <c r="Q40" s="389"/>
      <c r="R40" s="389"/>
      <c r="S40" s="389"/>
      <c r="T40" s="389"/>
      <c r="U40" s="389"/>
      <c r="V40" s="376"/>
      <c r="W40" s="389"/>
      <c r="X40" s="389"/>
      <c r="Y40" s="390"/>
      <c r="Z40" s="373"/>
      <c r="AA40" s="390"/>
      <c r="AB40" s="373"/>
      <c r="AC40" s="390"/>
      <c r="AD40" s="373"/>
      <c r="AE40" s="390"/>
      <c r="AF40" s="373"/>
      <c r="AG40" s="390"/>
      <c r="AH40" s="373"/>
      <c r="AI40" s="391"/>
      <c r="AJ40" s="373"/>
      <c r="AK40" s="391"/>
      <c r="AL40" s="373"/>
      <c r="AM40" s="373"/>
      <c r="AN40" s="391"/>
      <c r="AO40" s="373"/>
      <c r="AP40" s="391"/>
      <c r="AQ40" s="373"/>
      <c r="AR40" s="391"/>
      <c r="AS40" s="373"/>
      <c r="AT40" s="391"/>
      <c r="AU40" s="373"/>
      <c r="AV40" s="391"/>
      <c r="AW40" s="400">
        <f t="shared" si="5"/>
        <v>0</v>
      </c>
      <c r="AX40" s="401">
        <f t="shared" si="5"/>
        <v>4000</v>
      </c>
      <c r="AY40" s="402">
        <f t="shared" si="5"/>
        <v>0</v>
      </c>
      <c r="AZ40" s="400">
        <f t="shared" si="5"/>
        <v>0</v>
      </c>
      <c r="BA40" s="395">
        <f t="shared" si="0"/>
        <v>0</v>
      </c>
    </row>
    <row r="41" spans="1:53" ht="23.45" customHeight="1" x14ac:dyDescent="0.25">
      <c r="A41" s="396" t="s">
        <v>797</v>
      </c>
      <c r="B41" s="237" t="s">
        <v>766</v>
      </c>
      <c r="C41" s="237" t="s">
        <v>764</v>
      </c>
      <c r="D41" s="238" t="s">
        <v>486</v>
      </c>
      <c r="E41" s="387"/>
      <c r="F41" s="373"/>
      <c r="G41" s="373"/>
      <c r="H41" s="373"/>
      <c r="I41" s="373"/>
      <c r="J41" s="373"/>
      <c r="K41" s="373"/>
      <c r="L41" s="373"/>
      <c r="M41" s="373"/>
      <c r="N41" s="373"/>
      <c r="O41" s="372"/>
      <c r="P41" s="388"/>
      <c r="Q41" s="389"/>
      <c r="R41" s="389"/>
      <c r="S41" s="389"/>
      <c r="T41" s="389"/>
      <c r="U41" s="389"/>
      <c r="V41" s="376"/>
      <c r="W41" s="389"/>
      <c r="X41" s="389"/>
      <c r="Y41" s="390"/>
      <c r="Z41" s="373"/>
      <c r="AA41" s="390"/>
      <c r="AB41" s="373"/>
      <c r="AC41" s="390"/>
      <c r="AD41" s="373"/>
      <c r="AE41" s="390"/>
      <c r="AF41" s="373"/>
      <c r="AG41" s="390"/>
      <c r="AH41" s="373"/>
      <c r="AI41" s="391"/>
      <c r="AJ41" s="373"/>
      <c r="AK41" s="391"/>
      <c r="AL41" s="373"/>
      <c r="AM41" s="373"/>
      <c r="AN41" s="391"/>
      <c r="AO41" s="373"/>
      <c r="AP41" s="391"/>
      <c r="AQ41" s="373"/>
      <c r="AR41" s="391"/>
      <c r="AS41" s="373"/>
      <c r="AT41" s="391"/>
      <c r="AU41" s="373"/>
      <c r="AV41" s="391"/>
      <c r="AW41" s="400">
        <f>AW46+AW42+AW51+AW54</f>
        <v>0</v>
      </c>
      <c r="AX41" s="401">
        <f>AX47</f>
        <v>4000</v>
      </c>
      <c r="AY41" s="402">
        <f>AY46+AY42+AY51+AY54</f>
        <v>0</v>
      </c>
      <c r="AZ41" s="400">
        <f>AZ47</f>
        <v>0</v>
      </c>
      <c r="BA41" s="395">
        <f t="shared" si="0"/>
        <v>0</v>
      </c>
    </row>
    <row r="42" spans="1:53" ht="31.5" hidden="1" x14ac:dyDescent="0.25">
      <c r="A42" s="419"/>
      <c r="B42" s="404" t="s">
        <v>451</v>
      </c>
      <c r="C42" s="405"/>
      <c r="D42" s="413" t="s">
        <v>452</v>
      </c>
      <c r="E42" s="387"/>
      <c r="F42" s="373"/>
      <c r="G42" s="373"/>
      <c r="H42" s="373"/>
      <c r="I42" s="373"/>
      <c r="J42" s="373"/>
      <c r="K42" s="373"/>
      <c r="L42" s="373"/>
      <c r="M42" s="373"/>
      <c r="N42" s="373"/>
      <c r="O42" s="372"/>
      <c r="P42" s="388"/>
      <c r="Q42" s="389"/>
      <c r="R42" s="389"/>
      <c r="S42" s="389"/>
      <c r="T42" s="389"/>
      <c r="U42" s="389"/>
      <c r="V42" s="376"/>
      <c r="W42" s="389"/>
      <c r="X42" s="389"/>
      <c r="Y42" s="390"/>
      <c r="Z42" s="373"/>
      <c r="AA42" s="390"/>
      <c r="AB42" s="373"/>
      <c r="AC42" s="390"/>
      <c r="AD42" s="373"/>
      <c r="AE42" s="390"/>
      <c r="AF42" s="373"/>
      <c r="AG42" s="390"/>
      <c r="AH42" s="373"/>
      <c r="AI42" s="391"/>
      <c r="AJ42" s="373"/>
      <c r="AK42" s="391"/>
      <c r="AL42" s="373"/>
      <c r="AM42" s="373"/>
      <c r="AN42" s="391"/>
      <c r="AO42" s="373"/>
      <c r="AP42" s="391"/>
      <c r="AQ42" s="373"/>
      <c r="AR42" s="391"/>
      <c r="AS42" s="373"/>
      <c r="AT42" s="391"/>
      <c r="AU42" s="373"/>
      <c r="AV42" s="391"/>
      <c r="AW42" s="332">
        <f>AW43</f>
        <v>0</v>
      </c>
      <c r="AX42" s="414">
        <f>AX43</f>
        <v>0</v>
      </c>
      <c r="AY42" s="415">
        <f>AY43</f>
        <v>0</v>
      </c>
      <c r="AZ42" s="332">
        <f>AZ43</f>
        <v>0</v>
      </c>
      <c r="BA42" s="395" t="e">
        <f t="shared" si="0"/>
        <v>#DIV/0!</v>
      </c>
    </row>
    <row r="43" spans="1:53" ht="15.75" hidden="1" x14ac:dyDescent="0.25">
      <c r="A43" s="419"/>
      <c r="B43" s="408" t="s">
        <v>453</v>
      </c>
      <c r="C43" s="411"/>
      <c r="D43" s="412" t="s">
        <v>454</v>
      </c>
      <c r="E43" s="387"/>
      <c r="F43" s="373"/>
      <c r="G43" s="373"/>
      <c r="H43" s="373"/>
      <c r="I43" s="373"/>
      <c r="J43" s="373"/>
      <c r="K43" s="373"/>
      <c r="L43" s="373"/>
      <c r="M43" s="373"/>
      <c r="N43" s="373"/>
      <c r="O43" s="372"/>
      <c r="P43" s="388"/>
      <c r="Q43" s="389"/>
      <c r="R43" s="389"/>
      <c r="S43" s="389"/>
      <c r="T43" s="389"/>
      <c r="U43" s="389"/>
      <c r="V43" s="376"/>
      <c r="W43" s="389"/>
      <c r="X43" s="389"/>
      <c r="Y43" s="390"/>
      <c r="Z43" s="373"/>
      <c r="AA43" s="390"/>
      <c r="AB43" s="373"/>
      <c r="AC43" s="390"/>
      <c r="AD43" s="373"/>
      <c r="AE43" s="390"/>
      <c r="AF43" s="373"/>
      <c r="AG43" s="390"/>
      <c r="AH43" s="373"/>
      <c r="AI43" s="391"/>
      <c r="AJ43" s="373"/>
      <c r="AK43" s="391"/>
      <c r="AL43" s="373"/>
      <c r="AM43" s="373"/>
      <c r="AN43" s="391"/>
      <c r="AO43" s="373"/>
      <c r="AP43" s="391"/>
      <c r="AQ43" s="373"/>
      <c r="AR43" s="391"/>
      <c r="AS43" s="373"/>
      <c r="AT43" s="391"/>
      <c r="AU43" s="373"/>
      <c r="AV43" s="391"/>
      <c r="AW43" s="245">
        <f>AW44+AW45</f>
        <v>0</v>
      </c>
      <c r="AX43" s="395">
        <f>AX44+AX45</f>
        <v>0</v>
      </c>
      <c r="AY43" s="407">
        <f>AY44+AY45</f>
        <v>0</v>
      </c>
      <c r="AZ43" s="245">
        <f>AZ44+AZ45</f>
        <v>0</v>
      </c>
      <c r="BA43" s="395" t="e">
        <f t="shared" si="0"/>
        <v>#DIV/0!</v>
      </c>
    </row>
    <row r="44" spans="1:53" ht="15.75" hidden="1" x14ac:dyDescent="0.25">
      <c r="A44" s="419"/>
      <c r="B44" s="408" t="s">
        <v>455</v>
      </c>
      <c r="C44" s="411"/>
      <c r="D44" s="412" t="s">
        <v>404</v>
      </c>
      <c r="E44" s="387"/>
      <c r="F44" s="373"/>
      <c r="G44" s="373"/>
      <c r="H44" s="373"/>
      <c r="I44" s="373"/>
      <c r="J44" s="373"/>
      <c r="K44" s="373"/>
      <c r="L44" s="373"/>
      <c r="M44" s="373"/>
      <c r="N44" s="373"/>
      <c r="O44" s="372"/>
      <c r="P44" s="388"/>
      <c r="Q44" s="389"/>
      <c r="R44" s="389"/>
      <c r="S44" s="389"/>
      <c r="T44" s="389"/>
      <c r="U44" s="389"/>
      <c r="V44" s="376"/>
      <c r="W44" s="389"/>
      <c r="X44" s="389"/>
      <c r="Y44" s="390"/>
      <c r="Z44" s="373"/>
      <c r="AA44" s="390"/>
      <c r="AB44" s="373"/>
      <c r="AC44" s="390"/>
      <c r="AD44" s="373"/>
      <c r="AE44" s="390"/>
      <c r="AF44" s="373"/>
      <c r="AG44" s="390"/>
      <c r="AH44" s="373"/>
      <c r="AI44" s="391"/>
      <c r="AJ44" s="373"/>
      <c r="AK44" s="391"/>
      <c r="AL44" s="373"/>
      <c r="AM44" s="373"/>
      <c r="AN44" s="391"/>
      <c r="AO44" s="373"/>
      <c r="AP44" s="391"/>
      <c r="AQ44" s="373"/>
      <c r="AR44" s="391"/>
      <c r="AS44" s="373"/>
      <c r="AT44" s="391"/>
      <c r="AU44" s="373"/>
      <c r="AV44" s="391"/>
      <c r="AW44" s="245">
        <v>0</v>
      </c>
      <c r="AX44" s="395">
        <v>0</v>
      </c>
      <c r="AY44" s="407">
        <v>0</v>
      </c>
      <c r="AZ44" s="245">
        <v>0</v>
      </c>
      <c r="BA44" s="395" t="e">
        <f t="shared" si="0"/>
        <v>#DIV/0!</v>
      </c>
    </row>
    <row r="45" spans="1:53" ht="15.75" hidden="1" x14ac:dyDescent="0.25">
      <c r="A45" s="419"/>
      <c r="B45" s="408" t="s">
        <v>456</v>
      </c>
      <c r="C45" s="411"/>
      <c r="D45" s="412" t="s">
        <v>404</v>
      </c>
      <c r="E45" s="387"/>
      <c r="F45" s="373"/>
      <c r="G45" s="373"/>
      <c r="H45" s="373"/>
      <c r="I45" s="373"/>
      <c r="J45" s="373"/>
      <c r="K45" s="373"/>
      <c r="L45" s="373"/>
      <c r="M45" s="373"/>
      <c r="N45" s="373"/>
      <c r="O45" s="372"/>
      <c r="P45" s="388"/>
      <c r="Q45" s="389"/>
      <c r="R45" s="389"/>
      <c r="S45" s="389"/>
      <c r="T45" s="389"/>
      <c r="U45" s="389"/>
      <c r="V45" s="376"/>
      <c r="W45" s="389"/>
      <c r="X45" s="389"/>
      <c r="Y45" s="390"/>
      <c r="Z45" s="373"/>
      <c r="AA45" s="390"/>
      <c r="AB45" s="373"/>
      <c r="AC45" s="390"/>
      <c r="AD45" s="373"/>
      <c r="AE45" s="390"/>
      <c r="AF45" s="373"/>
      <c r="AG45" s="390"/>
      <c r="AH45" s="373"/>
      <c r="AI45" s="391"/>
      <c r="AJ45" s="373"/>
      <c r="AK45" s="391"/>
      <c r="AL45" s="373"/>
      <c r="AM45" s="373"/>
      <c r="AN45" s="391"/>
      <c r="AO45" s="373"/>
      <c r="AP45" s="391"/>
      <c r="AQ45" s="373"/>
      <c r="AR45" s="391"/>
      <c r="AS45" s="373"/>
      <c r="AT45" s="391"/>
      <c r="AU45" s="373"/>
      <c r="AV45" s="391"/>
      <c r="AW45" s="245">
        <v>0</v>
      </c>
      <c r="AX45" s="395">
        <v>0</v>
      </c>
      <c r="AY45" s="407">
        <v>0</v>
      </c>
      <c r="AZ45" s="245">
        <v>0</v>
      </c>
      <c r="BA45" s="395" t="e">
        <f t="shared" si="0"/>
        <v>#DIV/0!</v>
      </c>
    </row>
    <row r="46" spans="1:53" ht="0.6" hidden="1" customHeight="1" x14ac:dyDescent="0.25">
      <c r="A46" s="419"/>
      <c r="B46" s="404" t="s">
        <v>706</v>
      </c>
      <c r="C46" s="405"/>
      <c r="D46" s="413" t="s">
        <v>707</v>
      </c>
      <c r="E46" s="387"/>
      <c r="F46" s="373"/>
      <c r="G46" s="373"/>
      <c r="H46" s="373"/>
      <c r="I46" s="373"/>
      <c r="J46" s="373"/>
      <c r="K46" s="373"/>
      <c r="L46" s="373"/>
      <c r="M46" s="373"/>
      <c r="N46" s="373"/>
      <c r="O46" s="372"/>
      <c r="P46" s="388"/>
      <c r="Q46" s="389"/>
      <c r="R46" s="389"/>
      <c r="S46" s="389"/>
      <c r="T46" s="389"/>
      <c r="U46" s="389"/>
      <c r="V46" s="376"/>
      <c r="W46" s="389"/>
      <c r="X46" s="389"/>
      <c r="Y46" s="390"/>
      <c r="Z46" s="373"/>
      <c r="AA46" s="390"/>
      <c r="AB46" s="373"/>
      <c r="AC46" s="390"/>
      <c r="AD46" s="373"/>
      <c r="AE46" s="390"/>
      <c r="AF46" s="373"/>
      <c r="AG46" s="390"/>
      <c r="AH46" s="373"/>
      <c r="AI46" s="391"/>
      <c r="AJ46" s="373"/>
      <c r="AK46" s="391"/>
      <c r="AL46" s="373"/>
      <c r="AM46" s="373"/>
      <c r="AN46" s="391"/>
      <c r="AO46" s="373"/>
      <c r="AP46" s="391"/>
      <c r="AQ46" s="373"/>
      <c r="AR46" s="391"/>
      <c r="AS46" s="373"/>
      <c r="AT46" s="391"/>
      <c r="AU46" s="373"/>
      <c r="AV46" s="391"/>
      <c r="AW46" s="245">
        <f>AW47+AW49+AW50</f>
        <v>0</v>
      </c>
      <c r="AX46" s="395">
        <f>AX47+AX49+AX50</f>
        <v>8000</v>
      </c>
      <c r="AY46" s="407">
        <f>AY47+AY49+AY50</f>
        <v>0</v>
      </c>
      <c r="AZ46" s="245">
        <f>AZ47+AZ49+AZ50</f>
        <v>0</v>
      </c>
      <c r="BA46" s="395">
        <f t="shared" si="0"/>
        <v>0</v>
      </c>
    </row>
    <row r="47" spans="1:53" ht="30" customHeight="1" x14ac:dyDescent="0.25">
      <c r="A47" s="255" t="s">
        <v>797</v>
      </c>
      <c r="B47" s="257" t="s">
        <v>356</v>
      </c>
      <c r="C47" s="257" t="s">
        <v>764</v>
      </c>
      <c r="D47" s="258" t="s">
        <v>358</v>
      </c>
      <c r="E47" s="239"/>
      <c r="F47" s="276"/>
      <c r="G47" s="239"/>
      <c r="H47" s="239"/>
      <c r="I47" s="239"/>
      <c r="J47" s="239"/>
      <c r="K47" s="276"/>
      <c r="L47" s="239"/>
      <c r="M47" s="239"/>
      <c r="N47" s="240"/>
      <c r="O47" s="239"/>
      <c r="P47" s="239"/>
      <c r="Q47" s="239"/>
      <c r="R47" s="239"/>
      <c r="S47" s="239"/>
      <c r="T47" s="239"/>
      <c r="U47" s="239"/>
      <c r="V47" s="214"/>
      <c r="W47" s="239"/>
      <c r="X47" s="239"/>
      <c r="Y47" s="239"/>
      <c r="Z47" s="214"/>
      <c r="AA47" s="239"/>
      <c r="AB47" s="214"/>
      <c r="AC47" s="239"/>
      <c r="AD47" s="214"/>
      <c r="AE47" s="239"/>
      <c r="AF47" s="214"/>
      <c r="AG47" s="239"/>
      <c r="AH47" s="214"/>
      <c r="AI47" s="239"/>
      <c r="AJ47" s="214"/>
      <c r="AK47" s="239"/>
      <c r="AL47" s="214"/>
      <c r="AM47" s="214"/>
      <c r="AN47" s="239"/>
      <c r="AO47" s="240"/>
      <c r="AP47" s="239"/>
      <c r="AQ47" s="214"/>
      <c r="AR47" s="239"/>
      <c r="AS47" s="214"/>
      <c r="AT47" s="239"/>
      <c r="AU47" s="214"/>
      <c r="AV47" s="239"/>
      <c r="AW47" s="214"/>
      <c r="AX47" s="261">
        <f>AX48+AX50</f>
        <v>4000</v>
      </c>
      <c r="AY47" s="407">
        <v>0</v>
      </c>
      <c r="AZ47" s="245">
        <f>AZ48</f>
        <v>0</v>
      </c>
      <c r="BA47" s="395">
        <f t="shared" si="0"/>
        <v>0</v>
      </c>
    </row>
    <row r="48" spans="1:53" ht="48" customHeight="1" x14ac:dyDescent="0.25">
      <c r="A48" s="255" t="s">
        <v>797</v>
      </c>
      <c r="B48" s="257" t="s">
        <v>904</v>
      </c>
      <c r="C48" s="257" t="s">
        <v>764</v>
      </c>
      <c r="D48" s="258" t="s">
        <v>905</v>
      </c>
      <c r="E48" s="239"/>
      <c r="F48" s="276"/>
      <c r="G48" s="239"/>
      <c r="H48" s="239"/>
      <c r="I48" s="239"/>
      <c r="J48" s="239"/>
      <c r="K48" s="276"/>
      <c r="L48" s="239"/>
      <c r="M48" s="239"/>
      <c r="N48" s="240"/>
      <c r="O48" s="239"/>
      <c r="P48" s="239"/>
      <c r="Q48" s="239"/>
      <c r="R48" s="239"/>
      <c r="S48" s="239"/>
      <c r="T48" s="239"/>
      <c r="U48" s="239"/>
      <c r="V48" s="214"/>
      <c r="W48" s="239"/>
      <c r="X48" s="239"/>
      <c r="Y48" s="239"/>
      <c r="Z48" s="214"/>
      <c r="AA48" s="239"/>
      <c r="AB48" s="214"/>
      <c r="AC48" s="239"/>
      <c r="AD48" s="214"/>
      <c r="AE48" s="239"/>
      <c r="AF48" s="214"/>
      <c r="AG48" s="239"/>
      <c r="AH48" s="214"/>
      <c r="AI48" s="239"/>
      <c r="AJ48" s="214"/>
      <c r="AK48" s="239"/>
      <c r="AL48" s="214"/>
      <c r="AM48" s="214"/>
      <c r="AN48" s="239"/>
      <c r="AO48" s="240"/>
      <c r="AP48" s="239"/>
      <c r="AQ48" s="214"/>
      <c r="AR48" s="239"/>
      <c r="AS48" s="214"/>
      <c r="AT48" s="239"/>
      <c r="AU48" s="214"/>
      <c r="AV48" s="239"/>
      <c r="AW48" s="214"/>
      <c r="AX48" s="261">
        <f>AX49</f>
        <v>2000</v>
      </c>
      <c r="AY48" s="407"/>
      <c r="AZ48" s="245">
        <f>AZ49</f>
        <v>0</v>
      </c>
      <c r="BA48" s="395">
        <f t="shared" si="0"/>
        <v>0</v>
      </c>
    </row>
    <row r="49" spans="1:53" ht="50.45" customHeight="1" x14ac:dyDescent="0.25">
      <c r="A49" s="255" t="s">
        <v>797</v>
      </c>
      <c r="B49" s="257" t="s">
        <v>904</v>
      </c>
      <c r="C49" s="257" t="s">
        <v>771</v>
      </c>
      <c r="D49" s="258" t="s">
        <v>747</v>
      </c>
      <c r="E49" s="239"/>
      <c r="F49" s="276"/>
      <c r="G49" s="239"/>
      <c r="H49" s="239"/>
      <c r="I49" s="239"/>
      <c r="J49" s="239"/>
      <c r="K49" s="276"/>
      <c r="L49" s="239"/>
      <c r="M49" s="239"/>
      <c r="N49" s="240"/>
      <c r="O49" s="239"/>
      <c r="P49" s="239"/>
      <c r="Q49" s="239"/>
      <c r="R49" s="239"/>
      <c r="S49" s="239"/>
      <c r="T49" s="239"/>
      <c r="U49" s="239"/>
      <c r="V49" s="214"/>
      <c r="W49" s="239"/>
      <c r="X49" s="239"/>
      <c r="Y49" s="239"/>
      <c r="Z49" s="214"/>
      <c r="AA49" s="239"/>
      <c r="AB49" s="214"/>
      <c r="AC49" s="239"/>
      <c r="AD49" s="214"/>
      <c r="AE49" s="239"/>
      <c r="AF49" s="214"/>
      <c r="AG49" s="239"/>
      <c r="AH49" s="214"/>
      <c r="AI49" s="239"/>
      <c r="AJ49" s="214"/>
      <c r="AK49" s="239"/>
      <c r="AL49" s="214"/>
      <c r="AM49" s="214"/>
      <c r="AN49" s="239"/>
      <c r="AO49" s="240"/>
      <c r="AP49" s="239"/>
      <c r="AQ49" s="214"/>
      <c r="AR49" s="239"/>
      <c r="AS49" s="214"/>
      <c r="AT49" s="239"/>
      <c r="AU49" s="214"/>
      <c r="AV49" s="239"/>
      <c r="AW49" s="214"/>
      <c r="AX49" s="261">
        <v>2000</v>
      </c>
      <c r="AY49" s="407">
        <v>0</v>
      </c>
      <c r="AZ49" s="245">
        <f>'[1]4 Расх.2018 '!BB222</f>
        <v>0</v>
      </c>
      <c r="BA49" s="395">
        <f t="shared" si="0"/>
        <v>0</v>
      </c>
    </row>
    <row r="50" spans="1:53" ht="31.5" x14ac:dyDescent="0.25">
      <c r="A50" s="255" t="s">
        <v>357</v>
      </c>
      <c r="B50" s="257" t="s">
        <v>906</v>
      </c>
      <c r="C50" s="257" t="s">
        <v>764</v>
      </c>
      <c r="D50" s="258" t="s">
        <v>116</v>
      </c>
      <c r="E50" s="239"/>
      <c r="F50" s="276"/>
      <c r="G50" s="239"/>
      <c r="H50" s="239"/>
      <c r="I50" s="239"/>
      <c r="J50" s="239"/>
      <c r="K50" s="276"/>
      <c r="L50" s="239"/>
      <c r="M50" s="239"/>
      <c r="N50" s="240"/>
      <c r="O50" s="239"/>
      <c r="P50" s="239"/>
      <c r="Q50" s="239"/>
      <c r="R50" s="239"/>
      <c r="S50" s="239"/>
      <c r="T50" s="239"/>
      <c r="U50" s="239"/>
      <c r="V50" s="214"/>
      <c r="W50" s="239"/>
      <c r="X50" s="239"/>
      <c r="Y50" s="239"/>
      <c r="Z50" s="214"/>
      <c r="AA50" s="239"/>
      <c r="AB50" s="214"/>
      <c r="AC50" s="239"/>
      <c r="AD50" s="214"/>
      <c r="AE50" s="239"/>
      <c r="AF50" s="214"/>
      <c r="AG50" s="239"/>
      <c r="AH50" s="214"/>
      <c r="AI50" s="239"/>
      <c r="AJ50" s="214"/>
      <c r="AK50" s="239"/>
      <c r="AL50" s="214"/>
      <c r="AM50" s="214"/>
      <c r="AN50" s="239"/>
      <c r="AO50" s="240"/>
      <c r="AP50" s="239"/>
      <c r="AQ50" s="214"/>
      <c r="AR50" s="239"/>
      <c r="AS50" s="214"/>
      <c r="AT50" s="239"/>
      <c r="AU50" s="214"/>
      <c r="AV50" s="239"/>
      <c r="AW50" s="214"/>
      <c r="AX50" s="261">
        <f>AX51</f>
        <v>2000</v>
      </c>
      <c r="AY50" s="407">
        <v>0</v>
      </c>
      <c r="AZ50" s="245">
        <v>0</v>
      </c>
      <c r="BA50" s="395">
        <f t="shared" si="0"/>
        <v>0</v>
      </c>
    </row>
    <row r="51" spans="1:53" ht="31.5" x14ac:dyDescent="0.25">
      <c r="A51" s="255" t="s">
        <v>797</v>
      </c>
      <c r="B51" s="257" t="s">
        <v>906</v>
      </c>
      <c r="C51" s="257" t="s">
        <v>771</v>
      </c>
      <c r="D51" s="258" t="s">
        <v>747</v>
      </c>
      <c r="E51" s="239"/>
      <c r="F51" s="276"/>
      <c r="G51" s="239"/>
      <c r="H51" s="239"/>
      <c r="I51" s="239"/>
      <c r="J51" s="239"/>
      <c r="K51" s="276"/>
      <c r="L51" s="239"/>
      <c r="M51" s="239"/>
      <c r="N51" s="240"/>
      <c r="O51" s="239"/>
      <c r="P51" s="239"/>
      <c r="Q51" s="239"/>
      <c r="R51" s="239"/>
      <c r="S51" s="239"/>
      <c r="T51" s="239"/>
      <c r="U51" s="239"/>
      <c r="V51" s="214"/>
      <c r="W51" s="239"/>
      <c r="X51" s="239"/>
      <c r="Y51" s="239"/>
      <c r="Z51" s="214"/>
      <c r="AA51" s="239"/>
      <c r="AB51" s="214"/>
      <c r="AC51" s="239"/>
      <c r="AD51" s="214"/>
      <c r="AE51" s="239"/>
      <c r="AF51" s="214"/>
      <c r="AG51" s="239"/>
      <c r="AH51" s="214"/>
      <c r="AI51" s="239"/>
      <c r="AJ51" s="214"/>
      <c r="AK51" s="239"/>
      <c r="AL51" s="214"/>
      <c r="AM51" s="214"/>
      <c r="AN51" s="239"/>
      <c r="AO51" s="240"/>
      <c r="AP51" s="239"/>
      <c r="AQ51" s="214"/>
      <c r="AR51" s="239"/>
      <c r="AS51" s="214"/>
      <c r="AT51" s="239"/>
      <c r="AU51" s="214"/>
      <c r="AV51" s="239"/>
      <c r="AW51" s="214"/>
      <c r="AX51" s="261">
        <v>2000</v>
      </c>
      <c r="AY51" s="407">
        <f>AY52+AY53</f>
        <v>0</v>
      </c>
      <c r="AZ51" s="245">
        <f>AZ52+AZ53</f>
        <v>0</v>
      </c>
      <c r="BA51" s="395">
        <f t="shared" si="0"/>
        <v>0</v>
      </c>
    </row>
    <row r="52" spans="1:53" ht="0.75" customHeight="1" x14ac:dyDescent="0.25">
      <c r="A52" s="419"/>
      <c r="B52" s="408" t="s">
        <v>937</v>
      </c>
      <c r="C52" s="411"/>
      <c r="D52" s="412" t="s">
        <v>938</v>
      </c>
      <c r="E52" s="387"/>
      <c r="F52" s="373"/>
      <c r="G52" s="373"/>
      <c r="H52" s="373"/>
      <c r="I52" s="373"/>
      <c r="J52" s="373"/>
      <c r="K52" s="373"/>
      <c r="L52" s="373"/>
      <c r="M52" s="373"/>
      <c r="N52" s="373"/>
      <c r="O52" s="372"/>
      <c r="P52" s="388"/>
      <c r="Q52" s="389"/>
      <c r="R52" s="389"/>
      <c r="S52" s="389"/>
      <c r="T52" s="389"/>
      <c r="U52" s="389"/>
      <c r="V52" s="376"/>
      <c r="W52" s="389"/>
      <c r="X52" s="389"/>
      <c r="Y52" s="390"/>
      <c r="Z52" s="373"/>
      <c r="AA52" s="390"/>
      <c r="AB52" s="373"/>
      <c r="AC52" s="390"/>
      <c r="AD52" s="373"/>
      <c r="AE52" s="390"/>
      <c r="AF52" s="373"/>
      <c r="AG52" s="390"/>
      <c r="AH52" s="373"/>
      <c r="AI52" s="391"/>
      <c r="AJ52" s="373"/>
      <c r="AK52" s="391"/>
      <c r="AL52" s="373"/>
      <c r="AM52" s="373"/>
      <c r="AN52" s="391"/>
      <c r="AO52" s="373"/>
      <c r="AP52" s="391"/>
      <c r="AQ52" s="373"/>
      <c r="AR52" s="391"/>
      <c r="AS52" s="373"/>
      <c r="AT52" s="391"/>
      <c r="AU52" s="373"/>
      <c r="AV52" s="391"/>
      <c r="AW52" s="245"/>
      <c r="AX52" s="395"/>
      <c r="AY52" s="407"/>
      <c r="AZ52" s="245"/>
      <c r="BA52" s="395" t="e">
        <f t="shared" si="0"/>
        <v>#DIV/0!</v>
      </c>
    </row>
    <row r="53" spans="1:53" ht="15.75" hidden="1" x14ac:dyDescent="0.25">
      <c r="A53" s="419"/>
      <c r="B53" s="408" t="s">
        <v>939</v>
      </c>
      <c r="C53" s="411"/>
      <c r="D53" s="412" t="s">
        <v>940</v>
      </c>
      <c r="E53" s="387"/>
      <c r="F53" s="373"/>
      <c r="G53" s="373"/>
      <c r="H53" s="373"/>
      <c r="I53" s="373"/>
      <c r="J53" s="373"/>
      <c r="K53" s="373"/>
      <c r="L53" s="373"/>
      <c r="M53" s="373"/>
      <c r="N53" s="373"/>
      <c r="O53" s="372"/>
      <c r="P53" s="388"/>
      <c r="Q53" s="389"/>
      <c r="R53" s="389"/>
      <c r="S53" s="389"/>
      <c r="T53" s="389"/>
      <c r="U53" s="389"/>
      <c r="V53" s="376"/>
      <c r="W53" s="389"/>
      <c r="X53" s="389"/>
      <c r="Y53" s="390"/>
      <c r="Z53" s="373"/>
      <c r="AA53" s="390"/>
      <c r="AB53" s="373"/>
      <c r="AC53" s="390"/>
      <c r="AD53" s="373"/>
      <c r="AE53" s="390"/>
      <c r="AF53" s="373"/>
      <c r="AG53" s="390"/>
      <c r="AH53" s="373"/>
      <c r="AI53" s="391"/>
      <c r="AJ53" s="373"/>
      <c r="AK53" s="391"/>
      <c r="AL53" s="373"/>
      <c r="AM53" s="373"/>
      <c r="AN53" s="391"/>
      <c r="AO53" s="373"/>
      <c r="AP53" s="391"/>
      <c r="AQ53" s="373"/>
      <c r="AR53" s="391"/>
      <c r="AS53" s="373"/>
      <c r="AT53" s="391"/>
      <c r="AU53" s="373"/>
      <c r="AV53" s="391"/>
      <c r="AW53" s="245">
        <v>0</v>
      </c>
      <c r="AX53" s="395">
        <v>0</v>
      </c>
      <c r="AY53" s="407">
        <v>0</v>
      </c>
      <c r="AZ53" s="245">
        <v>0</v>
      </c>
      <c r="BA53" s="395" t="e">
        <f t="shared" si="0"/>
        <v>#DIV/0!</v>
      </c>
    </row>
    <row r="54" spans="1:53" ht="15.75" hidden="1" x14ac:dyDescent="0.25">
      <c r="A54" s="419"/>
      <c r="B54" s="408" t="s">
        <v>941</v>
      </c>
      <c r="C54" s="411"/>
      <c r="D54" s="412" t="s">
        <v>942</v>
      </c>
      <c r="E54" s="387"/>
      <c r="F54" s="373"/>
      <c r="G54" s="373"/>
      <c r="H54" s="373"/>
      <c r="I54" s="373"/>
      <c r="J54" s="373"/>
      <c r="K54" s="373"/>
      <c r="L54" s="373"/>
      <c r="M54" s="373"/>
      <c r="N54" s="373"/>
      <c r="O54" s="372"/>
      <c r="P54" s="388"/>
      <c r="Q54" s="389"/>
      <c r="R54" s="389"/>
      <c r="S54" s="389"/>
      <c r="T54" s="389"/>
      <c r="U54" s="389"/>
      <c r="V54" s="376"/>
      <c r="W54" s="389"/>
      <c r="X54" s="389"/>
      <c r="Y54" s="390"/>
      <c r="Z54" s="373"/>
      <c r="AA54" s="390"/>
      <c r="AB54" s="373"/>
      <c r="AC54" s="390"/>
      <c r="AD54" s="373"/>
      <c r="AE54" s="390"/>
      <c r="AF54" s="373"/>
      <c r="AG54" s="390"/>
      <c r="AH54" s="373"/>
      <c r="AI54" s="391"/>
      <c r="AJ54" s="373"/>
      <c r="AK54" s="391"/>
      <c r="AL54" s="373"/>
      <c r="AM54" s="373"/>
      <c r="AN54" s="391"/>
      <c r="AO54" s="373"/>
      <c r="AP54" s="391"/>
      <c r="AQ54" s="373"/>
      <c r="AR54" s="391"/>
      <c r="AS54" s="373"/>
      <c r="AT54" s="391"/>
      <c r="AU54" s="373"/>
      <c r="AV54" s="391"/>
      <c r="AW54" s="245"/>
      <c r="AX54" s="395"/>
      <c r="AY54" s="407"/>
      <c r="AZ54" s="245"/>
      <c r="BA54" s="395" t="e">
        <f t="shared" si="0"/>
        <v>#DIV/0!</v>
      </c>
    </row>
    <row r="55" spans="1:53" ht="15.75" hidden="1" x14ac:dyDescent="0.25">
      <c r="A55" s="419"/>
      <c r="B55" s="408"/>
      <c r="C55" s="411"/>
      <c r="D55" s="412"/>
      <c r="E55" s="387"/>
      <c r="F55" s="373"/>
      <c r="G55" s="373"/>
      <c r="H55" s="373"/>
      <c r="I55" s="373"/>
      <c r="J55" s="373"/>
      <c r="K55" s="373"/>
      <c r="L55" s="373"/>
      <c r="M55" s="373"/>
      <c r="N55" s="373"/>
      <c r="O55" s="372"/>
      <c r="P55" s="388"/>
      <c r="Q55" s="389"/>
      <c r="R55" s="389"/>
      <c r="S55" s="389"/>
      <c r="T55" s="389"/>
      <c r="U55" s="389"/>
      <c r="V55" s="376"/>
      <c r="W55" s="389"/>
      <c r="X55" s="389"/>
      <c r="Y55" s="390"/>
      <c r="Z55" s="373"/>
      <c r="AA55" s="390"/>
      <c r="AB55" s="373"/>
      <c r="AC55" s="390"/>
      <c r="AD55" s="373"/>
      <c r="AE55" s="390"/>
      <c r="AF55" s="373"/>
      <c r="AG55" s="390"/>
      <c r="AH55" s="373"/>
      <c r="AI55" s="391"/>
      <c r="AJ55" s="373"/>
      <c r="AK55" s="391"/>
      <c r="AL55" s="373"/>
      <c r="AM55" s="373"/>
      <c r="AN55" s="391"/>
      <c r="AO55" s="373"/>
      <c r="AP55" s="391"/>
      <c r="AQ55" s="373"/>
      <c r="AR55" s="391"/>
      <c r="AS55" s="373"/>
      <c r="AT55" s="391"/>
      <c r="AU55" s="373"/>
      <c r="AV55" s="391"/>
      <c r="AW55" s="245"/>
      <c r="AX55" s="395"/>
      <c r="AY55" s="407"/>
      <c r="AZ55" s="245"/>
      <c r="BA55" s="395"/>
    </row>
    <row r="56" spans="1:53" ht="15.75" hidden="1" x14ac:dyDescent="0.25">
      <c r="A56" s="419"/>
      <c r="B56" s="408"/>
      <c r="C56" s="411"/>
      <c r="D56" s="412"/>
      <c r="E56" s="387"/>
      <c r="F56" s="373"/>
      <c r="G56" s="373"/>
      <c r="H56" s="373"/>
      <c r="I56" s="373"/>
      <c r="J56" s="373"/>
      <c r="K56" s="373"/>
      <c r="L56" s="373"/>
      <c r="M56" s="373"/>
      <c r="N56" s="373"/>
      <c r="O56" s="372"/>
      <c r="P56" s="388"/>
      <c r="Q56" s="389"/>
      <c r="R56" s="389"/>
      <c r="S56" s="389"/>
      <c r="T56" s="389"/>
      <c r="U56" s="389"/>
      <c r="V56" s="376"/>
      <c r="W56" s="389"/>
      <c r="X56" s="389"/>
      <c r="Y56" s="390"/>
      <c r="Z56" s="373"/>
      <c r="AA56" s="390"/>
      <c r="AB56" s="373"/>
      <c r="AC56" s="390"/>
      <c r="AD56" s="373"/>
      <c r="AE56" s="390"/>
      <c r="AF56" s="373"/>
      <c r="AG56" s="390"/>
      <c r="AH56" s="373"/>
      <c r="AI56" s="391"/>
      <c r="AJ56" s="373"/>
      <c r="AK56" s="391"/>
      <c r="AL56" s="373"/>
      <c r="AM56" s="373"/>
      <c r="AN56" s="391"/>
      <c r="AO56" s="373"/>
      <c r="AP56" s="391"/>
      <c r="AQ56" s="373"/>
      <c r="AR56" s="391"/>
      <c r="AS56" s="373"/>
      <c r="AT56" s="391"/>
      <c r="AU56" s="373"/>
      <c r="AV56" s="391"/>
      <c r="AW56" s="245"/>
      <c r="AX56" s="395"/>
      <c r="AY56" s="407"/>
      <c r="AZ56" s="245"/>
      <c r="BA56" s="395"/>
    </row>
    <row r="57" spans="1:53" ht="15.75" hidden="1" x14ac:dyDescent="0.25">
      <c r="A57" s="419"/>
      <c r="B57" s="408"/>
      <c r="C57" s="411"/>
      <c r="D57" s="412"/>
      <c r="E57" s="387"/>
      <c r="F57" s="373"/>
      <c r="G57" s="373"/>
      <c r="H57" s="373"/>
      <c r="I57" s="373"/>
      <c r="J57" s="373"/>
      <c r="K57" s="373"/>
      <c r="L57" s="373"/>
      <c r="M57" s="373"/>
      <c r="N57" s="373"/>
      <c r="O57" s="372"/>
      <c r="P57" s="388"/>
      <c r="Q57" s="389"/>
      <c r="R57" s="389"/>
      <c r="S57" s="389"/>
      <c r="T57" s="389"/>
      <c r="U57" s="389"/>
      <c r="V57" s="376"/>
      <c r="W57" s="389"/>
      <c r="X57" s="389"/>
      <c r="Y57" s="390"/>
      <c r="Z57" s="373"/>
      <c r="AA57" s="390"/>
      <c r="AB57" s="373"/>
      <c r="AC57" s="390"/>
      <c r="AD57" s="373"/>
      <c r="AE57" s="390"/>
      <c r="AF57" s="373"/>
      <c r="AG57" s="390"/>
      <c r="AH57" s="373"/>
      <c r="AI57" s="391"/>
      <c r="AJ57" s="373"/>
      <c r="AK57" s="391"/>
      <c r="AL57" s="373"/>
      <c r="AM57" s="373"/>
      <c r="AN57" s="391"/>
      <c r="AO57" s="373"/>
      <c r="AP57" s="391"/>
      <c r="AQ57" s="373"/>
      <c r="AR57" s="391"/>
      <c r="AS57" s="373"/>
      <c r="AT57" s="391"/>
      <c r="AU57" s="373"/>
      <c r="AV57" s="391"/>
      <c r="AW57" s="245"/>
      <c r="AX57" s="395"/>
      <c r="AY57" s="407"/>
      <c r="AZ57" s="245"/>
      <c r="BA57" s="395"/>
    </row>
    <row r="58" spans="1:53" ht="54.6" customHeight="1" x14ac:dyDescent="0.25">
      <c r="A58" s="418" t="s">
        <v>933</v>
      </c>
      <c r="B58" s="384" t="s">
        <v>804</v>
      </c>
      <c r="C58" s="385" t="s">
        <v>764</v>
      </c>
      <c r="D58" s="420" t="s">
        <v>144</v>
      </c>
      <c r="E58" s="387"/>
      <c r="F58" s="373"/>
      <c r="G58" s="373"/>
      <c r="H58" s="373"/>
      <c r="I58" s="373"/>
      <c r="J58" s="373"/>
      <c r="K58" s="373"/>
      <c r="L58" s="373"/>
      <c r="M58" s="373"/>
      <c r="N58" s="373"/>
      <c r="O58" s="372"/>
      <c r="P58" s="388"/>
      <c r="Q58" s="389"/>
      <c r="R58" s="389"/>
      <c r="S58" s="389"/>
      <c r="T58" s="389"/>
      <c r="U58" s="389"/>
      <c r="V58" s="376"/>
      <c r="W58" s="389"/>
      <c r="X58" s="389"/>
      <c r="Y58" s="390"/>
      <c r="Z58" s="373"/>
      <c r="AA58" s="390"/>
      <c r="AB58" s="373"/>
      <c r="AC58" s="390"/>
      <c r="AD58" s="373"/>
      <c r="AE58" s="390"/>
      <c r="AF58" s="373"/>
      <c r="AG58" s="390"/>
      <c r="AH58" s="373"/>
      <c r="AI58" s="391"/>
      <c r="AJ58" s="373"/>
      <c r="AK58" s="391"/>
      <c r="AL58" s="373"/>
      <c r="AM58" s="373"/>
      <c r="AN58" s="391"/>
      <c r="AO58" s="373"/>
      <c r="AP58" s="391"/>
      <c r="AQ58" s="373"/>
      <c r="AR58" s="391"/>
      <c r="AS58" s="373"/>
      <c r="AT58" s="391"/>
      <c r="AU58" s="373"/>
      <c r="AV58" s="391"/>
      <c r="AW58" s="400">
        <f t="shared" ref="AW58:AZ59" si="6">AW59</f>
        <v>353</v>
      </c>
      <c r="AX58" s="401">
        <f t="shared" si="6"/>
        <v>2445</v>
      </c>
      <c r="AY58" s="402">
        <f t="shared" si="6"/>
        <v>2620</v>
      </c>
      <c r="AZ58" s="400">
        <f t="shared" si="6"/>
        <v>2601.9</v>
      </c>
      <c r="BA58" s="395">
        <f t="shared" si="0"/>
        <v>106.41717791411043</v>
      </c>
    </row>
    <row r="59" spans="1:53" ht="49.9" hidden="1" customHeight="1" x14ac:dyDescent="0.25">
      <c r="A59" s="418"/>
      <c r="B59" s="384"/>
      <c r="C59" s="385"/>
      <c r="D59" s="420"/>
      <c r="E59" s="387"/>
      <c r="F59" s="373"/>
      <c r="G59" s="373"/>
      <c r="H59" s="373"/>
      <c r="I59" s="373"/>
      <c r="J59" s="373"/>
      <c r="K59" s="373"/>
      <c r="L59" s="373"/>
      <c r="M59" s="373"/>
      <c r="N59" s="373"/>
      <c r="O59" s="372"/>
      <c r="P59" s="388"/>
      <c r="Q59" s="389"/>
      <c r="R59" s="389"/>
      <c r="S59" s="389"/>
      <c r="T59" s="389"/>
      <c r="U59" s="389"/>
      <c r="V59" s="376"/>
      <c r="W59" s="389"/>
      <c r="X59" s="389"/>
      <c r="Y59" s="390"/>
      <c r="Z59" s="373"/>
      <c r="AA59" s="390"/>
      <c r="AB59" s="373"/>
      <c r="AC59" s="390"/>
      <c r="AD59" s="373"/>
      <c r="AE59" s="390"/>
      <c r="AF59" s="373"/>
      <c r="AG59" s="390"/>
      <c r="AH59" s="373"/>
      <c r="AI59" s="391"/>
      <c r="AJ59" s="373"/>
      <c r="AK59" s="391"/>
      <c r="AL59" s="373"/>
      <c r="AM59" s="373"/>
      <c r="AN59" s="391"/>
      <c r="AO59" s="373"/>
      <c r="AP59" s="391"/>
      <c r="AQ59" s="373"/>
      <c r="AR59" s="391"/>
      <c r="AS59" s="373"/>
      <c r="AT59" s="391"/>
      <c r="AU59" s="373"/>
      <c r="AV59" s="391"/>
      <c r="AW59" s="400">
        <f t="shared" si="6"/>
        <v>353</v>
      </c>
      <c r="AX59" s="401">
        <f t="shared" si="6"/>
        <v>2445</v>
      </c>
      <c r="AY59" s="402">
        <f t="shared" si="6"/>
        <v>2620</v>
      </c>
      <c r="AZ59" s="400">
        <f t="shared" si="6"/>
        <v>2601.9</v>
      </c>
      <c r="BA59" s="395">
        <f t="shared" si="0"/>
        <v>106.41717791411043</v>
      </c>
    </row>
    <row r="60" spans="1:53" ht="16.5" customHeight="1" x14ac:dyDescent="0.25">
      <c r="A60" s="396" t="s">
        <v>793</v>
      </c>
      <c r="B60" s="237" t="s">
        <v>766</v>
      </c>
      <c r="C60" s="237" t="s">
        <v>764</v>
      </c>
      <c r="D60" s="421" t="s">
        <v>457</v>
      </c>
      <c r="E60" s="387"/>
      <c r="F60" s="373"/>
      <c r="G60" s="373"/>
      <c r="H60" s="373"/>
      <c r="I60" s="373"/>
      <c r="J60" s="373"/>
      <c r="K60" s="373"/>
      <c r="L60" s="373"/>
      <c r="M60" s="373"/>
      <c r="N60" s="373"/>
      <c r="O60" s="372"/>
      <c r="P60" s="388"/>
      <c r="Q60" s="389"/>
      <c r="R60" s="389"/>
      <c r="S60" s="389"/>
      <c r="T60" s="389"/>
      <c r="U60" s="389"/>
      <c r="V60" s="376"/>
      <c r="W60" s="389"/>
      <c r="X60" s="389"/>
      <c r="Y60" s="390"/>
      <c r="Z60" s="373"/>
      <c r="AA60" s="390"/>
      <c r="AB60" s="373"/>
      <c r="AC60" s="390"/>
      <c r="AD60" s="373"/>
      <c r="AE60" s="390"/>
      <c r="AF60" s="373"/>
      <c r="AG60" s="390"/>
      <c r="AH60" s="373"/>
      <c r="AI60" s="391"/>
      <c r="AJ60" s="373"/>
      <c r="AK60" s="391"/>
      <c r="AL60" s="373"/>
      <c r="AM60" s="373"/>
      <c r="AN60" s="391"/>
      <c r="AO60" s="373"/>
      <c r="AP60" s="391"/>
      <c r="AQ60" s="373"/>
      <c r="AR60" s="391"/>
      <c r="AS60" s="373"/>
      <c r="AT60" s="391"/>
      <c r="AU60" s="373"/>
      <c r="AV60" s="391"/>
      <c r="AW60" s="400">
        <f>AW72+AW91+AW110+AW61</f>
        <v>353</v>
      </c>
      <c r="AX60" s="401">
        <f>AX72+AX91+AX110+AX61</f>
        <v>2445</v>
      </c>
      <c r="AY60" s="402">
        <f>AY72+AY91+AY110+AY61</f>
        <v>2620</v>
      </c>
      <c r="AZ60" s="400">
        <f>AZ72+AZ91+AZ110+AZ61</f>
        <v>2601.9</v>
      </c>
      <c r="BA60" s="395">
        <f t="shared" si="0"/>
        <v>106.41717791411043</v>
      </c>
    </row>
    <row r="61" spans="1:53" ht="19.5" hidden="1" customHeight="1" x14ac:dyDescent="0.25">
      <c r="A61" s="396" t="s">
        <v>794</v>
      </c>
      <c r="B61" s="237" t="s">
        <v>766</v>
      </c>
      <c r="C61" s="237" t="s">
        <v>764</v>
      </c>
      <c r="D61" s="422" t="s">
        <v>458</v>
      </c>
      <c r="E61" s="387"/>
      <c r="F61" s="373"/>
      <c r="G61" s="373"/>
      <c r="H61" s="373"/>
      <c r="I61" s="373"/>
      <c r="J61" s="373"/>
      <c r="K61" s="373"/>
      <c r="L61" s="373"/>
      <c r="M61" s="373"/>
      <c r="N61" s="373"/>
      <c r="O61" s="372"/>
      <c r="P61" s="388"/>
      <c r="Q61" s="389"/>
      <c r="R61" s="389"/>
      <c r="S61" s="389"/>
      <c r="T61" s="389"/>
      <c r="U61" s="389"/>
      <c r="V61" s="376"/>
      <c r="W61" s="389"/>
      <c r="X61" s="389"/>
      <c r="Y61" s="390"/>
      <c r="Z61" s="373"/>
      <c r="AA61" s="390"/>
      <c r="AB61" s="373"/>
      <c r="AC61" s="390"/>
      <c r="AD61" s="373"/>
      <c r="AE61" s="390"/>
      <c r="AF61" s="373"/>
      <c r="AG61" s="390"/>
      <c r="AH61" s="373"/>
      <c r="AI61" s="391"/>
      <c r="AJ61" s="373"/>
      <c r="AK61" s="391"/>
      <c r="AL61" s="373"/>
      <c r="AM61" s="373"/>
      <c r="AN61" s="391"/>
      <c r="AO61" s="373"/>
      <c r="AP61" s="391"/>
      <c r="AQ61" s="373"/>
      <c r="AR61" s="391"/>
      <c r="AS61" s="373"/>
      <c r="AT61" s="391"/>
      <c r="AU61" s="373"/>
      <c r="AV61" s="391"/>
      <c r="AW61" s="400">
        <f>AW62+AW69</f>
        <v>0</v>
      </c>
      <c r="AX61" s="401">
        <f>AX62+AX69</f>
        <v>0</v>
      </c>
      <c r="AY61" s="402">
        <f>AY62+AY69</f>
        <v>0</v>
      </c>
      <c r="AZ61" s="400">
        <f>AZ62+AZ69</f>
        <v>0</v>
      </c>
      <c r="BA61" s="395" t="e">
        <f t="shared" si="0"/>
        <v>#DIV/0!</v>
      </c>
    </row>
    <row r="62" spans="1:53" ht="15.75" hidden="1" x14ac:dyDescent="0.25">
      <c r="A62" s="419"/>
      <c r="B62" s="404" t="s">
        <v>459</v>
      </c>
      <c r="C62" s="404"/>
      <c r="D62" s="423" t="s">
        <v>460</v>
      </c>
      <c r="E62" s="387"/>
      <c r="F62" s="373"/>
      <c r="G62" s="373"/>
      <c r="H62" s="373"/>
      <c r="I62" s="373"/>
      <c r="J62" s="373"/>
      <c r="K62" s="373"/>
      <c r="L62" s="373"/>
      <c r="M62" s="373"/>
      <c r="N62" s="373"/>
      <c r="O62" s="372"/>
      <c r="P62" s="388"/>
      <c r="Q62" s="389"/>
      <c r="R62" s="389"/>
      <c r="S62" s="389"/>
      <c r="T62" s="389"/>
      <c r="U62" s="389"/>
      <c r="V62" s="376"/>
      <c r="W62" s="389"/>
      <c r="X62" s="389"/>
      <c r="Y62" s="390"/>
      <c r="Z62" s="373"/>
      <c r="AA62" s="390"/>
      <c r="AB62" s="373"/>
      <c r="AC62" s="390"/>
      <c r="AD62" s="373"/>
      <c r="AE62" s="390"/>
      <c r="AF62" s="373"/>
      <c r="AG62" s="390"/>
      <c r="AH62" s="373"/>
      <c r="AI62" s="391"/>
      <c r="AJ62" s="373"/>
      <c r="AK62" s="391"/>
      <c r="AL62" s="373"/>
      <c r="AM62" s="373"/>
      <c r="AN62" s="391"/>
      <c r="AO62" s="373"/>
      <c r="AP62" s="391"/>
      <c r="AQ62" s="373"/>
      <c r="AR62" s="391"/>
      <c r="AS62" s="373"/>
      <c r="AT62" s="391"/>
      <c r="AU62" s="373"/>
      <c r="AV62" s="391"/>
      <c r="AW62" s="332">
        <f>AW66+AW64</f>
        <v>0</v>
      </c>
      <c r="AX62" s="414">
        <f>AX66+AX64</f>
        <v>0</v>
      </c>
      <c r="AY62" s="415">
        <f>AY66+AY64</f>
        <v>0</v>
      </c>
      <c r="AZ62" s="332">
        <f>AZ66+AZ64</f>
        <v>0</v>
      </c>
      <c r="BA62" s="395" t="e">
        <f t="shared" si="0"/>
        <v>#DIV/0!</v>
      </c>
    </row>
    <row r="63" spans="1:53" ht="63" hidden="1" x14ac:dyDescent="0.25">
      <c r="A63" s="419"/>
      <c r="B63" s="408" t="s">
        <v>461</v>
      </c>
      <c r="C63" s="408"/>
      <c r="D63" s="424" t="s">
        <v>462</v>
      </c>
      <c r="E63" s="387"/>
      <c r="F63" s="373"/>
      <c r="G63" s="373"/>
      <c r="H63" s="373"/>
      <c r="I63" s="373"/>
      <c r="J63" s="373"/>
      <c r="K63" s="373"/>
      <c r="L63" s="373"/>
      <c r="M63" s="373"/>
      <c r="N63" s="373"/>
      <c r="O63" s="372"/>
      <c r="P63" s="388"/>
      <c r="Q63" s="389"/>
      <c r="R63" s="389"/>
      <c r="S63" s="389"/>
      <c r="T63" s="389"/>
      <c r="U63" s="389"/>
      <c r="V63" s="376"/>
      <c r="W63" s="389"/>
      <c r="X63" s="389"/>
      <c r="Y63" s="390"/>
      <c r="Z63" s="373"/>
      <c r="AA63" s="390"/>
      <c r="AB63" s="373"/>
      <c r="AC63" s="390"/>
      <c r="AD63" s="373"/>
      <c r="AE63" s="390"/>
      <c r="AF63" s="373"/>
      <c r="AG63" s="390"/>
      <c r="AH63" s="373"/>
      <c r="AI63" s="391"/>
      <c r="AJ63" s="373"/>
      <c r="AK63" s="391"/>
      <c r="AL63" s="373"/>
      <c r="AM63" s="373"/>
      <c r="AN63" s="391"/>
      <c r="AO63" s="373"/>
      <c r="AP63" s="391"/>
      <c r="AQ63" s="373"/>
      <c r="AR63" s="391"/>
      <c r="AS63" s="373"/>
      <c r="AT63" s="391"/>
      <c r="AU63" s="373"/>
      <c r="AV63" s="391"/>
      <c r="AW63" s="332">
        <f>AW64</f>
        <v>0</v>
      </c>
      <c r="AX63" s="414">
        <f>AX64</f>
        <v>0</v>
      </c>
      <c r="AY63" s="415">
        <f>AY64</f>
        <v>0</v>
      </c>
      <c r="AZ63" s="332">
        <f>AZ64</f>
        <v>0</v>
      </c>
      <c r="BA63" s="395" t="e">
        <f t="shared" si="0"/>
        <v>#DIV/0!</v>
      </c>
    </row>
    <row r="64" spans="1:53" ht="31.5" hidden="1" x14ac:dyDescent="0.25">
      <c r="A64" s="419"/>
      <c r="B64" s="408" t="s">
        <v>463</v>
      </c>
      <c r="C64" s="408"/>
      <c r="D64" s="424" t="s">
        <v>464</v>
      </c>
      <c r="E64" s="387"/>
      <c r="F64" s="373"/>
      <c r="G64" s="373"/>
      <c r="H64" s="373"/>
      <c r="I64" s="373"/>
      <c r="J64" s="373"/>
      <c r="K64" s="373"/>
      <c r="L64" s="373"/>
      <c r="M64" s="373"/>
      <c r="N64" s="373"/>
      <c r="O64" s="372"/>
      <c r="P64" s="388"/>
      <c r="Q64" s="389"/>
      <c r="R64" s="389"/>
      <c r="S64" s="389"/>
      <c r="T64" s="389"/>
      <c r="U64" s="389"/>
      <c r="V64" s="376"/>
      <c r="W64" s="389"/>
      <c r="X64" s="389"/>
      <c r="Y64" s="390"/>
      <c r="Z64" s="373"/>
      <c r="AA64" s="390"/>
      <c r="AB64" s="373"/>
      <c r="AC64" s="390"/>
      <c r="AD64" s="373"/>
      <c r="AE64" s="390"/>
      <c r="AF64" s="373"/>
      <c r="AG64" s="390"/>
      <c r="AH64" s="373"/>
      <c r="AI64" s="391"/>
      <c r="AJ64" s="373"/>
      <c r="AK64" s="391"/>
      <c r="AL64" s="373"/>
      <c r="AM64" s="373"/>
      <c r="AN64" s="391"/>
      <c r="AO64" s="373"/>
      <c r="AP64" s="391"/>
      <c r="AQ64" s="373"/>
      <c r="AR64" s="391"/>
      <c r="AS64" s="373"/>
      <c r="AT64" s="391"/>
      <c r="AU64" s="373"/>
      <c r="AV64" s="391"/>
      <c r="AW64" s="332"/>
      <c r="AX64" s="414"/>
      <c r="AY64" s="415"/>
      <c r="AZ64" s="332"/>
      <c r="BA64" s="395" t="e">
        <f t="shared" si="0"/>
        <v>#DIV/0!</v>
      </c>
    </row>
    <row r="65" spans="1:53" ht="15.75" hidden="1" x14ac:dyDescent="0.25">
      <c r="A65" s="419"/>
      <c r="B65" s="408" t="s">
        <v>465</v>
      </c>
      <c r="C65" s="408"/>
      <c r="D65" s="424" t="s">
        <v>466</v>
      </c>
      <c r="E65" s="387"/>
      <c r="F65" s="373"/>
      <c r="G65" s="373"/>
      <c r="H65" s="373"/>
      <c r="I65" s="373"/>
      <c r="J65" s="373"/>
      <c r="K65" s="373"/>
      <c r="L65" s="373"/>
      <c r="M65" s="373"/>
      <c r="N65" s="373"/>
      <c r="O65" s="372"/>
      <c r="P65" s="388"/>
      <c r="Q65" s="389"/>
      <c r="R65" s="389"/>
      <c r="S65" s="389"/>
      <c r="T65" s="389"/>
      <c r="U65" s="389"/>
      <c r="V65" s="376"/>
      <c r="W65" s="389"/>
      <c r="X65" s="389"/>
      <c r="Y65" s="390"/>
      <c r="Z65" s="373"/>
      <c r="AA65" s="390"/>
      <c r="AB65" s="373"/>
      <c r="AC65" s="390"/>
      <c r="AD65" s="373"/>
      <c r="AE65" s="390"/>
      <c r="AF65" s="373"/>
      <c r="AG65" s="390"/>
      <c r="AH65" s="373"/>
      <c r="AI65" s="391"/>
      <c r="AJ65" s="373"/>
      <c r="AK65" s="391"/>
      <c r="AL65" s="373"/>
      <c r="AM65" s="373"/>
      <c r="AN65" s="391"/>
      <c r="AO65" s="373"/>
      <c r="AP65" s="391"/>
      <c r="AQ65" s="373"/>
      <c r="AR65" s="391"/>
      <c r="AS65" s="373"/>
      <c r="AT65" s="391"/>
      <c r="AU65" s="373"/>
      <c r="AV65" s="391"/>
      <c r="AW65" s="332">
        <v>0</v>
      </c>
      <c r="AX65" s="414">
        <v>0</v>
      </c>
      <c r="AY65" s="415">
        <v>0</v>
      </c>
      <c r="AZ65" s="332">
        <v>0</v>
      </c>
      <c r="BA65" s="395" t="e">
        <f t="shared" si="0"/>
        <v>#DIV/0!</v>
      </c>
    </row>
    <row r="66" spans="1:53" ht="15.75" hidden="1" x14ac:dyDescent="0.25">
      <c r="A66" s="419"/>
      <c r="B66" s="408" t="s">
        <v>467</v>
      </c>
      <c r="C66" s="408"/>
      <c r="D66" s="424" t="s">
        <v>468</v>
      </c>
      <c r="E66" s="387"/>
      <c r="F66" s="373"/>
      <c r="G66" s="373"/>
      <c r="H66" s="373"/>
      <c r="I66" s="373"/>
      <c r="J66" s="373"/>
      <c r="K66" s="373"/>
      <c r="L66" s="373"/>
      <c r="M66" s="373"/>
      <c r="N66" s="373"/>
      <c r="O66" s="372"/>
      <c r="P66" s="388"/>
      <c r="Q66" s="389"/>
      <c r="R66" s="389"/>
      <c r="S66" s="389"/>
      <c r="T66" s="389"/>
      <c r="U66" s="389"/>
      <c r="V66" s="376"/>
      <c r="W66" s="389"/>
      <c r="X66" s="389"/>
      <c r="Y66" s="390"/>
      <c r="Z66" s="373"/>
      <c r="AA66" s="390"/>
      <c r="AB66" s="373"/>
      <c r="AC66" s="390"/>
      <c r="AD66" s="373"/>
      <c r="AE66" s="390"/>
      <c r="AF66" s="373"/>
      <c r="AG66" s="390"/>
      <c r="AH66" s="373"/>
      <c r="AI66" s="391"/>
      <c r="AJ66" s="373"/>
      <c r="AK66" s="391"/>
      <c r="AL66" s="373"/>
      <c r="AM66" s="373"/>
      <c r="AN66" s="391"/>
      <c r="AO66" s="373"/>
      <c r="AP66" s="391"/>
      <c r="AQ66" s="373"/>
      <c r="AR66" s="391"/>
      <c r="AS66" s="373"/>
      <c r="AT66" s="391"/>
      <c r="AU66" s="373"/>
      <c r="AV66" s="391"/>
      <c r="AW66" s="245">
        <f>AW67</f>
        <v>0</v>
      </c>
      <c r="AX66" s="395">
        <f>AX67</f>
        <v>0</v>
      </c>
      <c r="AY66" s="407">
        <f>AY67</f>
        <v>0</v>
      </c>
      <c r="AZ66" s="245">
        <f>AZ67</f>
        <v>0</v>
      </c>
      <c r="BA66" s="395" t="e">
        <f t="shared" si="0"/>
        <v>#DIV/0!</v>
      </c>
    </row>
    <row r="67" spans="1:53" ht="15.75" hidden="1" x14ac:dyDescent="0.25">
      <c r="A67" s="419"/>
      <c r="B67" s="408" t="s">
        <v>469</v>
      </c>
      <c r="C67" s="408"/>
      <c r="D67" s="424" t="s">
        <v>466</v>
      </c>
      <c r="E67" s="387"/>
      <c r="F67" s="373"/>
      <c r="G67" s="373"/>
      <c r="H67" s="373"/>
      <c r="I67" s="373"/>
      <c r="J67" s="373"/>
      <c r="K67" s="373"/>
      <c r="L67" s="373"/>
      <c r="M67" s="373"/>
      <c r="N67" s="373"/>
      <c r="O67" s="372"/>
      <c r="P67" s="388"/>
      <c r="Q67" s="389"/>
      <c r="R67" s="389"/>
      <c r="S67" s="389"/>
      <c r="T67" s="389"/>
      <c r="U67" s="389"/>
      <c r="V67" s="376"/>
      <c r="W67" s="389"/>
      <c r="X67" s="389"/>
      <c r="Y67" s="390"/>
      <c r="Z67" s="373"/>
      <c r="AA67" s="390"/>
      <c r="AB67" s="373"/>
      <c r="AC67" s="390"/>
      <c r="AD67" s="373"/>
      <c r="AE67" s="390"/>
      <c r="AF67" s="373"/>
      <c r="AG67" s="390"/>
      <c r="AH67" s="373"/>
      <c r="AI67" s="391"/>
      <c r="AJ67" s="373"/>
      <c r="AK67" s="391"/>
      <c r="AL67" s="373"/>
      <c r="AM67" s="373"/>
      <c r="AN67" s="391"/>
      <c r="AO67" s="373"/>
      <c r="AP67" s="391"/>
      <c r="AQ67" s="373"/>
      <c r="AR67" s="391"/>
      <c r="AS67" s="373"/>
      <c r="AT67" s="391"/>
      <c r="AU67" s="373"/>
      <c r="AV67" s="391"/>
      <c r="AW67" s="245">
        <v>0</v>
      </c>
      <c r="AX67" s="395">
        <v>0</v>
      </c>
      <c r="AY67" s="407">
        <v>0</v>
      </c>
      <c r="AZ67" s="245">
        <v>0</v>
      </c>
      <c r="BA67" s="395" t="e">
        <f t="shared" si="0"/>
        <v>#DIV/0!</v>
      </c>
    </row>
    <row r="68" spans="1:53" ht="31.5" hidden="1" x14ac:dyDescent="0.25">
      <c r="A68" s="419"/>
      <c r="B68" s="404" t="s">
        <v>943</v>
      </c>
      <c r="C68" s="405"/>
      <c r="D68" s="425" t="s">
        <v>691</v>
      </c>
      <c r="E68" s="387"/>
      <c r="F68" s="373"/>
      <c r="G68" s="373"/>
      <c r="H68" s="373"/>
      <c r="I68" s="373"/>
      <c r="J68" s="373"/>
      <c r="K68" s="373"/>
      <c r="L68" s="373"/>
      <c r="M68" s="373"/>
      <c r="N68" s="373"/>
      <c r="O68" s="372"/>
      <c r="P68" s="388"/>
      <c r="Q68" s="389"/>
      <c r="R68" s="389"/>
      <c r="S68" s="389"/>
      <c r="T68" s="389"/>
      <c r="U68" s="389"/>
      <c r="V68" s="376"/>
      <c r="W68" s="389"/>
      <c r="X68" s="389"/>
      <c r="Y68" s="390"/>
      <c r="Z68" s="373"/>
      <c r="AA68" s="390"/>
      <c r="AB68" s="373"/>
      <c r="AC68" s="390"/>
      <c r="AD68" s="373"/>
      <c r="AE68" s="390"/>
      <c r="AF68" s="373"/>
      <c r="AG68" s="390"/>
      <c r="AH68" s="373"/>
      <c r="AI68" s="391"/>
      <c r="AJ68" s="373"/>
      <c r="AK68" s="391"/>
      <c r="AL68" s="373"/>
      <c r="AM68" s="373"/>
      <c r="AN68" s="391"/>
      <c r="AO68" s="373"/>
      <c r="AP68" s="391"/>
      <c r="AQ68" s="373"/>
      <c r="AR68" s="391"/>
      <c r="AS68" s="373"/>
      <c r="AT68" s="391"/>
      <c r="AU68" s="373"/>
      <c r="AV68" s="391"/>
      <c r="AW68" s="245">
        <f t="shared" ref="AW68:AZ69" si="7">AW69</f>
        <v>0</v>
      </c>
      <c r="AX68" s="395">
        <f t="shared" si="7"/>
        <v>0</v>
      </c>
      <c r="AY68" s="407">
        <f t="shared" si="7"/>
        <v>0</v>
      </c>
      <c r="AZ68" s="245">
        <f t="shared" si="7"/>
        <v>0</v>
      </c>
      <c r="BA68" s="395" t="e">
        <f t="shared" si="0"/>
        <v>#DIV/0!</v>
      </c>
    </row>
    <row r="69" spans="1:53" ht="15.75" hidden="1" x14ac:dyDescent="0.25">
      <c r="A69" s="419"/>
      <c r="B69" s="408" t="s">
        <v>728</v>
      </c>
      <c r="C69" s="411"/>
      <c r="D69" s="425" t="s">
        <v>468</v>
      </c>
      <c r="E69" s="387"/>
      <c r="F69" s="373"/>
      <c r="G69" s="373"/>
      <c r="H69" s="373"/>
      <c r="I69" s="373"/>
      <c r="J69" s="373"/>
      <c r="K69" s="373"/>
      <c r="L69" s="373"/>
      <c r="M69" s="373"/>
      <c r="N69" s="373"/>
      <c r="O69" s="372"/>
      <c r="P69" s="388"/>
      <c r="Q69" s="389"/>
      <c r="R69" s="389"/>
      <c r="S69" s="389"/>
      <c r="T69" s="389"/>
      <c r="U69" s="389"/>
      <c r="V69" s="376"/>
      <c r="W69" s="389"/>
      <c r="X69" s="389"/>
      <c r="Y69" s="390"/>
      <c r="Z69" s="373"/>
      <c r="AA69" s="390"/>
      <c r="AB69" s="373"/>
      <c r="AC69" s="390"/>
      <c r="AD69" s="373"/>
      <c r="AE69" s="390"/>
      <c r="AF69" s="373"/>
      <c r="AG69" s="390"/>
      <c r="AH69" s="373"/>
      <c r="AI69" s="391"/>
      <c r="AJ69" s="373"/>
      <c r="AK69" s="391"/>
      <c r="AL69" s="373"/>
      <c r="AM69" s="373"/>
      <c r="AN69" s="391"/>
      <c r="AO69" s="373"/>
      <c r="AP69" s="391"/>
      <c r="AQ69" s="373"/>
      <c r="AR69" s="391"/>
      <c r="AS69" s="373"/>
      <c r="AT69" s="391"/>
      <c r="AU69" s="373"/>
      <c r="AV69" s="391"/>
      <c r="AW69" s="245">
        <f t="shared" si="7"/>
        <v>0</v>
      </c>
      <c r="AX69" s="395">
        <f t="shared" si="7"/>
        <v>0</v>
      </c>
      <c r="AY69" s="407">
        <f t="shared" si="7"/>
        <v>0</v>
      </c>
      <c r="AZ69" s="245">
        <f t="shared" si="7"/>
        <v>0</v>
      </c>
      <c r="BA69" s="395" t="e">
        <f t="shared" si="0"/>
        <v>#DIV/0!</v>
      </c>
    </row>
    <row r="70" spans="1:53" ht="47.25" hidden="1" x14ac:dyDescent="0.25">
      <c r="A70" s="419"/>
      <c r="B70" s="408" t="s">
        <v>944</v>
      </c>
      <c r="C70" s="408"/>
      <c r="D70" s="424" t="s">
        <v>945</v>
      </c>
      <c r="E70" s="387"/>
      <c r="F70" s="373"/>
      <c r="G70" s="373"/>
      <c r="H70" s="373"/>
      <c r="I70" s="373"/>
      <c r="J70" s="373"/>
      <c r="K70" s="373"/>
      <c r="L70" s="373"/>
      <c r="M70" s="373"/>
      <c r="N70" s="373"/>
      <c r="O70" s="372"/>
      <c r="P70" s="388"/>
      <c r="Q70" s="389"/>
      <c r="R70" s="389"/>
      <c r="S70" s="389"/>
      <c r="T70" s="389"/>
      <c r="U70" s="389"/>
      <c r="V70" s="376"/>
      <c r="W70" s="389"/>
      <c r="X70" s="389"/>
      <c r="Y70" s="390"/>
      <c r="Z70" s="373"/>
      <c r="AA70" s="390"/>
      <c r="AB70" s="373"/>
      <c r="AC70" s="390"/>
      <c r="AD70" s="373"/>
      <c r="AE70" s="390"/>
      <c r="AF70" s="373"/>
      <c r="AG70" s="390"/>
      <c r="AH70" s="373"/>
      <c r="AI70" s="391"/>
      <c r="AJ70" s="373"/>
      <c r="AK70" s="391"/>
      <c r="AL70" s="373"/>
      <c r="AM70" s="373"/>
      <c r="AN70" s="391"/>
      <c r="AO70" s="373"/>
      <c r="AP70" s="391"/>
      <c r="AQ70" s="373"/>
      <c r="AR70" s="391"/>
      <c r="AS70" s="373"/>
      <c r="AT70" s="391"/>
      <c r="AU70" s="373"/>
      <c r="AV70" s="391"/>
      <c r="AW70" s="245"/>
      <c r="AX70" s="395"/>
      <c r="AY70" s="407"/>
      <c r="AZ70" s="245"/>
      <c r="BA70" s="395" t="e">
        <f t="shared" si="0"/>
        <v>#DIV/0!</v>
      </c>
    </row>
    <row r="71" spans="1:53" ht="15.75" hidden="1" x14ac:dyDescent="0.25">
      <c r="A71" s="419"/>
      <c r="B71" s="408" t="s">
        <v>946</v>
      </c>
      <c r="C71" s="411"/>
      <c r="D71" s="426" t="s">
        <v>404</v>
      </c>
      <c r="E71" s="387"/>
      <c r="F71" s="373"/>
      <c r="G71" s="373"/>
      <c r="H71" s="373"/>
      <c r="I71" s="373"/>
      <c r="J71" s="373"/>
      <c r="K71" s="373"/>
      <c r="L71" s="373"/>
      <c r="M71" s="373"/>
      <c r="N71" s="373"/>
      <c r="O71" s="372"/>
      <c r="P71" s="388"/>
      <c r="Q71" s="389"/>
      <c r="R71" s="389"/>
      <c r="S71" s="389"/>
      <c r="T71" s="389"/>
      <c r="U71" s="389"/>
      <c r="V71" s="376"/>
      <c r="W71" s="389"/>
      <c r="X71" s="389"/>
      <c r="Y71" s="390"/>
      <c r="Z71" s="373"/>
      <c r="AA71" s="390"/>
      <c r="AB71" s="373"/>
      <c r="AC71" s="390"/>
      <c r="AD71" s="373"/>
      <c r="AE71" s="390"/>
      <c r="AF71" s="373"/>
      <c r="AG71" s="390"/>
      <c r="AH71" s="373"/>
      <c r="AI71" s="391"/>
      <c r="AJ71" s="373"/>
      <c r="AK71" s="391"/>
      <c r="AL71" s="373"/>
      <c r="AM71" s="373"/>
      <c r="AN71" s="391"/>
      <c r="AO71" s="373"/>
      <c r="AP71" s="391"/>
      <c r="AQ71" s="373"/>
      <c r="AR71" s="391"/>
      <c r="AS71" s="373"/>
      <c r="AT71" s="391"/>
      <c r="AU71" s="373"/>
      <c r="AV71" s="391"/>
      <c r="AW71" s="245">
        <v>0</v>
      </c>
      <c r="AX71" s="395">
        <v>0</v>
      </c>
      <c r="AY71" s="407">
        <v>0</v>
      </c>
      <c r="AZ71" s="245">
        <v>0</v>
      </c>
      <c r="BA71" s="395" t="e">
        <f t="shared" si="0"/>
        <v>#DIV/0!</v>
      </c>
    </row>
    <row r="72" spans="1:53" ht="0.75" customHeight="1" x14ac:dyDescent="0.25">
      <c r="A72" s="396" t="s">
        <v>796</v>
      </c>
      <c r="B72" s="237" t="s">
        <v>766</v>
      </c>
      <c r="C72" s="237" t="s">
        <v>764</v>
      </c>
      <c r="D72" s="422" t="s">
        <v>471</v>
      </c>
      <c r="E72" s="387"/>
      <c r="F72" s="373"/>
      <c r="G72" s="373"/>
      <c r="H72" s="373"/>
      <c r="I72" s="373"/>
      <c r="J72" s="373"/>
      <c r="K72" s="373"/>
      <c r="L72" s="373"/>
      <c r="M72" s="373"/>
      <c r="N72" s="373"/>
      <c r="O72" s="372"/>
      <c r="P72" s="388"/>
      <c r="Q72" s="389"/>
      <c r="R72" s="389"/>
      <c r="S72" s="389"/>
      <c r="T72" s="389"/>
      <c r="U72" s="389"/>
      <c r="V72" s="376"/>
      <c r="W72" s="389"/>
      <c r="X72" s="389"/>
      <c r="Y72" s="390"/>
      <c r="Z72" s="373"/>
      <c r="AA72" s="390"/>
      <c r="AB72" s="373"/>
      <c r="AC72" s="390"/>
      <c r="AD72" s="373"/>
      <c r="AE72" s="390"/>
      <c r="AF72" s="373"/>
      <c r="AG72" s="390"/>
      <c r="AH72" s="373"/>
      <c r="AI72" s="391"/>
      <c r="AJ72" s="373"/>
      <c r="AK72" s="391"/>
      <c r="AL72" s="373"/>
      <c r="AM72" s="373"/>
      <c r="AN72" s="391"/>
      <c r="AO72" s="373"/>
      <c r="AP72" s="391"/>
      <c r="AQ72" s="373"/>
      <c r="AR72" s="391"/>
      <c r="AS72" s="373"/>
      <c r="AT72" s="391"/>
      <c r="AU72" s="373"/>
      <c r="AV72" s="391"/>
      <c r="AW72" s="400">
        <f>AW78+AW86+AW73+AW76</f>
        <v>0</v>
      </c>
      <c r="AX72" s="401">
        <f>AX78+AX86+AX73+AX76</f>
        <v>0</v>
      </c>
      <c r="AY72" s="402">
        <f>AY78+AY86+AY73+AY76</f>
        <v>0</v>
      </c>
      <c r="AZ72" s="400">
        <f>AZ78+AZ86+AZ73+AZ76</f>
        <v>0</v>
      </c>
      <c r="BA72" s="395" t="e">
        <f t="shared" si="0"/>
        <v>#DIV/0!</v>
      </c>
    </row>
    <row r="73" spans="1:53" ht="15.75" hidden="1" x14ac:dyDescent="0.25">
      <c r="A73" s="419"/>
      <c r="B73" s="408" t="s">
        <v>472</v>
      </c>
      <c r="C73" s="408"/>
      <c r="D73" s="427" t="s">
        <v>473</v>
      </c>
      <c r="E73" s="387"/>
      <c r="F73" s="373"/>
      <c r="G73" s="373"/>
      <c r="H73" s="373"/>
      <c r="I73" s="373"/>
      <c r="J73" s="373"/>
      <c r="K73" s="373"/>
      <c r="L73" s="373"/>
      <c r="M73" s="373"/>
      <c r="N73" s="373"/>
      <c r="O73" s="372"/>
      <c r="P73" s="388"/>
      <c r="Q73" s="389"/>
      <c r="R73" s="389"/>
      <c r="S73" s="389"/>
      <c r="T73" s="389"/>
      <c r="U73" s="389"/>
      <c r="V73" s="376"/>
      <c r="W73" s="389"/>
      <c r="X73" s="389"/>
      <c r="Y73" s="390"/>
      <c r="Z73" s="373"/>
      <c r="AA73" s="390"/>
      <c r="AB73" s="373"/>
      <c r="AC73" s="390"/>
      <c r="AD73" s="373"/>
      <c r="AE73" s="390"/>
      <c r="AF73" s="373"/>
      <c r="AG73" s="390"/>
      <c r="AH73" s="373"/>
      <c r="AI73" s="391"/>
      <c r="AJ73" s="373"/>
      <c r="AK73" s="391"/>
      <c r="AL73" s="373"/>
      <c r="AM73" s="373"/>
      <c r="AN73" s="391"/>
      <c r="AO73" s="373"/>
      <c r="AP73" s="391"/>
      <c r="AQ73" s="373"/>
      <c r="AR73" s="391"/>
      <c r="AS73" s="373"/>
      <c r="AT73" s="391"/>
      <c r="AU73" s="373"/>
      <c r="AV73" s="391"/>
      <c r="AW73" s="245">
        <f t="shared" ref="AW73:AZ74" si="8">AW74</f>
        <v>0</v>
      </c>
      <c r="AX73" s="395">
        <f t="shared" si="8"/>
        <v>0</v>
      </c>
      <c r="AY73" s="407">
        <f t="shared" si="8"/>
        <v>0</v>
      </c>
      <c r="AZ73" s="245">
        <f t="shared" si="8"/>
        <v>0</v>
      </c>
      <c r="BA73" s="395" t="e">
        <f t="shared" si="0"/>
        <v>#DIV/0!</v>
      </c>
    </row>
    <row r="74" spans="1:53" ht="47.25" hidden="1" x14ac:dyDescent="0.25">
      <c r="A74" s="419"/>
      <c r="B74" s="408" t="s">
        <v>472</v>
      </c>
      <c r="C74" s="411"/>
      <c r="D74" s="412" t="s">
        <v>474</v>
      </c>
      <c r="E74" s="387"/>
      <c r="F74" s="373"/>
      <c r="G74" s="373"/>
      <c r="H74" s="373"/>
      <c r="I74" s="373"/>
      <c r="J74" s="373"/>
      <c r="K74" s="373"/>
      <c r="L74" s="373"/>
      <c r="M74" s="373"/>
      <c r="N74" s="373"/>
      <c r="O74" s="372"/>
      <c r="P74" s="388"/>
      <c r="Q74" s="389"/>
      <c r="R74" s="389"/>
      <c r="S74" s="389"/>
      <c r="T74" s="389"/>
      <c r="U74" s="389"/>
      <c r="V74" s="376"/>
      <c r="W74" s="389"/>
      <c r="X74" s="389"/>
      <c r="Y74" s="390"/>
      <c r="Z74" s="373"/>
      <c r="AA74" s="390"/>
      <c r="AB74" s="373"/>
      <c r="AC74" s="390"/>
      <c r="AD74" s="373"/>
      <c r="AE74" s="390"/>
      <c r="AF74" s="373"/>
      <c r="AG74" s="390"/>
      <c r="AH74" s="373"/>
      <c r="AI74" s="391"/>
      <c r="AJ74" s="373"/>
      <c r="AK74" s="391"/>
      <c r="AL74" s="373"/>
      <c r="AM74" s="373"/>
      <c r="AN74" s="391"/>
      <c r="AO74" s="373"/>
      <c r="AP74" s="391"/>
      <c r="AQ74" s="373"/>
      <c r="AR74" s="391"/>
      <c r="AS74" s="373"/>
      <c r="AT74" s="391"/>
      <c r="AU74" s="373"/>
      <c r="AV74" s="391"/>
      <c r="AW74" s="245">
        <f t="shared" si="8"/>
        <v>0</v>
      </c>
      <c r="AX74" s="395">
        <f t="shared" si="8"/>
        <v>0</v>
      </c>
      <c r="AY74" s="407">
        <f t="shared" si="8"/>
        <v>0</v>
      </c>
      <c r="AZ74" s="245">
        <f t="shared" si="8"/>
        <v>0</v>
      </c>
      <c r="BA74" s="395" t="e">
        <f t="shared" si="0"/>
        <v>#DIV/0!</v>
      </c>
    </row>
    <row r="75" spans="1:53" ht="15.75" hidden="1" x14ac:dyDescent="0.25">
      <c r="A75" s="419"/>
      <c r="B75" s="408" t="s">
        <v>475</v>
      </c>
      <c r="C75" s="411"/>
      <c r="D75" s="426" t="s">
        <v>404</v>
      </c>
      <c r="E75" s="387"/>
      <c r="F75" s="373"/>
      <c r="G75" s="373"/>
      <c r="H75" s="373"/>
      <c r="I75" s="373"/>
      <c r="J75" s="373"/>
      <c r="K75" s="373"/>
      <c r="L75" s="373"/>
      <c r="M75" s="373"/>
      <c r="N75" s="373"/>
      <c r="O75" s="372"/>
      <c r="P75" s="388"/>
      <c r="Q75" s="389"/>
      <c r="R75" s="389"/>
      <c r="S75" s="389"/>
      <c r="T75" s="389"/>
      <c r="U75" s="389"/>
      <c r="V75" s="376"/>
      <c r="W75" s="389"/>
      <c r="X75" s="389"/>
      <c r="Y75" s="390"/>
      <c r="Z75" s="373"/>
      <c r="AA75" s="390"/>
      <c r="AB75" s="373"/>
      <c r="AC75" s="390"/>
      <c r="AD75" s="373"/>
      <c r="AE75" s="390"/>
      <c r="AF75" s="373"/>
      <c r="AG75" s="390"/>
      <c r="AH75" s="373"/>
      <c r="AI75" s="391"/>
      <c r="AJ75" s="373"/>
      <c r="AK75" s="391"/>
      <c r="AL75" s="373"/>
      <c r="AM75" s="373"/>
      <c r="AN75" s="391"/>
      <c r="AO75" s="373"/>
      <c r="AP75" s="391"/>
      <c r="AQ75" s="373"/>
      <c r="AR75" s="391"/>
      <c r="AS75" s="373"/>
      <c r="AT75" s="391"/>
      <c r="AU75" s="373"/>
      <c r="AV75" s="391"/>
      <c r="AW75" s="245">
        <v>0</v>
      </c>
      <c r="AX75" s="395">
        <v>0</v>
      </c>
      <c r="AY75" s="407">
        <v>0</v>
      </c>
      <c r="AZ75" s="245">
        <v>0</v>
      </c>
      <c r="BA75" s="395" t="e">
        <f t="shared" si="0"/>
        <v>#DIV/0!</v>
      </c>
    </row>
    <row r="76" spans="1:53" ht="15.75" hidden="1" x14ac:dyDescent="0.25">
      <c r="A76" s="419"/>
      <c r="B76" s="404" t="s">
        <v>476</v>
      </c>
      <c r="C76" s="405"/>
      <c r="D76" s="425" t="s">
        <v>477</v>
      </c>
      <c r="E76" s="387"/>
      <c r="F76" s="373"/>
      <c r="G76" s="373"/>
      <c r="H76" s="373"/>
      <c r="I76" s="373"/>
      <c r="J76" s="373"/>
      <c r="K76" s="373"/>
      <c r="L76" s="373"/>
      <c r="M76" s="373"/>
      <c r="N76" s="373"/>
      <c r="O76" s="372"/>
      <c r="P76" s="388"/>
      <c r="Q76" s="389"/>
      <c r="R76" s="389"/>
      <c r="S76" s="389"/>
      <c r="T76" s="389"/>
      <c r="U76" s="389"/>
      <c r="V76" s="376"/>
      <c r="W76" s="389"/>
      <c r="X76" s="389"/>
      <c r="Y76" s="390"/>
      <c r="Z76" s="373"/>
      <c r="AA76" s="390"/>
      <c r="AB76" s="373"/>
      <c r="AC76" s="390"/>
      <c r="AD76" s="373"/>
      <c r="AE76" s="390"/>
      <c r="AF76" s="373"/>
      <c r="AG76" s="390"/>
      <c r="AH76" s="373"/>
      <c r="AI76" s="391"/>
      <c r="AJ76" s="373"/>
      <c r="AK76" s="391"/>
      <c r="AL76" s="373"/>
      <c r="AM76" s="373"/>
      <c r="AN76" s="391"/>
      <c r="AO76" s="373"/>
      <c r="AP76" s="391"/>
      <c r="AQ76" s="373"/>
      <c r="AR76" s="391"/>
      <c r="AS76" s="373"/>
      <c r="AT76" s="391"/>
      <c r="AU76" s="373"/>
      <c r="AV76" s="391"/>
      <c r="AW76" s="332">
        <f>AW77</f>
        <v>0</v>
      </c>
      <c r="AX76" s="414">
        <f>AX77</f>
        <v>0</v>
      </c>
      <c r="AY76" s="415">
        <f>AY77</f>
        <v>0</v>
      </c>
      <c r="AZ76" s="332">
        <f>AZ77</f>
        <v>0</v>
      </c>
      <c r="BA76" s="395" t="e">
        <f t="shared" si="0"/>
        <v>#DIV/0!</v>
      </c>
    </row>
    <row r="77" spans="1:53" ht="15.75" hidden="1" x14ac:dyDescent="0.25">
      <c r="A77" s="419"/>
      <c r="B77" s="408" t="s">
        <v>478</v>
      </c>
      <c r="C77" s="411"/>
      <c r="D77" s="426" t="s">
        <v>404</v>
      </c>
      <c r="E77" s="387"/>
      <c r="F77" s="373"/>
      <c r="G77" s="373"/>
      <c r="H77" s="373"/>
      <c r="I77" s="373"/>
      <c r="J77" s="373"/>
      <c r="K77" s="373"/>
      <c r="L77" s="373"/>
      <c r="M77" s="373"/>
      <c r="N77" s="373"/>
      <c r="O77" s="372"/>
      <c r="P77" s="388"/>
      <c r="Q77" s="389"/>
      <c r="R77" s="389"/>
      <c r="S77" s="389"/>
      <c r="T77" s="389"/>
      <c r="U77" s="389"/>
      <c r="V77" s="376"/>
      <c r="W77" s="389"/>
      <c r="X77" s="389"/>
      <c r="Y77" s="390"/>
      <c r="Z77" s="373"/>
      <c r="AA77" s="390"/>
      <c r="AB77" s="373"/>
      <c r="AC77" s="390"/>
      <c r="AD77" s="373"/>
      <c r="AE77" s="390"/>
      <c r="AF77" s="373"/>
      <c r="AG77" s="390"/>
      <c r="AH77" s="373"/>
      <c r="AI77" s="391"/>
      <c r="AJ77" s="373"/>
      <c r="AK77" s="391"/>
      <c r="AL77" s="373"/>
      <c r="AM77" s="373"/>
      <c r="AN77" s="391"/>
      <c r="AO77" s="373"/>
      <c r="AP77" s="391"/>
      <c r="AQ77" s="373"/>
      <c r="AR77" s="391"/>
      <c r="AS77" s="373"/>
      <c r="AT77" s="391"/>
      <c r="AU77" s="373"/>
      <c r="AV77" s="391"/>
      <c r="AW77" s="245">
        <v>0</v>
      </c>
      <c r="AX77" s="395">
        <v>0</v>
      </c>
      <c r="AY77" s="407">
        <v>0</v>
      </c>
      <c r="AZ77" s="245">
        <v>0</v>
      </c>
      <c r="BA77" s="395" t="e">
        <f t="shared" si="0"/>
        <v>#DIV/0!</v>
      </c>
    </row>
    <row r="78" spans="1:53" ht="15.75" hidden="1" x14ac:dyDescent="0.25">
      <c r="A78" s="419"/>
      <c r="B78" s="404" t="s">
        <v>479</v>
      </c>
      <c r="C78" s="404"/>
      <c r="D78" s="427" t="s">
        <v>473</v>
      </c>
      <c r="E78" s="387"/>
      <c r="F78" s="373"/>
      <c r="G78" s="373"/>
      <c r="H78" s="373"/>
      <c r="I78" s="373"/>
      <c r="J78" s="373"/>
      <c r="K78" s="373"/>
      <c r="L78" s="373"/>
      <c r="M78" s="373"/>
      <c r="N78" s="373"/>
      <c r="O78" s="372"/>
      <c r="P78" s="388"/>
      <c r="Q78" s="389"/>
      <c r="R78" s="389"/>
      <c r="S78" s="389"/>
      <c r="T78" s="389"/>
      <c r="U78" s="389"/>
      <c r="V78" s="376"/>
      <c r="W78" s="389"/>
      <c r="X78" s="389"/>
      <c r="Y78" s="390"/>
      <c r="Z78" s="373"/>
      <c r="AA78" s="390"/>
      <c r="AB78" s="373"/>
      <c r="AC78" s="390"/>
      <c r="AD78" s="373"/>
      <c r="AE78" s="390"/>
      <c r="AF78" s="373"/>
      <c r="AG78" s="390"/>
      <c r="AH78" s="373"/>
      <c r="AI78" s="391"/>
      <c r="AJ78" s="373"/>
      <c r="AK78" s="391"/>
      <c r="AL78" s="373"/>
      <c r="AM78" s="373"/>
      <c r="AN78" s="391"/>
      <c r="AO78" s="373"/>
      <c r="AP78" s="391"/>
      <c r="AQ78" s="373"/>
      <c r="AR78" s="391"/>
      <c r="AS78" s="373"/>
      <c r="AT78" s="391"/>
      <c r="AU78" s="373"/>
      <c r="AV78" s="391"/>
      <c r="AW78" s="332">
        <f>AW79+AW81+AW83</f>
        <v>0</v>
      </c>
      <c r="AX78" s="414">
        <f>AX79+AX81+AX83</f>
        <v>0</v>
      </c>
      <c r="AY78" s="415">
        <f>AY79+AY81+AY83</f>
        <v>0</v>
      </c>
      <c r="AZ78" s="332">
        <f>AZ79+AZ81+AZ83</f>
        <v>0</v>
      </c>
      <c r="BA78" s="395" t="e">
        <f t="shared" si="0"/>
        <v>#DIV/0!</v>
      </c>
    </row>
    <row r="79" spans="1:53" ht="47.25" hidden="1" x14ac:dyDescent="0.25">
      <c r="A79" s="419"/>
      <c r="B79" s="408" t="s">
        <v>480</v>
      </c>
      <c r="C79" s="411"/>
      <c r="D79" s="412" t="s">
        <v>481</v>
      </c>
      <c r="E79" s="387"/>
      <c r="F79" s="373"/>
      <c r="G79" s="373"/>
      <c r="H79" s="373"/>
      <c r="I79" s="373"/>
      <c r="J79" s="373"/>
      <c r="K79" s="373"/>
      <c r="L79" s="373"/>
      <c r="M79" s="373"/>
      <c r="N79" s="373"/>
      <c r="O79" s="372"/>
      <c r="P79" s="388"/>
      <c r="Q79" s="389"/>
      <c r="R79" s="389"/>
      <c r="S79" s="389"/>
      <c r="T79" s="389"/>
      <c r="U79" s="389"/>
      <c r="V79" s="376"/>
      <c r="W79" s="389"/>
      <c r="X79" s="389"/>
      <c r="Y79" s="390"/>
      <c r="Z79" s="373"/>
      <c r="AA79" s="390"/>
      <c r="AB79" s="373"/>
      <c r="AC79" s="390"/>
      <c r="AD79" s="373"/>
      <c r="AE79" s="390"/>
      <c r="AF79" s="373"/>
      <c r="AG79" s="390"/>
      <c r="AH79" s="373"/>
      <c r="AI79" s="391"/>
      <c r="AJ79" s="373"/>
      <c r="AK79" s="391"/>
      <c r="AL79" s="373"/>
      <c r="AM79" s="373"/>
      <c r="AN79" s="391"/>
      <c r="AO79" s="373"/>
      <c r="AP79" s="391"/>
      <c r="AQ79" s="373"/>
      <c r="AR79" s="391"/>
      <c r="AS79" s="373"/>
      <c r="AT79" s="391"/>
      <c r="AU79" s="373"/>
      <c r="AV79" s="391"/>
      <c r="AW79" s="245">
        <f>AW80</f>
        <v>0</v>
      </c>
      <c r="AX79" s="395">
        <f>AX80</f>
        <v>0</v>
      </c>
      <c r="AY79" s="407">
        <f>AY80</f>
        <v>0</v>
      </c>
      <c r="AZ79" s="245">
        <f>AZ80</f>
        <v>0</v>
      </c>
      <c r="BA79" s="395" t="e">
        <f t="shared" si="0"/>
        <v>#DIV/0!</v>
      </c>
    </row>
    <row r="80" spans="1:53" ht="15.75" hidden="1" x14ac:dyDescent="0.25">
      <c r="A80" s="419"/>
      <c r="B80" s="408" t="s">
        <v>482</v>
      </c>
      <c r="C80" s="411"/>
      <c r="D80" s="412" t="s">
        <v>466</v>
      </c>
      <c r="E80" s="387"/>
      <c r="F80" s="373"/>
      <c r="G80" s="373"/>
      <c r="H80" s="373"/>
      <c r="I80" s="373"/>
      <c r="J80" s="373"/>
      <c r="K80" s="373"/>
      <c r="L80" s="373"/>
      <c r="M80" s="373"/>
      <c r="N80" s="373"/>
      <c r="O80" s="372"/>
      <c r="P80" s="388"/>
      <c r="Q80" s="389"/>
      <c r="R80" s="389"/>
      <c r="S80" s="389"/>
      <c r="T80" s="389"/>
      <c r="U80" s="389"/>
      <c r="V80" s="376"/>
      <c r="W80" s="389"/>
      <c r="X80" s="389"/>
      <c r="Y80" s="390"/>
      <c r="Z80" s="373"/>
      <c r="AA80" s="390"/>
      <c r="AB80" s="373"/>
      <c r="AC80" s="390"/>
      <c r="AD80" s="373"/>
      <c r="AE80" s="390"/>
      <c r="AF80" s="373"/>
      <c r="AG80" s="390"/>
      <c r="AH80" s="373"/>
      <c r="AI80" s="391"/>
      <c r="AJ80" s="373"/>
      <c r="AK80" s="391"/>
      <c r="AL80" s="373"/>
      <c r="AM80" s="373"/>
      <c r="AN80" s="391"/>
      <c r="AO80" s="373"/>
      <c r="AP80" s="391"/>
      <c r="AQ80" s="373"/>
      <c r="AR80" s="391"/>
      <c r="AS80" s="373"/>
      <c r="AT80" s="391"/>
      <c r="AU80" s="373"/>
      <c r="AV80" s="391"/>
      <c r="AW80" s="245">
        <v>0</v>
      </c>
      <c r="AX80" s="395">
        <v>0</v>
      </c>
      <c r="AY80" s="407">
        <v>0</v>
      </c>
      <c r="AZ80" s="245">
        <v>0</v>
      </c>
      <c r="BA80" s="395" t="e">
        <f t="shared" si="0"/>
        <v>#DIV/0!</v>
      </c>
    </row>
    <row r="81" spans="1:53" ht="63" hidden="1" x14ac:dyDescent="0.25">
      <c r="A81" s="419"/>
      <c r="B81" s="408" t="s">
        <v>483</v>
      </c>
      <c r="C81" s="411"/>
      <c r="D81" s="412" t="s">
        <v>484</v>
      </c>
      <c r="E81" s="387"/>
      <c r="F81" s="373"/>
      <c r="G81" s="373"/>
      <c r="H81" s="373"/>
      <c r="I81" s="373"/>
      <c r="J81" s="373"/>
      <c r="K81" s="373"/>
      <c r="L81" s="373"/>
      <c r="M81" s="373"/>
      <c r="N81" s="373"/>
      <c r="O81" s="372"/>
      <c r="P81" s="388"/>
      <c r="Q81" s="389"/>
      <c r="R81" s="389"/>
      <c r="S81" s="389"/>
      <c r="T81" s="389"/>
      <c r="U81" s="389"/>
      <c r="V81" s="376"/>
      <c r="W81" s="389"/>
      <c r="X81" s="389"/>
      <c r="Y81" s="390"/>
      <c r="Z81" s="373"/>
      <c r="AA81" s="390"/>
      <c r="AB81" s="373"/>
      <c r="AC81" s="390"/>
      <c r="AD81" s="373"/>
      <c r="AE81" s="390"/>
      <c r="AF81" s="373"/>
      <c r="AG81" s="390"/>
      <c r="AH81" s="373"/>
      <c r="AI81" s="391"/>
      <c r="AJ81" s="373"/>
      <c r="AK81" s="391"/>
      <c r="AL81" s="373"/>
      <c r="AM81" s="373"/>
      <c r="AN81" s="391"/>
      <c r="AO81" s="373"/>
      <c r="AP81" s="391"/>
      <c r="AQ81" s="373"/>
      <c r="AR81" s="391"/>
      <c r="AS81" s="373"/>
      <c r="AT81" s="391"/>
      <c r="AU81" s="373"/>
      <c r="AV81" s="391"/>
      <c r="AW81" s="245">
        <v>0</v>
      </c>
      <c r="AX81" s="395">
        <v>0</v>
      </c>
      <c r="AY81" s="407">
        <v>0</v>
      </c>
      <c r="AZ81" s="245">
        <v>0</v>
      </c>
      <c r="BA81" s="395" t="e">
        <f t="shared" si="0"/>
        <v>#DIV/0!</v>
      </c>
    </row>
    <row r="82" spans="1:53" ht="15.75" hidden="1" x14ac:dyDescent="0.25">
      <c r="A82" s="419"/>
      <c r="B82" s="408" t="s">
        <v>485</v>
      </c>
      <c r="C82" s="411"/>
      <c r="D82" s="412" t="s">
        <v>466</v>
      </c>
      <c r="E82" s="387"/>
      <c r="F82" s="373"/>
      <c r="G82" s="373"/>
      <c r="H82" s="373"/>
      <c r="I82" s="373"/>
      <c r="J82" s="373"/>
      <c r="K82" s="373"/>
      <c r="L82" s="373"/>
      <c r="M82" s="373"/>
      <c r="N82" s="373"/>
      <c r="O82" s="372"/>
      <c r="P82" s="388"/>
      <c r="Q82" s="389"/>
      <c r="R82" s="389"/>
      <c r="S82" s="389"/>
      <c r="T82" s="389"/>
      <c r="U82" s="389"/>
      <c r="V82" s="376"/>
      <c r="W82" s="389"/>
      <c r="X82" s="389"/>
      <c r="Y82" s="390"/>
      <c r="Z82" s="373"/>
      <c r="AA82" s="390"/>
      <c r="AB82" s="373"/>
      <c r="AC82" s="390"/>
      <c r="AD82" s="373"/>
      <c r="AE82" s="390"/>
      <c r="AF82" s="373"/>
      <c r="AG82" s="390"/>
      <c r="AH82" s="373"/>
      <c r="AI82" s="391"/>
      <c r="AJ82" s="373"/>
      <c r="AK82" s="391"/>
      <c r="AL82" s="373"/>
      <c r="AM82" s="373"/>
      <c r="AN82" s="391"/>
      <c r="AO82" s="373"/>
      <c r="AP82" s="391"/>
      <c r="AQ82" s="373"/>
      <c r="AR82" s="391"/>
      <c r="AS82" s="373"/>
      <c r="AT82" s="391"/>
      <c r="AU82" s="373"/>
      <c r="AV82" s="391"/>
      <c r="AW82" s="245">
        <v>0</v>
      </c>
      <c r="AX82" s="395">
        <v>0</v>
      </c>
      <c r="AY82" s="407">
        <v>0</v>
      </c>
      <c r="AZ82" s="245">
        <v>0</v>
      </c>
      <c r="BA82" s="395" t="e">
        <f t="shared" si="0"/>
        <v>#DIV/0!</v>
      </c>
    </row>
    <row r="83" spans="1:53" ht="15.75" hidden="1" x14ac:dyDescent="0.25">
      <c r="A83" s="419"/>
      <c r="B83" s="408" t="s">
        <v>947</v>
      </c>
      <c r="C83" s="411"/>
      <c r="D83" s="412" t="s">
        <v>948</v>
      </c>
      <c r="E83" s="387"/>
      <c r="F83" s="373"/>
      <c r="G83" s="373"/>
      <c r="H83" s="373"/>
      <c r="I83" s="373"/>
      <c r="J83" s="373"/>
      <c r="K83" s="373"/>
      <c r="L83" s="373"/>
      <c r="M83" s="373"/>
      <c r="N83" s="373"/>
      <c r="O83" s="372"/>
      <c r="P83" s="388"/>
      <c r="Q83" s="389"/>
      <c r="R83" s="389"/>
      <c r="S83" s="389"/>
      <c r="T83" s="389"/>
      <c r="U83" s="389"/>
      <c r="V83" s="376"/>
      <c r="W83" s="389"/>
      <c r="X83" s="389"/>
      <c r="Y83" s="390"/>
      <c r="Z83" s="373"/>
      <c r="AA83" s="390"/>
      <c r="AB83" s="373"/>
      <c r="AC83" s="390"/>
      <c r="AD83" s="373"/>
      <c r="AE83" s="390"/>
      <c r="AF83" s="373"/>
      <c r="AG83" s="390"/>
      <c r="AH83" s="373"/>
      <c r="AI83" s="391"/>
      <c r="AJ83" s="373"/>
      <c r="AK83" s="391"/>
      <c r="AL83" s="373"/>
      <c r="AM83" s="373"/>
      <c r="AN83" s="391"/>
      <c r="AO83" s="373"/>
      <c r="AP83" s="391"/>
      <c r="AQ83" s="373"/>
      <c r="AR83" s="391"/>
      <c r="AS83" s="373"/>
      <c r="AT83" s="391"/>
      <c r="AU83" s="373"/>
      <c r="AV83" s="391"/>
      <c r="AW83" s="245">
        <f>AW84+AW85</f>
        <v>0</v>
      </c>
      <c r="AX83" s="395">
        <f>AX84+AX85</f>
        <v>0</v>
      </c>
      <c r="AY83" s="407">
        <f>AY84+AY85</f>
        <v>0</v>
      </c>
      <c r="AZ83" s="245">
        <f>AZ84+AZ85</f>
        <v>0</v>
      </c>
      <c r="BA83" s="395" t="e">
        <f t="shared" si="0"/>
        <v>#DIV/0!</v>
      </c>
    </row>
    <row r="84" spans="1:53" ht="15.75" hidden="1" x14ac:dyDescent="0.25">
      <c r="A84" s="419"/>
      <c r="B84" s="408" t="s">
        <v>949</v>
      </c>
      <c r="C84" s="411"/>
      <c r="D84" s="412" t="s">
        <v>466</v>
      </c>
      <c r="E84" s="387"/>
      <c r="F84" s="373"/>
      <c r="G84" s="373"/>
      <c r="H84" s="373"/>
      <c r="I84" s="373"/>
      <c r="J84" s="373"/>
      <c r="K84" s="373"/>
      <c r="L84" s="373"/>
      <c r="M84" s="373"/>
      <c r="N84" s="373"/>
      <c r="O84" s="372"/>
      <c r="P84" s="388"/>
      <c r="Q84" s="389"/>
      <c r="R84" s="389"/>
      <c r="S84" s="389"/>
      <c r="T84" s="389"/>
      <c r="U84" s="389"/>
      <c r="V84" s="376"/>
      <c r="W84" s="389"/>
      <c r="X84" s="389"/>
      <c r="Y84" s="390"/>
      <c r="Z84" s="373"/>
      <c r="AA84" s="390"/>
      <c r="AB84" s="373"/>
      <c r="AC84" s="390"/>
      <c r="AD84" s="373"/>
      <c r="AE84" s="390"/>
      <c r="AF84" s="373"/>
      <c r="AG84" s="390"/>
      <c r="AH84" s="373"/>
      <c r="AI84" s="391"/>
      <c r="AJ84" s="373"/>
      <c r="AK84" s="391"/>
      <c r="AL84" s="373"/>
      <c r="AM84" s="373"/>
      <c r="AN84" s="391"/>
      <c r="AO84" s="373"/>
      <c r="AP84" s="391"/>
      <c r="AQ84" s="373"/>
      <c r="AR84" s="391"/>
      <c r="AS84" s="373"/>
      <c r="AT84" s="391"/>
      <c r="AU84" s="373"/>
      <c r="AV84" s="391"/>
      <c r="AW84" s="245">
        <v>0</v>
      </c>
      <c r="AX84" s="395">
        <v>0</v>
      </c>
      <c r="AY84" s="407">
        <v>0</v>
      </c>
      <c r="AZ84" s="245">
        <v>0</v>
      </c>
      <c r="BA84" s="395" t="e">
        <f t="shared" si="0"/>
        <v>#DIV/0!</v>
      </c>
    </row>
    <row r="85" spans="1:53" ht="15.75" hidden="1" x14ac:dyDescent="0.25">
      <c r="A85" s="419"/>
      <c r="B85" s="408" t="s">
        <v>950</v>
      </c>
      <c r="C85" s="411"/>
      <c r="D85" s="412" t="s">
        <v>466</v>
      </c>
      <c r="E85" s="387"/>
      <c r="F85" s="373"/>
      <c r="G85" s="373"/>
      <c r="H85" s="373"/>
      <c r="I85" s="373"/>
      <c r="J85" s="373"/>
      <c r="K85" s="373"/>
      <c r="L85" s="373"/>
      <c r="M85" s="373"/>
      <c r="N85" s="373"/>
      <c r="O85" s="372"/>
      <c r="P85" s="388"/>
      <c r="Q85" s="389"/>
      <c r="R85" s="389"/>
      <c r="S85" s="389"/>
      <c r="T85" s="389"/>
      <c r="U85" s="389"/>
      <c r="V85" s="376"/>
      <c r="W85" s="389"/>
      <c r="X85" s="389"/>
      <c r="Y85" s="390"/>
      <c r="Z85" s="373"/>
      <c r="AA85" s="390"/>
      <c r="AB85" s="373"/>
      <c r="AC85" s="390"/>
      <c r="AD85" s="373"/>
      <c r="AE85" s="390"/>
      <c r="AF85" s="373"/>
      <c r="AG85" s="390"/>
      <c r="AH85" s="373"/>
      <c r="AI85" s="391"/>
      <c r="AJ85" s="373"/>
      <c r="AK85" s="391"/>
      <c r="AL85" s="373"/>
      <c r="AM85" s="373"/>
      <c r="AN85" s="391"/>
      <c r="AO85" s="373"/>
      <c r="AP85" s="391"/>
      <c r="AQ85" s="373"/>
      <c r="AR85" s="391"/>
      <c r="AS85" s="373"/>
      <c r="AT85" s="391"/>
      <c r="AU85" s="373"/>
      <c r="AV85" s="391"/>
      <c r="AW85" s="245">
        <v>0</v>
      </c>
      <c r="AX85" s="395">
        <v>0</v>
      </c>
      <c r="AY85" s="407">
        <v>0</v>
      </c>
      <c r="AZ85" s="245">
        <v>0</v>
      </c>
      <c r="BA85" s="395" t="e">
        <f t="shared" si="0"/>
        <v>#DIV/0!</v>
      </c>
    </row>
    <row r="86" spans="1:53" ht="1.1499999999999999" hidden="1" customHeight="1" x14ac:dyDescent="0.25">
      <c r="A86" s="419"/>
      <c r="B86" s="404" t="s">
        <v>951</v>
      </c>
      <c r="C86" s="405"/>
      <c r="D86" s="425" t="s">
        <v>952</v>
      </c>
      <c r="E86" s="387"/>
      <c r="F86" s="373"/>
      <c r="G86" s="373"/>
      <c r="H86" s="373"/>
      <c r="I86" s="373"/>
      <c r="J86" s="373"/>
      <c r="K86" s="373"/>
      <c r="L86" s="373"/>
      <c r="M86" s="373"/>
      <c r="N86" s="373"/>
      <c r="O86" s="372"/>
      <c r="P86" s="388"/>
      <c r="Q86" s="389"/>
      <c r="R86" s="389"/>
      <c r="S86" s="389"/>
      <c r="T86" s="389"/>
      <c r="U86" s="389"/>
      <c r="V86" s="376"/>
      <c r="W86" s="389"/>
      <c r="X86" s="389"/>
      <c r="Y86" s="390"/>
      <c r="Z86" s="373"/>
      <c r="AA86" s="390"/>
      <c r="AB86" s="373"/>
      <c r="AC86" s="390"/>
      <c r="AD86" s="373"/>
      <c r="AE86" s="390"/>
      <c r="AF86" s="373"/>
      <c r="AG86" s="390"/>
      <c r="AH86" s="373"/>
      <c r="AI86" s="391"/>
      <c r="AJ86" s="373"/>
      <c r="AK86" s="391"/>
      <c r="AL86" s="373"/>
      <c r="AM86" s="373"/>
      <c r="AN86" s="391"/>
      <c r="AO86" s="373"/>
      <c r="AP86" s="391"/>
      <c r="AQ86" s="373"/>
      <c r="AR86" s="391"/>
      <c r="AS86" s="373"/>
      <c r="AT86" s="391"/>
      <c r="AU86" s="373"/>
      <c r="AV86" s="391"/>
      <c r="AW86" s="245">
        <f>AW87+AW88+AW89+AW90</f>
        <v>0</v>
      </c>
      <c r="AX86" s="395">
        <f>AX87+AX88+AX89+AX90</f>
        <v>0</v>
      </c>
      <c r="AY86" s="407">
        <f>AY87+AY88+AY89+AY90</f>
        <v>0</v>
      </c>
      <c r="AZ86" s="245">
        <f>AZ87+AZ88+AZ89+AZ90</f>
        <v>0</v>
      </c>
      <c r="BA86" s="395" t="e">
        <f t="shared" si="0"/>
        <v>#DIV/0!</v>
      </c>
    </row>
    <row r="87" spans="1:53" ht="47.25" hidden="1" x14ac:dyDescent="0.25">
      <c r="A87" s="419"/>
      <c r="B87" s="408" t="s">
        <v>953</v>
      </c>
      <c r="C87" s="411"/>
      <c r="D87" s="426" t="s">
        <v>954</v>
      </c>
      <c r="E87" s="387"/>
      <c r="F87" s="373"/>
      <c r="G87" s="373"/>
      <c r="H87" s="373"/>
      <c r="I87" s="373"/>
      <c r="J87" s="373"/>
      <c r="K87" s="373"/>
      <c r="L87" s="373"/>
      <c r="M87" s="373"/>
      <c r="N87" s="373"/>
      <c r="O87" s="372"/>
      <c r="P87" s="388"/>
      <c r="Q87" s="389"/>
      <c r="R87" s="389"/>
      <c r="S87" s="389"/>
      <c r="T87" s="389"/>
      <c r="U87" s="389"/>
      <c r="V87" s="376"/>
      <c r="W87" s="389"/>
      <c r="X87" s="389"/>
      <c r="Y87" s="390"/>
      <c r="Z87" s="373"/>
      <c r="AA87" s="390"/>
      <c r="AB87" s="373"/>
      <c r="AC87" s="390"/>
      <c r="AD87" s="373"/>
      <c r="AE87" s="390"/>
      <c r="AF87" s="373"/>
      <c r="AG87" s="390"/>
      <c r="AH87" s="373"/>
      <c r="AI87" s="391"/>
      <c r="AJ87" s="373"/>
      <c r="AK87" s="391"/>
      <c r="AL87" s="373"/>
      <c r="AM87" s="373"/>
      <c r="AN87" s="391"/>
      <c r="AO87" s="373"/>
      <c r="AP87" s="391"/>
      <c r="AQ87" s="373"/>
      <c r="AR87" s="391"/>
      <c r="AS87" s="373"/>
      <c r="AT87" s="391"/>
      <c r="AU87" s="373"/>
      <c r="AV87" s="391"/>
      <c r="AW87" s="245"/>
      <c r="AX87" s="395"/>
      <c r="AY87" s="407"/>
      <c r="AZ87" s="245"/>
      <c r="BA87" s="395" t="e">
        <f t="shared" ref="BA87:BA158" si="9">AZ87/AX87*100</f>
        <v>#DIV/0!</v>
      </c>
    </row>
    <row r="88" spans="1:53" ht="31.5" hidden="1" x14ac:dyDescent="0.25">
      <c r="A88" s="419"/>
      <c r="B88" s="408" t="s">
        <v>955</v>
      </c>
      <c r="C88" s="411"/>
      <c r="D88" s="412" t="s">
        <v>956</v>
      </c>
      <c r="E88" s="387"/>
      <c r="F88" s="373"/>
      <c r="G88" s="373"/>
      <c r="H88" s="373"/>
      <c r="I88" s="373"/>
      <c r="J88" s="373"/>
      <c r="K88" s="373"/>
      <c r="L88" s="373"/>
      <c r="M88" s="373"/>
      <c r="N88" s="373"/>
      <c r="O88" s="372"/>
      <c r="P88" s="388"/>
      <c r="Q88" s="389"/>
      <c r="R88" s="389"/>
      <c r="S88" s="389"/>
      <c r="T88" s="389"/>
      <c r="U88" s="389"/>
      <c r="V88" s="376"/>
      <c r="W88" s="389"/>
      <c r="X88" s="389"/>
      <c r="Y88" s="390"/>
      <c r="Z88" s="373"/>
      <c r="AA88" s="390"/>
      <c r="AB88" s="373"/>
      <c r="AC88" s="390"/>
      <c r="AD88" s="373"/>
      <c r="AE88" s="390"/>
      <c r="AF88" s="373"/>
      <c r="AG88" s="390"/>
      <c r="AH88" s="373"/>
      <c r="AI88" s="391"/>
      <c r="AJ88" s="373"/>
      <c r="AK88" s="391"/>
      <c r="AL88" s="373"/>
      <c r="AM88" s="373"/>
      <c r="AN88" s="391"/>
      <c r="AO88" s="373"/>
      <c r="AP88" s="391"/>
      <c r="AQ88" s="373"/>
      <c r="AR88" s="391"/>
      <c r="AS88" s="373"/>
      <c r="AT88" s="391"/>
      <c r="AU88" s="373"/>
      <c r="AV88" s="391"/>
      <c r="AW88" s="245"/>
      <c r="AX88" s="395"/>
      <c r="AY88" s="407"/>
      <c r="AZ88" s="245"/>
      <c r="BA88" s="395" t="e">
        <f t="shared" si="9"/>
        <v>#DIV/0!</v>
      </c>
    </row>
    <row r="89" spans="1:53" ht="31.5" hidden="1" x14ac:dyDescent="0.25">
      <c r="A89" s="419"/>
      <c r="B89" s="408" t="s">
        <v>955</v>
      </c>
      <c r="C89" s="411"/>
      <c r="D89" s="426" t="s">
        <v>957</v>
      </c>
      <c r="E89" s="387"/>
      <c r="F89" s="373"/>
      <c r="G89" s="373"/>
      <c r="H89" s="373"/>
      <c r="I89" s="373"/>
      <c r="J89" s="373"/>
      <c r="K89" s="373"/>
      <c r="L89" s="373"/>
      <c r="M89" s="373"/>
      <c r="N89" s="373"/>
      <c r="O89" s="372"/>
      <c r="P89" s="388"/>
      <c r="Q89" s="389"/>
      <c r="R89" s="389"/>
      <c r="S89" s="389"/>
      <c r="T89" s="389"/>
      <c r="U89" s="389"/>
      <c r="V89" s="376"/>
      <c r="W89" s="389"/>
      <c r="X89" s="389"/>
      <c r="Y89" s="390"/>
      <c r="Z89" s="373"/>
      <c r="AA89" s="390"/>
      <c r="AB89" s="373"/>
      <c r="AC89" s="390"/>
      <c r="AD89" s="373"/>
      <c r="AE89" s="390"/>
      <c r="AF89" s="373"/>
      <c r="AG89" s="390"/>
      <c r="AH89" s="373"/>
      <c r="AI89" s="391"/>
      <c r="AJ89" s="373"/>
      <c r="AK89" s="391"/>
      <c r="AL89" s="373"/>
      <c r="AM89" s="373"/>
      <c r="AN89" s="391"/>
      <c r="AO89" s="373"/>
      <c r="AP89" s="391"/>
      <c r="AQ89" s="373"/>
      <c r="AR89" s="391"/>
      <c r="AS89" s="373"/>
      <c r="AT89" s="391"/>
      <c r="AU89" s="373"/>
      <c r="AV89" s="391"/>
      <c r="AW89" s="245"/>
      <c r="AX89" s="395"/>
      <c r="AY89" s="407"/>
      <c r="AZ89" s="245"/>
      <c r="BA89" s="395" t="e">
        <f t="shared" si="9"/>
        <v>#DIV/0!</v>
      </c>
    </row>
    <row r="90" spans="1:53" ht="47.25" hidden="1" x14ac:dyDescent="0.25">
      <c r="A90" s="419"/>
      <c r="B90" s="408" t="s">
        <v>955</v>
      </c>
      <c r="C90" s="411"/>
      <c r="D90" s="426" t="s">
        <v>958</v>
      </c>
      <c r="E90" s="387"/>
      <c r="F90" s="373"/>
      <c r="G90" s="373"/>
      <c r="H90" s="373"/>
      <c r="I90" s="373"/>
      <c r="J90" s="373"/>
      <c r="K90" s="373"/>
      <c r="L90" s="373"/>
      <c r="M90" s="373"/>
      <c r="N90" s="373"/>
      <c r="O90" s="372"/>
      <c r="P90" s="388"/>
      <c r="Q90" s="389"/>
      <c r="R90" s="389"/>
      <c r="S90" s="389"/>
      <c r="T90" s="389"/>
      <c r="U90" s="389"/>
      <c r="V90" s="376"/>
      <c r="W90" s="389"/>
      <c r="X90" s="389"/>
      <c r="Y90" s="390"/>
      <c r="Z90" s="373"/>
      <c r="AA90" s="390"/>
      <c r="AB90" s="373"/>
      <c r="AC90" s="390"/>
      <c r="AD90" s="373"/>
      <c r="AE90" s="390"/>
      <c r="AF90" s="373"/>
      <c r="AG90" s="390"/>
      <c r="AH90" s="373"/>
      <c r="AI90" s="391"/>
      <c r="AJ90" s="373"/>
      <c r="AK90" s="391"/>
      <c r="AL90" s="373"/>
      <c r="AM90" s="373"/>
      <c r="AN90" s="391"/>
      <c r="AO90" s="373"/>
      <c r="AP90" s="391"/>
      <c r="AQ90" s="373"/>
      <c r="AR90" s="391"/>
      <c r="AS90" s="373"/>
      <c r="AT90" s="391"/>
      <c r="AU90" s="373"/>
      <c r="AV90" s="391"/>
      <c r="AW90" s="245"/>
      <c r="AX90" s="395"/>
      <c r="AY90" s="407"/>
      <c r="AZ90" s="245"/>
      <c r="BA90" s="395" t="e">
        <f t="shared" si="9"/>
        <v>#DIV/0!</v>
      </c>
    </row>
    <row r="91" spans="1:53" ht="25.5" customHeight="1" x14ac:dyDescent="0.25">
      <c r="A91" s="396" t="s">
        <v>797</v>
      </c>
      <c r="B91" s="237" t="s">
        <v>766</v>
      </c>
      <c r="C91" s="237" t="s">
        <v>764</v>
      </c>
      <c r="D91" s="399" t="s">
        <v>486</v>
      </c>
      <c r="E91" s="387"/>
      <c r="F91" s="373"/>
      <c r="G91" s="373"/>
      <c r="H91" s="373"/>
      <c r="I91" s="373"/>
      <c r="J91" s="373"/>
      <c r="K91" s="373"/>
      <c r="L91" s="373"/>
      <c r="M91" s="373"/>
      <c r="N91" s="373"/>
      <c r="O91" s="372"/>
      <c r="P91" s="388"/>
      <c r="Q91" s="389"/>
      <c r="R91" s="389"/>
      <c r="S91" s="389"/>
      <c r="T91" s="389"/>
      <c r="U91" s="389"/>
      <c r="V91" s="376"/>
      <c r="W91" s="389"/>
      <c r="X91" s="389"/>
      <c r="Y91" s="390"/>
      <c r="Z91" s="373"/>
      <c r="AA91" s="390"/>
      <c r="AB91" s="373"/>
      <c r="AC91" s="390"/>
      <c r="AD91" s="373"/>
      <c r="AE91" s="390"/>
      <c r="AF91" s="373"/>
      <c r="AG91" s="390"/>
      <c r="AH91" s="373"/>
      <c r="AI91" s="391"/>
      <c r="AJ91" s="373"/>
      <c r="AK91" s="391"/>
      <c r="AL91" s="373"/>
      <c r="AM91" s="373"/>
      <c r="AN91" s="391"/>
      <c r="AO91" s="373"/>
      <c r="AP91" s="391"/>
      <c r="AQ91" s="373"/>
      <c r="AR91" s="391"/>
      <c r="AS91" s="373"/>
      <c r="AT91" s="391"/>
      <c r="AU91" s="373"/>
      <c r="AV91" s="391"/>
      <c r="AW91" s="400">
        <f t="shared" ref="AW91:AZ92" si="10">AW92</f>
        <v>353</v>
      </c>
      <c r="AX91" s="401">
        <f t="shared" si="10"/>
        <v>2445</v>
      </c>
      <c r="AY91" s="402">
        <f t="shared" si="10"/>
        <v>2620</v>
      </c>
      <c r="AZ91" s="400">
        <f t="shared" si="10"/>
        <v>2601.9</v>
      </c>
      <c r="BA91" s="395">
        <f t="shared" si="9"/>
        <v>106.41717791411043</v>
      </c>
    </row>
    <row r="92" spans="1:53" ht="47.25" hidden="1" x14ac:dyDescent="0.25">
      <c r="A92" s="419"/>
      <c r="B92" s="404" t="s">
        <v>959</v>
      </c>
      <c r="C92" s="405"/>
      <c r="D92" s="425" t="s">
        <v>952</v>
      </c>
      <c r="E92" s="387"/>
      <c r="F92" s="373"/>
      <c r="G92" s="373"/>
      <c r="H92" s="373"/>
      <c r="I92" s="373"/>
      <c r="J92" s="373"/>
      <c r="K92" s="373"/>
      <c r="L92" s="373"/>
      <c r="M92" s="373"/>
      <c r="N92" s="373"/>
      <c r="O92" s="372"/>
      <c r="P92" s="388"/>
      <c r="Q92" s="389"/>
      <c r="R92" s="389"/>
      <c r="S92" s="389"/>
      <c r="T92" s="389"/>
      <c r="U92" s="389"/>
      <c r="V92" s="376"/>
      <c r="W92" s="389"/>
      <c r="X92" s="389"/>
      <c r="Y92" s="390"/>
      <c r="Z92" s="373"/>
      <c r="AA92" s="390"/>
      <c r="AB92" s="373"/>
      <c r="AC92" s="390"/>
      <c r="AD92" s="373"/>
      <c r="AE92" s="390"/>
      <c r="AF92" s="373"/>
      <c r="AG92" s="390"/>
      <c r="AH92" s="373"/>
      <c r="AI92" s="391"/>
      <c r="AJ92" s="373"/>
      <c r="AK92" s="391"/>
      <c r="AL92" s="373"/>
      <c r="AM92" s="373"/>
      <c r="AN92" s="391"/>
      <c r="AO92" s="373"/>
      <c r="AP92" s="391"/>
      <c r="AQ92" s="373"/>
      <c r="AR92" s="391"/>
      <c r="AS92" s="373"/>
      <c r="AT92" s="391"/>
      <c r="AU92" s="373"/>
      <c r="AV92" s="391"/>
      <c r="AW92" s="400">
        <f t="shared" si="10"/>
        <v>353</v>
      </c>
      <c r="AX92" s="401">
        <f t="shared" si="10"/>
        <v>2445</v>
      </c>
      <c r="AY92" s="402">
        <f t="shared" si="10"/>
        <v>2620</v>
      </c>
      <c r="AZ92" s="400">
        <f t="shared" si="10"/>
        <v>2601.9</v>
      </c>
      <c r="BA92" s="395">
        <f t="shared" si="9"/>
        <v>106.41717791411043</v>
      </c>
    </row>
    <row r="93" spans="1:53" ht="31.5" hidden="1" x14ac:dyDescent="0.25">
      <c r="A93" s="419"/>
      <c r="B93" s="404" t="s">
        <v>960</v>
      </c>
      <c r="C93" s="405"/>
      <c r="D93" s="425" t="s">
        <v>961</v>
      </c>
      <c r="E93" s="387"/>
      <c r="F93" s="373"/>
      <c r="G93" s="373"/>
      <c r="H93" s="373"/>
      <c r="I93" s="373"/>
      <c r="J93" s="373"/>
      <c r="K93" s="373"/>
      <c r="L93" s="373"/>
      <c r="M93" s="373"/>
      <c r="N93" s="373"/>
      <c r="O93" s="372"/>
      <c r="P93" s="388"/>
      <c r="Q93" s="389"/>
      <c r="R93" s="389"/>
      <c r="S93" s="389"/>
      <c r="T93" s="389"/>
      <c r="U93" s="389"/>
      <c r="V93" s="376"/>
      <c r="W93" s="389"/>
      <c r="X93" s="389"/>
      <c r="Y93" s="390"/>
      <c r="Z93" s="373"/>
      <c r="AA93" s="390"/>
      <c r="AB93" s="373"/>
      <c r="AC93" s="390"/>
      <c r="AD93" s="373"/>
      <c r="AE93" s="390"/>
      <c r="AF93" s="373"/>
      <c r="AG93" s="390"/>
      <c r="AH93" s="373"/>
      <c r="AI93" s="391"/>
      <c r="AJ93" s="373"/>
      <c r="AK93" s="391"/>
      <c r="AL93" s="373"/>
      <c r="AM93" s="373"/>
      <c r="AN93" s="391"/>
      <c r="AO93" s="373"/>
      <c r="AP93" s="391"/>
      <c r="AQ93" s="373"/>
      <c r="AR93" s="391"/>
      <c r="AS93" s="373"/>
      <c r="AT93" s="391"/>
      <c r="AU93" s="373"/>
      <c r="AV93" s="391"/>
      <c r="AW93" s="332">
        <f>AW95+AW103</f>
        <v>353</v>
      </c>
      <c r="AX93" s="414">
        <f>AX95+AX103</f>
        <v>2445</v>
      </c>
      <c r="AY93" s="415">
        <f>AY95+AY103</f>
        <v>2620</v>
      </c>
      <c r="AZ93" s="332">
        <f>AZ95+AZ103</f>
        <v>2601.9</v>
      </c>
      <c r="BA93" s="395">
        <f t="shared" si="9"/>
        <v>106.41717791411043</v>
      </c>
    </row>
    <row r="94" spans="1:53" ht="15.75" hidden="1" x14ac:dyDescent="0.25">
      <c r="A94" s="419"/>
      <c r="B94" s="404" t="s">
        <v>487</v>
      </c>
      <c r="C94" s="405"/>
      <c r="D94" s="413" t="s">
        <v>486</v>
      </c>
      <c r="E94" s="387"/>
      <c r="F94" s="373"/>
      <c r="G94" s="373"/>
      <c r="H94" s="373"/>
      <c r="I94" s="373"/>
      <c r="J94" s="373"/>
      <c r="K94" s="373"/>
      <c r="L94" s="373"/>
      <c r="M94" s="373"/>
      <c r="N94" s="373"/>
      <c r="O94" s="372"/>
      <c r="P94" s="388"/>
      <c r="Q94" s="389"/>
      <c r="R94" s="389"/>
      <c r="S94" s="389"/>
      <c r="T94" s="389"/>
      <c r="U94" s="389"/>
      <c r="V94" s="376"/>
      <c r="W94" s="389"/>
      <c r="X94" s="389"/>
      <c r="Y94" s="390"/>
      <c r="Z94" s="373"/>
      <c r="AA94" s="390"/>
      <c r="AB94" s="373"/>
      <c r="AC94" s="390"/>
      <c r="AD94" s="373"/>
      <c r="AE94" s="390"/>
      <c r="AF94" s="373"/>
      <c r="AG94" s="390"/>
      <c r="AH94" s="373"/>
      <c r="AI94" s="391"/>
      <c r="AJ94" s="373"/>
      <c r="AK94" s="391"/>
      <c r="AL94" s="373"/>
      <c r="AM94" s="373"/>
      <c r="AN94" s="391"/>
      <c r="AO94" s="373"/>
      <c r="AP94" s="391"/>
      <c r="AQ94" s="373"/>
      <c r="AR94" s="391"/>
      <c r="AS94" s="373"/>
      <c r="AT94" s="391"/>
      <c r="AU94" s="373"/>
      <c r="AV94" s="391"/>
      <c r="AW94" s="332"/>
      <c r="AX94" s="414"/>
      <c r="AY94" s="415"/>
      <c r="AZ94" s="332"/>
      <c r="BA94" s="395" t="e">
        <f t="shared" si="9"/>
        <v>#DIV/0!</v>
      </c>
    </row>
    <row r="95" spans="1:53" ht="34.15" customHeight="1" x14ac:dyDescent="0.25">
      <c r="A95" s="403" t="s">
        <v>797</v>
      </c>
      <c r="B95" s="257" t="s">
        <v>61</v>
      </c>
      <c r="C95" s="257" t="s">
        <v>764</v>
      </c>
      <c r="D95" s="248" t="s">
        <v>95</v>
      </c>
      <c r="E95" s="387"/>
      <c r="F95" s="373"/>
      <c r="G95" s="373"/>
      <c r="H95" s="373"/>
      <c r="I95" s="373"/>
      <c r="J95" s="373"/>
      <c r="K95" s="373"/>
      <c r="L95" s="373"/>
      <c r="M95" s="373"/>
      <c r="N95" s="373"/>
      <c r="O95" s="372"/>
      <c r="P95" s="388"/>
      <c r="Q95" s="389"/>
      <c r="R95" s="389"/>
      <c r="S95" s="389"/>
      <c r="T95" s="389"/>
      <c r="U95" s="389"/>
      <c r="V95" s="376"/>
      <c r="W95" s="389"/>
      <c r="X95" s="389"/>
      <c r="Y95" s="390"/>
      <c r="Z95" s="373"/>
      <c r="AA95" s="390"/>
      <c r="AB95" s="373"/>
      <c r="AC95" s="390"/>
      <c r="AD95" s="373"/>
      <c r="AE95" s="390"/>
      <c r="AF95" s="373"/>
      <c r="AG95" s="390"/>
      <c r="AH95" s="373"/>
      <c r="AI95" s="391"/>
      <c r="AJ95" s="373"/>
      <c r="AK95" s="391"/>
      <c r="AL95" s="373"/>
      <c r="AM95" s="373"/>
      <c r="AN95" s="391"/>
      <c r="AO95" s="373"/>
      <c r="AP95" s="391"/>
      <c r="AQ95" s="373"/>
      <c r="AR95" s="391"/>
      <c r="AS95" s="373"/>
      <c r="AT95" s="391"/>
      <c r="AU95" s="373"/>
      <c r="AV95" s="391"/>
      <c r="AW95" s="245">
        <f>AW97</f>
        <v>343</v>
      </c>
      <c r="AX95" s="395">
        <f>AX97</f>
        <v>745</v>
      </c>
      <c r="AY95" s="407">
        <f>AY97</f>
        <v>500</v>
      </c>
      <c r="AZ95" s="245">
        <f>AZ97</f>
        <v>612</v>
      </c>
      <c r="BA95" s="395">
        <f t="shared" si="9"/>
        <v>82.147651006711413</v>
      </c>
    </row>
    <row r="96" spans="1:53" ht="34.15" customHeight="1" x14ac:dyDescent="0.25">
      <c r="A96" s="255" t="s">
        <v>797</v>
      </c>
      <c r="B96" s="257" t="s">
        <v>119</v>
      </c>
      <c r="C96" s="257" t="s">
        <v>764</v>
      </c>
      <c r="D96" s="258" t="s">
        <v>116</v>
      </c>
      <c r="E96" s="387"/>
      <c r="F96" s="373"/>
      <c r="G96" s="373"/>
      <c r="H96" s="373"/>
      <c r="I96" s="373"/>
      <c r="J96" s="373"/>
      <c r="K96" s="373"/>
      <c r="L96" s="373"/>
      <c r="M96" s="373"/>
      <c r="N96" s="373"/>
      <c r="O96" s="372"/>
      <c r="P96" s="388"/>
      <c r="Q96" s="389"/>
      <c r="R96" s="389"/>
      <c r="S96" s="389"/>
      <c r="T96" s="389"/>
      <c r="U96" s="389"/>
      <c r="V96" s="376"/>
      <c r="W96" s="389"/>
      <c r="X96" s="389"/>
      <c r="Y96" s="390"/>
      <c r="Z96" s="373"/>
      <c r="AA96" s="390"/>
      <c r="AB96" s="373"/>
      <c r="AC96" s="390"/>
      <c r="AD96" s="373"/>
      <c r="AE96" s="390"/>
      <c r="AF96" s="373"/>
      <c r="AG96" s="390"/>
      <c r="AH96" s="373"/>
      <c r="AI96" s="391"/>
      <c r="AJ96" s="373"/>
      <c r="AK96" s="391"/>
      <c r="AL96" s="373"/>
      <c r="AM96" s="373"/>
      <c r="AN96" s="391"/>
      <c r="AO96" s="373"/>
      <c r="AP96" s="391"/>
      <c r="AQ96" s="373"/>
      <c r="AR96" s="391"/>
      <c r="AS96" s="373"/>
      <c r="AT96" s="391"/>
      <c r="AU96" s="373"/>
      <c r="AV96" s="391"/>
      <c r="AW96" s="245"/>
      <c r="AX96" s="395">
        <f>AX97</f>
        <v>745</v>
      </c>
      <c r="AY96" s="407"/>
      <c r="AZ96" s="245">
        <f>AZ97</f>
        <v>612</v>
      </c>
      <c r="BA96" s="395">
        <f t="shared" si="9"/>
        <v>82.147651006711413</v>
      </c>
    </row>
    <row r="97" spans="1:53" ht="34.9" customHeight="1" x14ac:dyDescent="0.25">
      <c r="A97" s="255" t="s">
        <v>797</v>
      </c>
      <c r="B97" s="257" t="s">
        <v>119</v>
      </c>
      <c r="C97" s="257" t="s">
        <v>771</v>
      </c>
      <c r="D97" s="258" t="s">
        <v>747</v>
      </c>
      <c r="E97" s="387"/>
      <c r="F97" s="373"/>
      <c r="G97" s="373"/>
      <c r="H97" s="373"/>
      <c r="I97" s="373"/>
      <c r="J97" s="373"/>
      <c r="K97" s="373"/>
      <c r="L97" s="373"/>
      <c r="M97" s="373"/>
      <c r="N97" s="373"/>
      <c r="O97" s="372"/>
      <c r="P97" s="388"/>
      <c r="Q97" s="389"/>
      <c r="R97" s="389"/>
      <c r="S97" s="389"/>
      <c r="T97" s="389"/>
      <c r="U97" s="389"/>
      <c r="V97" s="376"/>
      <c r="W97" s="389"/>
      <c r="X97" s="389"/>
      <c r="Y97" s="390"/>
      <c r="Z97" s="373"/>
      <c r="AA97" s="390"/>
      <c r="AB97" s="373"/>
      <c r="AC97" s="390"/>
      <c r="AD97" s="373"/>
      <c r="AE97" s="390"/>
      <c r="AF97" s="373"/>
      <c r="AG97" s="390"/>
      <c r="AH97" s="373"/>
      <c r="AI97" s="391"/>
      <c r="AJ97" s="373"/>
      <c r="AK97" s="391"/>
      <c r="AL97" s="373"/>
      <c r="AM97" s="373"/>
      <c r="AN97" s="391"/>
      <c r="AO97" s="373"/>
      <c r="AP97" s="391"/>
      <c r="AQ97" s="373"/>
      <c r="AR97" s="391"/>
      <c r="AS97" s="373"/>
      <c r="AT97" s="391"/>
      <c r="AU97" s="373"/>
      <c r="AV97" s="391"/>
      <c r="AW97" s="245">
        <v>343</v>
      </c>
      <c r="AX97" s="395">
        <v>745</v>
      </c>
      <c r="AY97" s="407">
        <v>500</v>
      </c>
      <c r="AZ97" s="245">
        <f>'[1]4 Расх.2018 '!BB227</f>
        <v>612</v>
      </c>
      <c r="BA97" s="395">
        <f t="shared" si="9"/>
        <v>82.147651006711413</v>
      </c>
    </row>
    <row r="98" spans="1:53" ht="47.25" hidden="1" x14ac:dyDescent="0.25">
      <c r="A98" s="403"/>
      <c r="B98" s="257" t="s">
        <v>488</v>
      </c>
      <c r="C98" s="257"/>
      <c r="D98" s="258" t="s">
        <v>489</v>
      </c>
      <c r="E98" s="387"/>
      <c r="F98" s="373"/>
      <c r="G98" s="373"/>
      <c r="H98" s="373"/>
      <c r="I98" s="373"/>
      <c r="J98" s="373"/>
      <c r="K98" s="373"/>
      <c r="L98" s="373"/>
      <c r="M98" s="373"/>
      <c r="N98" s="373"/>
      <c r="O98" s="372"/>
      <c r="P98" s="388"/>
      <c r="Q98" s="389"/>
      <c r="R98" s="389"/>
      <c r="S98" s="389"/>
      <c r="T98" s="389"/>
      <c r="U98" s="389"/>
      <c r="V98" s="376"/>
      <c r="W98" s="389"/>
      <c r="X98" s="389"/>
      <c r="Y98" s="390"/>
      <c r="Z98" s="373"/>
      <c r="AA98" s="390"/>
      <c r="AB98" s="373"/>
      <c r="AC98" s="390"/>
      <c r="AD98" s="373"/>
      <c r="AE98" s="390"/>
      <c r="AF98" s="373"/>
      <c r="AG98" s="390"/>
      <c r="AH98" s="373"/>
      <c r="AI98" s="391"/>
      <c r="AJ98" s="373"/>
      <c r="AK98" s="391"/>
      <c r="AL98" s="373"/>
      <c r="AM98" s="373"/>
      <c r="AN98" s="391"/>
      <c r="AO98" s="373"/>
      <c r="AP98" s="391"/>
      <c r="AQ98" s="373"/>
      <c r="AR98" s="391"/>
      <c r="AS98" s="373"/>
      <c r="AT98" s="391"/>
      <c r="AU98" s="373"/>
      <c r="AV98" s="391"/>
      <c r="AW98" s="245">
        <f>AW99</f>
        <v>0</v>
      </c>
      <c r="AX98" s="395">
        <f>AX99</f>
        <v>0</v>
      </c>
      <c r="AY98" s="407">
        <f>AY99</f>
        <v>0</v>
      </c>
      <c r="AZ98" s="245">
        <f>AZ99</f>
        <v>0</v>
      </c>
      <c r="BA98" s="395" t="e">
        <f t="shared" si="9"/>
        <v>#DIV/0!</v>
      </c>
    </row>
    <row r="99" spans="1:53" ht="15.75" hidden="1" x14ac:dyDescent="0.25">
      <c r="A99" s="403"/>
      <c r="B99" s="257" t="s">
        <v>490</v>
      </c>
      <c r="C99" s="257"/>
      <c r="D99" s="258" t="s">
        <v>404</v>
      </c>
      <c r="E99" s="387"/>
      <c r="F99" s="373"/>
      <c r="G99" s="373"/>
      <c r="H99" s="373"/>
      <c r="I99" s="373"/>
      <c r="J99" s="373"/>
      <c r="K99" s="373"/>
      <c r="L99" s="373"/>
      <c r="M99" s="373"/>
      <c r="N99" s="373"/>
      <c r="O99" s="372"/>
      <c r="P99" s="388"/>
      <c r="Q99" s="389"/>
      <c r="R99" s="389"/>
      <c r="S99" s="389"/>
      <c r="T99" s="389"/>
      <c r="U99" s="389"/>
      <c r="V99" s="376"/>
      <c r="W99" s="389"/>
      <c r="X99" s="389"/>
      <c r="Y99" s="390"/>
      <c r="Z99" s="373"/>
      <c r="AA99" s="390"/>
      <c r="AB99" s="373"/>
      <c r="AC99" s="390"/>
      <c r="AD99" s="373"/>
      <c r="AE99" s="390"/>
      <c r="AF99" s="373"/>
      <c r="AG99" s="390"/>
      <c r="AH99" s="373"/>
      <c r="AI99" s="391"/>
      <c r="AJ99" s="373"/>
      <c r="AK99" s="391"/>
      <c r="AL99" s="373"/>
      <c r="AM99" s="373"/>
      <c r="AN99" s="391"/>
      <c r="AO99" s="373"/>
      <c r="AP99" s="391"/>
      <c r="AQ99" s="373"/>
      <c r="AR99" s="391"/>
      <c r="AS99" s="373"/>
      <c r="AT99" s="391"/>
      <c r="AU99" s="373"/>
      <c r="AV99" s="391"/>
      <c r="AW99" s="245">
        <v>0</v>
      </c>
      <c r="AX99" s="395">
        <v>0</v>
      </c>
      <c r="AY99" s="407">
        <v>0</v>
      </c>
      <c r="AZ99" s="245">
        <v>0</v>
      </c>
      <c r="BA99" s="395" t="e">
        <f t="shared" si="9"/>
        <v>#DIV/0!</v>
      </c>
    </row>
    <row r="100" spans="1:53" ht="15.75" hidden="1" x14ac:dyDescent="0.25">
      <c r="A100" s="403"/>
      <c r="B100" s="313" t="s">
        <v>491</v>
      </c>
      <c r="C100" s="313"/>
      <c r="D100" s="258" t="s">
        <v>492</v>
      </c>
      <c r="E100" s="387"/>
      <c r="F100" s="373"/>
      <c r="G100" s="373"/>
      <c r="H100" s="373"/>
      <c r="I100" s="373"/>
      <c r="J100" s="373"/>
      <c r="K100" s="373"/>
      <c r="L100" s="373"/>
      <c r="M100" s="373"/>
      <c r="N100" s="373"/>
      <c r="O100" s="372"/>
      <c r="P100" s="388"/>
      <c r="Q100" s="389"/>
      <c r="R100" s="389"/>
      <c r="S100" s="389"/>
      <c r="T100" s="389"/>
      <c r="U100" s="389"/>
      <c r="V100" s="376"/>
      <c r="W100" s="389"/>
      <c r="X100" s="389"/>
      <c r="Y100" s="390"/>
      <c r="Z100" s="373"/>
      <c r="AA100" s="390"/>
      <c r="AB100" s="373"/>
      <c r="AC100" s="390"/>
      <c r="AD100" s="373"/>
      <c r="AE100" s="390"/>
      <c r="AF100" s="373"/>
      <c r="AG100" s="390"/>
      <c r="AH100" s="373"/>
      <c r="AI100" s="391"/>
      <c r="AJ100" s="373"/>
      <c r="AK100" s="391"/>
      <c r="AL100" s="373"/>
      <c r="AM100" s="373"/>
      <c r="AN100" s="391"/>
      <c r="AO100" s="373"/>
      <c r="AP100" s="391"/>
      <c r="AQ100" s="373"/>
      <c r="AR100" s="391"/>
      <c r="AS100" s="373"/>
      <c r="AT100" s="391"/>
      <c r="AU100" s="373"/>
      <c r="AV100" s="391"/>
      <c r="AW100" s="245">
        <f>AW101+AW102</f>
        <v>0</v>
      </c>
      <c r="AX100" s="395">
        <f>AX101+AX102</f>
        <v>0</v>
      </c>
      <c r="AY100" s="407">
        <f>AY101+AY102</f>
        <v>0</v>
      </c>
      <c r="AZ100" s="245">
        <f>AZ101+AZ102</f>
        <v>0</v>
      </c>
      <c r="BA100" s="395" t="e">
        <f t="shared" si="9"/>
        <v>#DIV/0!</v>
      </c>
    </row>
    <row r="101" spans="1:53" ht="15.75" hidden="1" x14ac:dyDescent="0.25">
      <c r="A101" s="403"/>
      <c r="B101" s="257" t="s">
        <v>493</v>
      </c>
      <c r="C101" s="257"/>
      <c r="D101" s="258" t="s">
        <v>466</v>
      </c>
      <c r="E101" s="387"/>
      <c r="F101" s="373"/>
      <c r="G101" s="373"/>
      <c r="H101" s="373"/>
      <c r="I101" s="373"/>
      <c r="J101" s="373"/>
      <c r="K101" s="373"/>
      <c r="L101" s="373"/>
      <c r="M101" s="373"/>
      <c r="N101" s="373"/>
      <c r="O101" s="372"/>
      <c r="P101" s="388"/>
      <c r="Q101" s="389"/>
      <c r="R101" s="389"/>
      <c r="S101" s="389"/>
      <c r="T101" s="389"/>
      <c r="U101" s="389"/>
      <c r="V101" s="376"/>
      <c r="W101" s="389"/>
      <c r="X101" s="389"/>
      <c r="Y101" s="390"/>
      <c r="Z101" s="373"/>
      <c r="AA101" s="390"/>
      <c r="AB101" s="373"/>
      <c r="AC101" s="390"/>
      <c r="AD101" s="373"/>
      <c r="AE101" s="390"/>
      <c r="AF101" s="373"/>
      <c r="AG101" s="390"/>
      <c r="AH101" s="373"/>
      <c r="AI101" s="391"/>
      <c r="AJ101" s="373"/>
      <c r="AK101" s="391"/>
      <c r="AL101" s="373"/>
      <c r="AM101" s="373"/>
      <c r="AN101" s="391"/>
      <c r="AO101" s="373"/>
      <c r="AP101" s="391"/>
      <c r="AQ101" s="373"/>
      <c r="AR101" s="391"/>
      <c r="AS101" s="373"/>
      <c r="AT101" s="391"/>
      <c r="AU101" s="373"/>
      <c r="AV101" s="391"/>
      <c r="AW101" s="245">
        <v>0</v>
      </c>
      <c r="AX101" s="395">
        <v>0</v>
      </c>
      <c r="AY101" s="407">
        <v>0</v>
      </c>
      <c r="AZ101" s="245">
        <v>0</v>
      </c>
      <c r="BA101" s="395" t="e">
        <f t="shared" si="9"/>
        <v>#DIV/0!</v>
      </c>
    </row>
    <row r="102" spans="1:53" ht="15.75" hidden="1" x14ac:dyDescent="0.25">
      <c r="A102" s="403"/>
      <c r="B102" s="257" t="s">
        <v>494</v>
      </c>
      <c r="C102" s="257"/>
      <c r="D102" s="258" t="s">
        <v>466</v>
      </c>
      <c r="E102" s="387"/>
      <c r="F102" s="373"/>
      <c r="G102" s="373"/>
      <c r="H102" s="373"/>
      <c r="I102" s="373"/>
      <c r="J102" s="373"/>
      <c r="K102" s="373"/>
      <c r="L102" s="373"/>
      <c r="M102" s="373"/>
      <c r="N102" s="373"/>
      <c r="O102" s="372"/>
      <c r="P102" s="388"/>
      <c r="Q102" s="389"/>
      <c r="R102" s="389"/>
      <c r="S102" s="389"/>
      <c r="T102" s="389"/>
      <c r="U102" s="389"/>
      <c r="V102" s="376"/>
      <c r="W102" s="389"/>
      <c r="X102" s="389"/>
      <c r="Y102" s="390"/>
      <c r="Z102" s="373"/>
      <c r="AA102" s="390"/>
      <c r="AB102" s="373"/>
      <c r="AC102" s="390"/>
      <c r="AD102" s="373"/>
      <c r="AE102" s="390"/>
      <c r="AF102" s="373"/>
      <c r="AG102" s="390"/>
      <c r="AH102" s="373"/>
      <c r="AI102" s="391"/>
      <c r="AJ102" s="373"/>
      <c r="AK102" s="391"/>
      <c r="AL102" s="373"/>
      <c r="AM102" s="373"/>
      <c r="AN102" s="391"/>
      <c r="AO102" s="373"/>
      <c r="AP102" s="391"/>
      <c r="AQ102" s="373"/>
      <c r="AR102" s="391"/>
      <c r="AS102" s="373"/>
      <c r="AT102" s="391"/>
      <c r="AU102" s="373"/>
      <c r="AV102" s="391"/>
      <c r="AW102" s="245">
        <v>0</v>
      </c>
      <c r="AX102" s="395">
        <v>0</v>
      </c>
      <c r="AY102" s="407">
        <v>0</v>
      </c>
      <c r="AZ102" s="245">
        <v>0</v>
      </c>
      <c r="BA102" s="395" t="e">
        <f t="shared" si="9"/>
        <v>#DIV/0!</v>
      </c>
    </row>
    <row r="103" spans="1:53" ht="36" customHeight="1" x14ac:dyDescent="0.25">
      <c r="A103" s="246" t="s">
        <v>797</v>
      </c>
      <c r="B103" s="247" t="s">
        <v>62</v>
      </c>
      <c r="C103" s="247" t="s">
        <v>764</v>
      </c>
      <c r="D103" s="248" t="s">
        <v>96</v>
      </c>
      <c r="E103" s="387"/>
      <c r="F103" s="373"/>
      <c r="G103" s="373"/>
      <c r="H103" s="373"/>
      <c r="I103" s="373"/>
      <c r="J103" s="373"/>
      <c r="K103" s="373"/>
      <c r="L103" s="373"/>
      <c r="M103" s="373"/>
      <c r="N103" s="373"/>
      <c r="O103" s="372"/>
      <c r="P103" s="388"/>
      <c r="Q103" s="389"/>
      <c r="R103" s="389"/>
      <c r="S103" s="389"/>
      <c r="T103" s="389"/>
      <c r="U103" s="389"/>
      <c r="V103" s="376"/>
      <c r="W103" s="389"/>
      <c r="X103" s="389"/>
      <c r="Y103" s="390"/>
      <c r="Z103" s="373"/>
      <c r="AA103" s="390"/>
      <c r="AB103" s="373"/>
      <c r="AC103" s="390"/>
      <c r="AD103" s="373"/>
      <c r="AE103" s="390"/>
      <c r="AF103" s="373"/>
      <c r="AG103" s="390"/>
      <c r="AH103" s="373"/>
      <c r="AI103" s="391"/>
      <c r="AJ103" s="373"/>
      <c r="AK103" s="391"/>
      <c r="AL103" s="373"/>
      <c r="AM103" s="373"/>
      <c r="AN103" s="391"/>
      <c r="AO103" s="373"/>
      <c r="AP103" s="391"/>
      <c r="AQ103" s="373"/>
      <c r="AR103" s="391"/>
      <c r="AS103" s="373"/>
      <c r="AT103" s="391"/>
      <c r="AU103" s="373"/>
      <c r="AV103" s="391"/>
      <c r="AW103" s="245">
        <f>AW105+AW106</f>
        <v>10</v>
      </c>
      <c r="AX103" s="395">
        <f>AX105+AX106</f>
        <v>1700</v>
      </c>
      <c r="AY103" s="407">
        <f>AY105+AY106</f>
        <v>2120</v>
      </c>
      <c r="AZ103" s="245">
        <f>AZ105+AZ106</f>
        <v>1989.9</v>
      </c>
      <c r="BA103" s="395">
        <f t="shared" si="9"/>
        <v>117.0529411764706</v>
      </c>
    </row>
    <row r="104" spans="1:53" ht="36" customHeight="1" x14ac:dyDescent="0.25">
      <c r="A104" s="280" t="s">
        <v>797</v>
      </c>
      <c r="B104" s="257" t="s">
        <v>120</v>
      </c>
      <c r="C104" s="257" t="s">
        <v>764</v>
      </c>
      <c r="D104" s="258" t="s">
        <v>116</v>
      </c>
      <c r="E104" s="387"/>
      <c r="F104" s="373"/>
      <c r="G104" s="373"/>
      <c r="H104" s="373"/>
      <c r="I104" s="373"/>
      <c r="J104" s="373"/>
      <c r="K104" s="373"/>
      <c r="L104" s="373"/>
      <c r="M104" s="373"/>
      <c r="N104" s="373"/>
      <c r="O104" s="372"/>
      <c r="P104" s="388"/>
      <c r="Q104" s="389"/>
      <c r="R104" s="389"/>
      <c r="S104" s="389"/>
      <c r="T104" s="389"/>
      <c r="U104" s="389"/>
      <c r="V104" s="376"/>
      <c r="W104" s="389"/>
      <c r="X104" s="389"/>
      <c r="Y104" s="390"/>
      <c r="Z104" s="373"/>
      <c r="AA104" s="390"/>
      <c r="AB104" s="373"/>
      <c r="AC104" s="390"/>
      <c r="AD104" s="373"/>
      <c r="AE104" s="390"/>
      <c r="AF104" s="373"/>
      <c r="AG104" s="390"/>
      <c r="AH104" s="373"/>
      <c r="AI104" s="391"/>
      <c r="AJ104" s="373"/>
      <c r="AK104" s="391"/>
      <c r="AL104" s="373"/>
      <c r="AM104" s="373"/>
      <c r="AN104" s="391"/>
      <c r="AO104" s="373"/>
      <c r="AP104" s="391"/>
      <c r="AQ104" s="373"/>
      <c r="AR104" s="391"/>
      <c r="AS104" s="373"/>
      <c r="AT104" s="391"/>
      <c r="AU104" s="373"/>
      <c r="AV104" s="391"/>
      <c r="AW104" s="245"/>
      <c r="AX104" s="395">
        <f>AX105</f>
        <v>1700</v>
      </c>
      <c r="AY104" s="407"/>
      <c r="AZ104" s="245">
        <f>AZ105</f>
        <v>1989.9</v>
      </c>
      <c r="BA104" s="395">
        <f t="shared" si="9"/>
        <v>117.0529411764706</v>
      </c>
    </row>
    <row r="105" spans="1:53" ht="33" customHeight="1" x14ac:dyDescent="0.25">
      <c r="A105" s="255" t="s">
        <v>797</v>
      </c>
      <c r="B105" s="257" t="s">
        <v>120</v>
      </c>
      <c r="C105" s="257" t="s">
        <v>771</v>
      </c>
      <c r="D105" s="258" t="s">
        <v>747</v>
      </c>
      <c r="E105" s="387"/>
      <c r="F105" s="373"/>
      <c r="G105" s="373"/>
      <c r="H105" s="373"/>
      <c r="I105" s="373"/>
      <c r="J105" s="373"/>
      <c r="K105" s="373"/>
      <c r="L105" s="373"/>
      <c r="M105" s="373"/>
      <c r="N105" s="373"/>
      <c r="O105" s="372"/>
      <c r="P105" s="388"/>
      <c r="Q105" s="389"/>
      <c r="R105" s="389"/>
      <c r="S105" s="389"/>
      <c r="T105" s="389"/>
      <c r="U105" s="389"/>
      <c r="V105" s="376"/>
      <c r="W105" s="389"/>
      <c r="X105" s="389"/>
      <c r="Y105" s="390"/>
      <c r="Z105" s="373"/>
      <c r="AA105" s="390"/>
      <c r="AB105" s="373"/>
      <c r="AC105" s="390"/>
      <c r="AD105" s="373"/>
      <c r="AE105" s="390"/>
      <c r="AF105" s="373"/>
      <c r="AG105" s="390"/>
      <c r="AH105" s="373"/>
      <c r="AI105" s="391"/>
      <c r="AJ105" s="373"/>
      <c r="AK105" s="391"/>
      <c r="AL105" s="373"/>
      <c r="AM105" s="373"/>
      <c r="AN105" s="391"/>
      <c r="AO105" s="373"/>
      <c r="AP105" s="391"/>
      <c r="AQ105" s="373"/>
      <c r="AR105" s="391"/>
      <c r="AS105" s="373"/>
      <c r="AT105" s="391"/>
      <c r="AU105" s="373"/>
      <c r="AV105" s="391"/>
      <c r="AW105" s="245">
        <v>10</v>
      </c>
      <c r="AX105" s="395">
        <v>1700</v>
      </c>
      <c r="AY105" s="407">
        <v>20</v>
      </c>
      <c r="AZ105" s="245">
        <f>'[1]4 Расх.2018 '!BB235</f>
        <v>1989.9</v>
      </c>
      <c r="BA105" s="395">
        <f t="shared" si="9"/>
        <v>117.0529411764706</v>
      </c>
    </row>
    <row r="106" spans="1:53" ht="36" hidden="1" customHeight="1" x14ac:dyDescent="0.25">
      <c r="A106" s="403"/>
      <c r="B106" s="257"/>
      <c r="C106" s="257"/>
      <c r="D106" s="258"/>
      <c r="E106" s="387"/>
      <c r="F106" s="373"/>
      <c r="G106" s="373"/>
      <c r="H106" s="373"/>
      <c r="I106" s="373"/>
      <c r="J106" s="373"/>
      <c r="K106" s="373"/>
      <c r="L106" s="373"/>
      <c r="M106" s="373"/>
      <c r="N106" s="373"/>
      <c r="O106" s="372"/>
      <c r="P106" s="388"/>
      <c r="Q106" s="389"/>
      <c r="R106" s="389"/>
      <c r="S106" s="389"/>
      <c r="T106" s="389"/>
      <c r="U106" s="389"/>
      <c r="V106" s="376"/>
      <c r="W106" s="389"/>
      <c r="X106" s="389"/>
      <c r="Y106" s="390"/>
      <c r="Z106" s="373"/>
      <c r="AA106" s="390"/>
      <c r="AB106" s="373"/>
      <c r="AC106" s="390"/>
      <c r="AD106" s="373"/>
      <c r="AE106" s="390"/>
      <c r="AF106" s="373"/>
      <c r="AG106" s="390"/>
      <c r="AH106" s="373"/>
      <c r="AI106" s="391"/>
      <c r="AJ106" s="373"/>
      <c r="AK106" s="391"/>
      <c r="AL106" s="373"/>
      <c r="AM106" s="373"/>
      <c r="AN106" s="391"/>
      <c r="AO106" s="373"/>
      <c r="AP106" s="391"/>
      <c r="AQ106" s="373"/>
      <c r="AR106" s="391"/>
      <c r="AS106" s="373"/>
      <c r="AT106" s="391"/>
      <c r="AU106" s="373"/>
      <c r="AV106" s="391"/>
      <c r="AW106" s="245"/>
      <c r="AX106" s="395"/>
      <c r="AY106" s="407">
        <v>2100</v>
      </c>
      <c r="AZ106" s="245"/>
      <c r="BA106" s="395" t="e">
        <f t="shared" si="9"/>
        <v>#DIV/0!</v>
      </c>
    </row>
    <row r="107" spans="1:53" ht="31.5" hidden="1" x14ac:dyDescent="0.25">
      <c r="A107" s="419"/>
      <c r="B107" s="408" t="s">
        <v>962</v>
      </c>
      <c r="C107" s="411"/>
      <c r="D107" s="412" t="s">
        <v>404</v>
      </c>
      <c r="E107" s="387"/>
      <c r="F107" s="373"/>
      <c r="G107" s="373"/>
      <c r="H107" s="373"/>
      <c r="I107" s="373"/>
      <c r="J107" s="373"/>
      <c r="K107" s="373"/>
      <c r="L107" s="373"/>
      <c r="M107" s="373"/>
      <c r="N107" s="373"/>
      <c r="O107" s="372"/>
      <c r="P107" s="388"/>
      <c r="Q107" s="389"/>
      <c r="R107" s="389"/>
      <c r="S107" s="389"/>
      <c r="T107" s="389"/>
      <c r="U107" s="389"/>
      <c r="V107" s="376"/>
      <c r="W107" s="389"/>
      <c r="X107" s="389"/>
      <c r="Y107" s="390"/>
      <c r="Z107" s="373"/>
      <c r="AA107" s="390"/>
      <c r="AB107" s="373"/>
      <c r="AC107" s="390"/>
      <c r="AD107" s="373"/>
      <c r="AE107" s="390"/>
      <c r="AF107" s="373"/>
      <c r="AG107" s="390"/>
      <c r="AH107" s="373"/>
      <c r="AI107" s="391"/>
      <c r="AJ107" s="373"/>
      <c r="AK107" s="391"/>
      <c r="AL107" s="373"/>
      <c r="AM107" s="373"/>
      <c r="AN107" s="391"/>
      <c r="AO107" s="373"/>
      <c r="AP107" s="391"/>
      <c r="AQ107" s="373"/>
      <c r="AR107" s="391"/>
      <c r="AS107" s="373"/>
      <c r="AT107" s="391"/>
      <c r="AU107" s="373"/>
      <c r="AV107" s="391"/>
      <c r="AW107" s="245">
        <v>0</v>
      </c>
      <c r="AX107" s="395">
        <v>0</v>
      </c>
      <c r="AY107" s="407">
        <v>0</v>
      </c>
      <c r="AZ107" s="245">
        <v>0</v>
      </c>
      <c r="BA107" s="395" t="e">
        <f t="shared" si="9"/>
        <v>#DIV/0!</v>
      </c>
    </row>
    <row r="108" spans="1:53" ht="15.75" hidden="1" x14ac:dyDescent="0.25">
      <c r="A108" s="419"/>
      <c r="B108" s="408" t="s">
        <v>963</v>
      </c>
      <c r="C108" s="411"/>
      <c r="D108" s="413" t="s">
        <v>470</v>
      </c>
      <c r="E108" s="387"/>
      <c r="F108" s="373"/>
      <c r="G108" s="373"/>
      <c r="H108" s="373"/>
      <c r="I108" s="373"/>
      <c r="J108" s="373"/>
      <c r="K108" s="373"/>
      <c r="L108" s="373"/>
      <c r="M108" s="373"/>
      <c r="N108" s="373"/>
      <c r="O108" s="372"/>
      <c r="P108" s="388"/>
      <c r="Q108" s="389"/>
      <c r="R108" s="389"/>
      <c r="S108" s="389"/>
      <c r="T108" s="389"/>
      <c r="U108" s="389"/>
      <c r="V108" s="376"/>
      <c r="W108" s="389"/>
      <c r="X108" s="389"/>
      <c r="Y108" s="390"/>
      <c r="Z108" s="373"/>
      <c r="AA108" s="390"/>
      <c r="AB108" s="373"/>
      <c r="AC108" s="390"/>
      <c r="AD108" s="373"/>
      <c r="AE108" s="390"/>
      <c r="AF108" s="373"/>
      <c r="AG108" s="390"/>
      <c r="AH108" s="373"/>
      <c r="AI108" s="391"/>
      <c r="AJ108" s="373"/>
      <c r="AK108" s="391"/>
      <c r="AL108" s="373"/>
      <c r="AM108" s="373"/>
      <c r="AN108" s="391"/>
      <c r="AO108" s="373"/>
      <c r="AP108" s="391"/>
      <c r="AQ108" s="373"/>
      <c r="AR108" s="391"/>
      <c r="AS108" s="373"/>
      <c r="AT108" s="391"/>
      <c r="AU108" s="373"/>
      <c r="AV108" s="391"/>
      <c r="AW108" s="245">
        <f>AW109</f>
        <v>0</v>
      </c>
      <c r="AX108" s="395">
        <f>AX109</f>
        <v>0</v>
      </c>
      <c r="AY108" s="407">
        <f>AY109</f>
        <v>0</v>
      </c>
      <c r="AZ108" s="245">
        <f>AZ109</f>
        <v>0</v>
      </c>
      <c r="BA108" s="395" t="e">
        <f t="shared" si="9"/>
        <v>#DIV/0!</v>
      </c>
    </row>
    <row r="109" spans="1:53" ht="31.5" hidden="1" x14ac:dyDescent="0.25">
      <c r="A109" s="419"/>
      <c r="B109" s="408" t="s">
        <v>964</v>
      </c>
      <c r="C109" s="411"/>
      <c r="D109" s="412" t="s">
        <v>965</v>
      </c>
      <c r="E109" s="387"/>
      <c r="F109" s="373"/>
      <c r="G109" s="373"/>
      <c r="H109" s="373"/>
      <c r="I109" s="373"/>
      <c r="J109" s="373"/>
      <c r="K109" s="373"/>
      <c r="L109" s="373"/>
      <c r="M109" s="373"/>
      <c r="N109" s="373"/>
      <c r="O109" s="372"/>
      <c r="P109" s="388"/>
      <c r="Q109" s="389"/>
      <c r="R109" s="389"/>
      <c r="S109" s="389"/>
      <c r="T109" s="389"/>
      <c r="U109" s="389"/>
      <c r="V109" s="376"/>
      <c r="W109" s="389"/>
      <c r="X109" s="389"/>
      <c r="Y109" s="390"/>
      <c r="Z109" s="373"/>
      <c r="AA109" s="390"/>
      <c r="AB109" s="373"/>
      <c r="AC109" s="390"/>
      <c r="AD109" s="373"/>
      <c r="AE109" s="390"/>
      <c r="AF109" s="373"/>
      <c r="AG109" s="390"/>
      <c r="AH109" s="373"/>
      <c r="AI109" s="391"/>
      <c r="AJ109" s="373"/>
      <c r="AK109" s="391"/>
      <c r="AL109" s="373"/>
      <c r="AM109" s="373"/>
      <c r="AN109" s="391"/>
      <c r="AO109" s="373"/>
      <c r="AP109" s="391"/>
      <c r="AQ109" s="373"/>
      <c r="AR109" s="391"/>
      <c r="AS109" s="373"/>
      <c r="AT109" s="391"/>
      <c r="AU109" s="373"/>
      <c r="AV109" s="391"/>
      <c r="AW109" s="245"/>
      <c r="AX109" s="395"/>
      <c r="AY109" s="407"/>
      <c r="AZ109" s="245"/>
      <c r="BA109" s="395" t="e">
        <f t="shared" si="9"/>
        <v>#DIV/0!</v>
      </c>
    </row>
    <row r="110" spans="1:53" ht="15.75" hidden="1" x14ac:dyDescent="0.25">
      <c r="A110" s="419"/>
      <c r="B110" s="397" t="s">
        <v>966</v>
      </c>
      <c r="C110" s="397"/>
      <c r="D110" s="421" t="s">
        <v>495</v>
      </c>
      <c r="E110" s="387"/>
      <c r="F110" s="373"/>
      <c r="G110" s="373"/>
      <c r="H110" s="373"/>
      <c r="I110" s="373"/>
      <c r="J110" s="373"/>
      <c r="K110" s="373"/>
      <c r="L110" s="373"/>
      <c r="M110" s="373"/>
      <c r="N110" s="373"/>
      <c r="O110" s="372"/>
      <c r="P110" s="388"/>
      <c r="Q110" s="389"/>
      <c r="R110" s="389"/>
      <c r="S110" s="389"/>
      <c r="T110" s="389"/>
      <c r="U110" s="389"/>
      <c r="V110" s="376"/>
      <c r="W110" s="389"/>
      <c r="X110" s="389"/>
      <c r="Y110" s="390"/>
      <c r="Z110" s="373"/>
      <c r="AA110" s="390"/>
      <c r="AB110" s="373"/>
      <c r="AC110" s="390"/>
      <c r="AD110" s="373"/>
      <c r="AE110" s="390"/>
      <c r="AF110" s="373"/>
      <c r="AG110" s="390"/>
      <c r="AH110" s="373"/>
      <c r="AI110" s="391"/>
      <c r="AJ110" s="373"/>
      <c r="AK110" s="391"/>
      <c r="AL110" s="373"/>
      <c r="AM110" s="373"/>
      <c r="AN110" s="391"/>
      <c r="AO110" s="373"/>
      <c r="AP110" s="391"/>
      <c r="AQ110" s="373"/>
      <c r="AR110" s="391"/>
      <c r="AS110" s="373"/>
      <c r="AT110" s="391"/>
      <c r="AU110" s="373"/>
      <c r="AV110" s="391"/>
      <c r="AW110" s="400">
        <f t="shared" ref="AW110:AZ112" si="11">AW111</f>
        <v>0</v>
      </c>
      <c r="AX110" s="401">
        <f t="shared" si="11"/>
        <v>0</v>
      </c>
      <c r="AY110" s="402">
        <f t="shared" si="11"/>
        <v>0</v>
      </c>
      <c r="AZ110" s="400">
        <f t="shared" si="11"/>
        <v>0</v>
      </c>
      <c r="BA110" s="395" t="e">
        <f t="shared" si="9"/>
        <v>#DIV/0!</v>
      </c>
    </row>
    <row r="111" spans="1:53" ht="15.75" hidden="1" x14ac:dyDescent="0.25">
      <c r="A111" s="419"/>
      <c r="B111" s="404" t="s">
        <v>967</v>
      </c>
      <c r="C111" s="404"/>
      <c r="D111" s="427" t="s">
        <v>387</v>
      </c>
      <c r="E111" s="387"/>
      <c r="F111" s="373"/>
      <c r="G111" s="373"/>
      <c r="H111" s="373"/>
      <c r="I111" s="373"/>
      <c r="J111" s="373"/>
      <c r="K111" s="373"/>
      <c r="L111" s="373"/>
      <c r="M111" s="373"/>
      <c r="N111" s="373"/>
      <c r="O111" s="372"/>
      <c r="P111" s="388"/>
      <c r="Q111" s="389"/>
      <c r="R111" s="389"/>
      <c r="S111" s="389"/>
      <c r="T111" s="389"/>
      <c r="U111" s="389"/>
      <c r="V111" s="376"/>
      <c r="W111" s="389"/>
      <c r="X111" s="389"/>
      <c r="Y111" s="390"/>
      <c r="Z111" s="373"/>
      <c r="AA111" s="390"/>
      <c r="AB111" s="373"/>
      <c r="AC111" s="390"/>
      <c r="AD111" s="373"/>
      <c r="AE111" s="390"/>
      <c r="AF111" s="373"/>
      <c r="AG111" s="390"/>
      <c r="AH111" s="373"/>
      <c r="AI111" s="391"/>
      <c r="AJ111" s="373"/>
      <c r="AK111" s="391"/>
      <c r="AL111" s="373"/>
      <c r="AM111" s="373"/>
      <c r="AN111" s="391"/>
      <c r="AO111" s="373"/>
      <c r="AP111" s="391"/>
      <c r="AQ111" s="373"/>
      <c r="AR111" s="391"/>
      <c r="AS111" s="373"/>
      <c r="AT111" s="391"/>
      <c r="AU111" s="373"/>
      <c r="AV111" s="391"/>
      <c r="AW111" s="332">
        <f t="shared" si="11"/>
        <v>0</v>
      </c>
      <c r="AX111" s="414">
        <f t="shared" si="11"/>
        <v>0</v>
      </c>
      <c r="AY111" s="415">
        <f t="shared" si="11"/>
        <v>0</v>
      </c>
      <c r="AZ111" s="332">
        <f t="shared" si="11"/>
        <v>0</v>
      </c>
      <c r="BA111" s="395" t="e">
        <f t="shared" si="9"/>
        <v>#DIV/0!</v>
      </c>
    </row>
    <row r="112" spans="1:53" ht="15.75" hidden="1" x14ac:dyDescent="0.25">
      <c r="A112" s="419"/>
      <c r="B112" s="408" t="s">
        <v>968</v>
      </c>
      <c r="C112" s="411"/>
      <c r="D112" s="412" t="s">
        <v>405</v>
      </c>
      <c r="E112" s="387"/>
      <c r="F112" s="373"/>
      <c r="G112" s="373"/>
      <c r="H112" s="373"/>
      <c r="I112" s="373"/>
      <c r="J112" s="373"/>
      <c r="K112" s="373"/>
      <c r="L112" s="373"/>
      <c r="M112" s="373"/>
      <c r="N112" s="373"/>
      <c r="O112" s="372"/>
      <c r="P112" s="388"/>
      <c r="Q112" s="389"/>
      <c r="R112" s="389"/>
      <c r="S112" s="389"/>
      <c r="T112" s="389"/>
      <c r="U112" s="389"/>
      <c r="V112" s="376"/>
      <c r="W112" s="389"/>
      <c r="X112" s="389"/>
      <c r="Y112" s="390"/>
      <c r="Z112" s="373"/>
      <c r="AA112" s="390"/>
      <c r="AB112" s="373"/>
      <c r="AC112" s="390"/>
      <c r="AD112" s="373"/>
      <c r="AE112" s="390"/>
      <c r="AF112" s="373"/>
      <c r="AG112" s="390"/>
      <c r="AH112" s="373"/>
      <c r="AI112" s="391"/>
      <c r="AJ112" s="373"/>
      <c r="AK112" s="391"/>
      <c r="AL112" s="373"/>
      <c r="AM112" s="373"/>
      <c r="AN112" s="391"/>
      <c r="AO112" s="373"/>
      <c r="AP112" s="391"/>
      <c r="AQ112" s="373"/>
      <c r="AR112" s="391"/>
      <c r="AS112" s="373"/>
      <c r="AT112" s="391"/>
      <c r="AU112" s="373"/>
      <c r="AV112" s="391"/>
      <c r="AW112" s="245">
        <f t="shared" si="11"/>
        <v>0</v>
      </c>
      <c r="AX112" s="395">
        <f t="shared" si="11"/>
        <v>0</v>
      </c>
      <c r="AY112" s="407">
        <f t="shared" si="11"/>
        <v>0</v>
      </c>
      <c r="AZ112" s="245">
        <f t="shared" si="11"/>
        <v>0</v>
      </c>
      <c r="BA112" s="395" t="e">
        <f t="shared" si="9"/>
        <v>#DIV/0!</v>
      </c>
    </row>
    <row r="113" spans="1:53" ht="47.25" hidden="1" x14ac:dyDescent="0.25">
      <c r="A113" s="419"/>
      <c r="B113" s="408" t="s">
        <v>969</v>
      </c>
      <c r="C113" s="411"/>
      <c r="D113" s="412" t="s">
        <v>406</v>
      </c>
      <c r="E113" s="387"/>
      <c r="F113" s="373"/>
      <c r="G113" s="373"/>
      <c r="H113" s="373"/>
      <c r="I113" s="373"/>
      <c r="J113" s="373"/>
      <c r="K113" s="373"/>
      <c r="L113" s="373"/>
      <c r="M113" s="373"/>
      <c r="N113" s="373"/>
      <c r="O113" s="372"/>
      <c r="P113" s="388"/>
      <c r="Q113" s="389"/>
      <c r="R113" s="389"/>
      <c r="S113" s="389"/>
      <c r="T113" s="389"/>
      <c r="U113" s="389"/>
      <c r="V113" s="376"/>
      <c r="W113" s="389"/>
      <c r="X113" s="389"/>
      <c r="Y113" s="390"/>
      <c r="Z113" s="373"/>
      <c r="AA113" s="390"/>
      <c r="AB113" s="373"/>
      <c r="AC113" s="390"/>
      <c r="AD113" s="373"/>
      <c r="AE113" s="390"/>
      <c r="AF113" s="373"/>
      <c r="AG113" s="390"/>
      <c r="AH113" s="373"/>
      <c r="AI113" s="391"/>
      <c r="AJ113" s="373"/>
      <c r="AK113" s="391"/>
      <c r="AL113" s="373"/>
      <c r="AM113" s="373"/>
      <c r="AN113" s="391"/>
      <c r="AO113" s="373"/>
      <c r="AP113" s="391"/>
      <c r="AQ113" s="373"/>
      <c r="AR113" s="391"/>
      <c r="AS113" s="373"/>
      <c r="AT113" s="391"/>
      <c r="AU113" s="373"/>
      <c r="AV113" s="391"/>
      <c r="AW113" s="245">
        <v>0</v>
      </c>
      <c r="AX113" s="395">
        <v>0</v>
      </c>
      <c r="AY113" s="407">
        <v>0</v>
      </c>
      <c r="AZ113" s="245">
        <v>0</v>
      </c>
      <c r="BA113" s="395" t="e">
        <f t="shared" si="9"/>
        <v>#DIV/0!</v>
      </c>
    </row>
    <row r="114" spans="1:53" ht="51" customHeight="1" x14ac:dyDescent="0.25">
      <c r="A114" s="418" t="s">
        <v>933</v>
      </c>
      <c r="B114" s="384" t="s">
        <v>825</v>
      </c>
      <c r="C114" s="385" t="s">
        <v>764</v>
      </c>
      <c r="D114" s="420" t="s">
        <v>72</v>
      </c>
      <c r="E114" s="387"/>
      <c r="F114" s="373"/>
      <c r="G114" s="373"/>
      <c r="H114" s="373"/>
      <c r="I114" s="373"/>
      <c r="J114" s="373"/>
      <c r="K114" s="373"/>
      <c r="L114" s="373"/>
      <c r="M114" s="373"/>
      <c r="N114" s="373"/>
      <c r="O114" s="372"/>
      <c r="P114" s="388"/>
      <c r="Q114" s="389"/>
      <c r="R114" s="389"/>
      <c r="S114" s="389"/>
      <c r="T114" s="389"/>
      <c r="U114" s="389"/>
      <c r="V114" s="376"/>
      <c r="W114" s="389"/>
      <c r="X114" s="389"/>
      <c r="Y114" s="390"/>
      <c r="Z114" s="373"/>
      <c r="AA114" s="390"/>
      <c r="AB114" s="373"/>
      <c r="AC114" s="390"/>
      <c r="AD114" s="373"/>
      <c r="AE114" s="390"/>
      <c r="AF114" s="373"/>
      <c r="AG114" s="390"/>
      <c r="AH114" s="373"/>
      <c r="AI114" s="391"/>
      <c r="AJ114" s="373"/>
      <c r="AK114" s="391"/>
      <c r="AL114" s="373"/>
      <c r="AM114" s="373"/>
      <c r="AN114" s="391"/>
      <c r="AO114" s="373"/>
      <c r="AP114" s="391"/>
      <c r="AQ114" s="373"/>
      <c r="AR114" s="391"/>
      <c r="AS114" s="373"/>
      <c r="AT114" s="391"/>
      <c r="AU114" s="373"/>
      <c r="AV114" s="391"/>
      <c r="AW114" s="400" t="e">
        <f>AW115+AW135+AW154+AW160+AW170</f>
        <v>#REF!</v>
      </c>
      <c r="AX114" s="401">
        <f>AX115+AX135+AX154+AX160+AX170</f>
        <v>50285.370999999999</v>
      </c>
      <c r="AY114" s="402" t="e">
        <f>AY115+AY135+AY154+AY160+AY170</f>
        <v>#REF!</v>
      </c>
      <c r="AZ114" s="400">
        <f>AZ115+AZ135+AZ154+AZ160+AZ170</f>
        <v>38357.985419999997</v>
      </c>
      <c r="BA114" s="395">
        <f t="shared" si="9"/>
        <v>76.280605387200978</v>
      </c>
    </row>
    <row r="115" spans="1:53" ht="21.6" customHeight="1" x14ac:dyDescent="0.25">
      <c r="A115" s="418" t="s">
        <v>933</v>
      </c>
      <c r="B115" s="384" t="s">
        <v>970</v>
      </c>
      <c r="C115" s="385" t="s">
        <v>764</v>
      </c>
      <c r="D115" s="420" t="s">
        <v>711</v>
      </c>
      <c r="E115" s="387"/>
      <c r="F115" s="373"/>
      <c r="G115" s="373"/>
      <c r="H115" s="373"/>
      <c r="I115" s="373"/>
      <c r="J115" s="373"/>
      <c r="K115" s="373"/>
      <c r="L115" s="373"/>
      <c r="M115" s="373"/>
      <c r="N115" s="373"/>
      <c r="O115" s="372"/>
      <c r="P115" s="388"/>
      <c r="Q115" s="389"/>
      <c r="R115" s="389"/>
      <c r="S115" s="389"/>
      <c r="T115" s="389"/>
      <c r="U115" s="389"/>
      <c r="V115" s="376"/>
      <c r="W115" s="389"/>
      <c r="X115" s="389"/>
      <c r="Y115" s="390"/>
      <c r="Z115" s="373"/>
      <c r="AA115" s="390"/>
      <c r="AB115" s="373"/>
      <c r="AC115" s="390"/>
      <c r="AD115" s="373"/>
      <c r="AE115" s="390"/>
      <c r="AF115" s="373"/>
      <c r="AG115" s="390"/>
      <c r="AH115" s="373"/>
      <c r="AI115" s="391"/>
      <c r="AJ115" s="373"/>
      <c r="AK115" s="391"/>
      <c r="AL115" s="373"/>
      <c r="AM115" s="373"/>
      <c r="AN115" s="391"/>
      <c r="AO115" s="373"/>
      <c r="AP115" s="391"/>
      <c r="AQ115" s="373"/>
      <c r="AR115" s="391"/>
      <c r="AS115" s="373"/>
      <c r="AT115" s="391"/>
      <c r="AU115" s="373"/>
      <c r="AV115" s="391"/>
      <c r="AW115" s="400">
        <f t="shared" ref="AW115:AZ116" si="12">AW116</f>
        <v>53997.75</v>
      </c>
      <c r="AX115" s="401">
        <f t="shared" si="12"/>
        <v>27838.36</v>
      </c>
      <c r="AY115" s="402">
        <f t="shared" si="12"/>
        <v>19128.699999999997</v>
      </c>
      <c r="AZ115" s="400">
        <f t="shared" si="12"/>
        <v>17830.099999999999</v>
      </c>
      <c r="BA115" s="395">
        <f t="shared" si="9"/>
        <v>64.048672407426295</v>
      </c>
    </row>
    <row r="116" spans="1:53" ht="15.75" x14ac:dyDescent="0.25">
      <c r="A116" s="236" t="s">
        <v>812</v>
      </c>
      <c r="B116" s="237" t="s">
        <v>766</v>
      </c>
      <c r="C116" s="237" t="s">
        <v>764</v>
      </c>
      <c r="D116" s="238" t="s">
        <v>496</v>
      </c>
      <c r="E116" s="387"/>
      <c r="F116" s="373"/>
      <c r="G116" s="373"/>
      <c r="H116" s="373"/>
      <c r="I116" s="373"/>
      <c r="J116" s="373"/>
      <c r="K116" s="373"/>
      <c r="L116" s="373"/>
      <c r="M116" s="373"/>
      <c r="N116" s="373"/>
      <c r="O116" s="372"/>
      <c r="P116" s="388"/>
      <c r="Q116" s="389"/>
      <c r="R116" s="389"/>
      <c r="S116" s="389"/>
      <c r="T116" s="389"/>
      <c r="U116" s="389"/>
      <c r="V116" s="376"/>
      <c r="W116" s="389"/>
      <c r="X116" s="389"/>
      <c r="Y116" s="390"/>
      <c r="Z116" s="373"/>
      <c r="AA116" s="390"/>
      <c r="AB116" s="373"/>
      <c r="AC116" s="390"/>
      <c r="AD116" s="373"/>
      <c r="AE116" s="390"/>
      <c r="AF116" s="373"/>
      <c r="AG116" s="390"/>
      <c r="AH116" s="373"/>
      <c r="AI116" s="391"/>
      <c r="AJ116" s="373"/>
      <c r="AK116" s="391"/>
      <c r="AL116" s="373"/>
      <c r="AM116" s="373"/>
      <c r="AN116" s="391"/>
      <c r="AO116" s="373"/>
      <c r="AP116" s="391"/>
      <c r="AQ116" s="373"/>
      <c r="AR116" s="391"/>
      <c r="AS116" s="373"/>
      <c r="AT116" s="391"/>
      <c r="AU116" s="373"/>
      <c r="AV116" s="391"/>
      <c r="AW116" s="400">
        <f t="shared" si="12"/>
        <v>53997.75</v>
      </c>
      <c r="AX116" s="401">
        <f t="shared" si="12"/>
        <v>27838.36</v>
      </c>
      <c r="AY116" s="402">
        <f t="shared" si="12"/>
        <v>19128.699999999997</v>
      </c>
      <c r="AZ116" s="400">
        <f t="shared" si="12"/>
        <v>17830.099999999999</v>
      </c>
      <c r="BA116" s="395">
        <f t="shared" si="9"/>
        <v>64.048672407426295</v>
      </c>
    </row>
    <row r="117" spans="1:53" ht="18" customHeight="1" x14ac:dyDescent="0.25">
      <c r="A117" s="236" t="s">
        <v>813</v>
      </c>
      <c r="B117" s="237" t="s">
        <v>766</v>
      </c>
      <c r="C117" s="237" t="s">
        <v>764</v>
      </c>
      <c r="D117" s="238" t="s">
        <v>497</v>
      </c>
      <c r="E117" s="387"/>
      <c r="F117" s="373"/>
      <c r="G117" s="373"/>
      <c r="H117" s="373"/>
      <c r="I117" s="373"/>
      <c r="J117" s="373"/>
      <c r="K117" s="373"/>
      <c r="L117" s="373"/>
      <c r="M117" s="373"/>
      <c r="N117" s="373"/>
      <c r="O117" s="372"/>
      <c r="P117" s="388"/>
      <c r="Q117" s="389"/>
      <c r="R117" s="389"/>
      <c r="S117" s="389"/>
      <c r="T117" s="389"/>
      <c r="U117" s="389"/>
      <c r="V117" s="376"/>
      <c r="W117" s="389"/>
      <c r="X117" s="389"/>
      <c r="Y117" s="390"/>
      <c r="Z117" s="373"/>
      <c r="AA117" s="390"/>
      <c r="AB117" s="373"/>
      <c r="AC117" s="390"/>
      <c r="AD117" s="373"/>
      <c r="AE117" s="390"/>
      <c r="AF117" s="373"/>
      <c r="AG117" s="390"/>
      <c r="AH117" s="373"/>
      <c r="AI117" s="391"/>
      <c r="AJ117" s="373"/>
      <c r="AK117" s="391"/>
      <c r="AL117" s="373"/>
      <c r="AM117" s="373"/>
      <c r="AN117" s="391"/>
      <c r="AO117" s="373"/>
      <c r="AP117" s="391"/>
      <c r="AQ117" s="373"/>
      <c r="AR117" s="391"/>
      <c r="AS117" s="373"/>
      <c r="AT117" s="391"/>
      <c r="AU117" s="373"/>
      <c r="AV117" s="391"/>
      <c r="AW117" s="400">
        <f>AW125+AW128</f>
        <v>53997.75</v>
      </c>
      <c r="AX117" s="401">
        <f>AX125+AX128+AX130</f>
        <v>27838.36</v>
      </c>
      <c r="AY117" s="402">
        <f>AY125+AY128</f>
        <v>19128.699999999997</v>
      </c>
      <c r="AZ117" s="400">
        <f>AZ125+AZ128</f>
        <v>17830.099999999999</v>
      </c>
      <c r="BA117" s="395">
        <f t="shared" si="9"/>
        <v>64.048672407426295</v>
      </c>
    </row>
    <row r="118" spans="1:53" ht="14.45" hidden="1" customHeight="1" x14ac:dyDescent="0.25">
      <c r="A118" s="419"/>
      <c r="B118" s="404" t="s">
        <v>498</v>
      </c>
      <c r="C118" s="404"/>
      <c r="D118" s="427" t="s">
        <v>499</v>
      </c>
      <c r="E118" s="387"/>
      <c r="F118" s="373"/>
      <c r="G118" s="373"/>
      <c r="H118" s="373"/>
      <c r="I118" s="373"/>
      <c r="J118" s="373"/>
      <c r="K118" s="373"/>
      <c r="L118" s="373"/>
      <c r="M118" s="373"/>
      <c r="N118" s="373"/>
      <c r="O118" s="372"/>
      <c r="P118" s="388"/>
      <c r="Q118" s="389"/>
      <c r="R118" s="389"/>
      <c r="S118" s="389"/>
      <c r="T118" s="389"/>
      <c r="U118" s="389"/>
      <c r="V118" s="376"/>
      <c r="W118" s="389"/>
      <c r="X118" s="389"/>
      <c r="Y118" s="390"/>
      <c r="Z118" s="373"/>
      <c r="AA118" s="390"/>
      <c r="AB118" s="373"/>
      <c r="AC118" s="390"/>
      <c r="AD118" s="373"/>
      <c r="AE118" s="390"/>
      <c r="AF118" s="373"/>
      <c r="AG118" s="390"/>
      <c r="AH118" s="373"/>
      <c r="AI118" s="391"/>
      <c r="AJ118" s="373"/>
      <c r="AK118" s="391"/>
      <c r="AL118" s="373"/>
      <c r="AM118" s="373"/>
      <c r="AN118" s="391"/>
      <c r="AO118" s="373"/>
      <c r="AP118" s="391"/>
      <c r="AQ118" s="373"/>
      <c r="AR118" s="391"/>
      <c r="AS118" s="373"/>
      <c r="AT118" s="391"/>
      <c r="AU118" s="373"/>
      <c r="AV118" s="391"/>
      <c r="AW118" s="332"/>
      <c r="AX118" s="414"/>
      <c r="AY118" s="415"/>
      <c r="AZ118" s="332"/>
      <c r="BA118" s="395" t="e">
        <f t="shared" si="9"/>
        <v>#DIV/0!</v>
      </c>
    </row>
    <row r="119" spans="1:53" ht="15.75" hidden="1" x14ac:dyDescent="0.25">
      <c r="A119" s="419"/>
      <c r="B119" s="408" t="s">
        <v>500</v>
      </c>
      <c r="C119" s="411"/>
      <c r="D119" s="412" t="s">
        <v>501</v>
      </c>
      <c r="E119" s="387"/>
      <c r="F119" s="373"/>
      <c r="G119" s="373"/>
      <c r="H119" s="373"/>
      <c r="I119" s="373"/>
      <c r="J119" s="373"/>
      <c r="K119" s="373"/>
      <c r="L119" s="373"/>
      <c r="M119" s="373"/>
      <c r="N119" s="373"/>
      <c r="O119" s="372"/>
      <c r="P119" s="388"/>
      <c r="Q119" s="389"/>
      <c r="R119" s="389"/>
      <c r="S119" s="389"/>
      <c r="T119" s="389"/>
      <c r="U119" s="389"/>
      <c r="V119" s="376"/>
      <c r="W119" s="389"/>
      <c r="X119" s="389"/>
      <c r="Y119" s="390"/>
      <c r="Z119" s="373"/>
      <c r="AA119" s="390"/>
      <c r="AB119" s="373"/>
      <c r="AC119" s="390"/>
      <c r="AD119" s="373"/>
      <c r="AE119" s="390"/>
      <c r="AF119" s="373"/>
      <c r="AG119" s="390"/>
      <c r="AH119" s="373"/>
      <c r="AI119" s="391"/>
      <c r="AJ119" s="373"/>
      <c r="AK119" s="391"/>
      <c r="AL119" s="373"/>
      <c r="AM119" s="373"/>
      <c r="AN119" s="391"/>
      <c r="AO119" s="373"/>
      <c r="AP119" s="391"/>
      <c r="AQ119" s="373"/>
      <c r="AR119" s="391"/>
      <c r="AS119" s="373"/>
      <c r="AT119" s="391"/>
      <c r="AU119" s="373"/>
      <c r="AV119" s="391"/>
      <c r="AW119" s="332"/>
      <c r="AX119" s="414"/>
      <c r="AY119" s="415"/>
      <c r="AZ119" s="332"/>
      <c r="BA119" s="395" t="e">
        <f t="shared" si="9"/>
        <v>#DIV/0!</v>
      </c>
    </row>
    <row r="120" spans="1:53" ht="15.75" hidden="1" x14ac:dyDescent="0.25">
      <c r="A120" s="419"/>
      <c r="B120" s="408" t="s">
        <v>502</v>
      </c>
      <c r="C120" s="411"/>
      <c r="D120" s="412" t="s">
        <v>405</v>
      </c>
      <c r="E120" s="387"/>
      <c r="F120" s="373"/>
      <c r="G120" s="373"/>
      <c r="H120" s="373"/>
      <c r="I120" s="373"/>
      <c r="J120" s="373"/>
      <c r="K120" s="373"/>
      <c r="L120" s="373"/>
      <c r="M120" s="373"/>
      <c r="N120" s="373"/>
      <c r="O120" s="372"/>
      <c r="P120" s="388"/>
      <c r="Q120" s="389"/>
      <c r="R120" s="389"/>
      <c r="S120" s="389"/>
      <c r="T120" s="389"/>
      <c r="U120" s="389"/>
      <c r="V120" s="376"/>
      <c r="W120" s="389"/>
      <c r="X120" s="389"/>
      <c r="Y120" s="390"/>
      <c r="Z120" s="373"/>
      <c r="AA120" s="390"/>
      <c r="AB120" s="373"/>
      <c r="AC120" s="390"/>
      <c r="AD120" s="373"/>
      <c r="AE120" s="390"/>
      <c r="AF120" s="373"/>
      <c r="AG120" s="390"/>
      <c r="AH120" s="373"/>
      <c r="AI120" s="391"/>
      <c r="AJ120" s="373"/>
      <c r="AK120" s="391"/>
      <c r="AL120" s="373"/>
      <c r="AM120" s="373"/>
      <c r="AN120" s="391"/>
      <c r="AO120" s="373"/>
      <c r="AP120" s="391"/>
      <c r="AQ120" s="373"/>
      <c r="AR120" s="391"/>
      <c r="AS120" s="373"/>
      <c r="AT120" s="391"/>
      <c r="AU120" s="373"/>
      <c r="AV120" s="391"/>
      <c r="AW120" s="245"/>
      <c r="AX120" s="395"/>
      <c r="AY120" s="407"/>
      <c r="AZ120" s="245"/>
      <c r="BA120" s="395" t="e">
        <f t="shared" si="9"/>
        <v>#DIV/0!</v>
      </c>
    </row>
    <row r="121" spans="1:53" ht="141.75" hidden="1" x14ac:dyDescent="0.25">
      <c r="A121" s="419"/>
      <c r="B121" s="408" t="s">
        <v>672</v>
      </c>
      <c r="C121" s="408"/>
      <c r="D121" s="428" t="s">
        <v>671</v>
      </c>
      <c r="E121" s="387"/>
      <c r="F121" s="373"/>
      <c r="G121" s="373"/>
      <c r="H121" s="373"/>
      <c r="I121" s="373"/>
      <c r="J121" s="373"/>
      <c r="K121" s="373"/>
      <c r="L121" s="373"/>
      <c r="M121" s="373"/>
      <c r="N121" s="373"/>
      <c r="O121" s="372"/>
      <c r="P121" s="388"/>
      <c r="Q121" s="389"/>
      <c r="R121" s="389"/>
      <c r="S121" s="389"/>
      <c r="T121" s="389"/>
      <c r="U121" s="389"/>
      <c r="V121" s="376"/>
      <c r="W121" s="389"/>
      <c r="X121" s="389"/>
      <c r="Y121" s="390"/>
      <c r="Z121" s="373"/>
      <c r="AA121" s="390"/>
      <c r="AB121" s="373"/>
      <c r="AC121" s="390"/>
      <c r="AD121" s="373"/>
      <c r="AE121" s="390"/>
      <c r="AF121" s="373"/>
      <c r="AG121" s="390"/>
      <c r="AH121" s="373"/>
      <c r="AI121" s="391"/>
      <c r="AJ121" s="373"/>
      <c r="AK121" s="391"/>
      <c r="AL121" s="373"/>
      <c r="AM121" s="373"/>
      <c r="AN121" s="391"/>
      <c r="AO121" s="373"/>
      <c r="AP121" s="391"/>
      <c r="AQ121" s="373"/>
      <c r="AR121" s="391"/>
      <c r="AS121" s="373"/>
      <c r="AT121" s="391"/>
      <c r="AU121" s="373"/>
      <c r="AV121" s="391"/>
      <c r="AW121" s="245">
        <f>AW122</f>
        <v>0</v>
      </c>
      <c r="AX121" s="395">
        <f>AX122</f>
        <v>0</v>
      </c>
      <c r="AY121" s="407">
        <f>AY122</f>
        <v>0</v>
      </c>
      <c r="AZ121" s="245">
        <f>AZ122</f>
        <v>0</v>
      </c>
      <c r="BA121" s="395" t="e">
        <f t="shared" si="9"/>
        <v>#DIV/0!</v>
      </c>
    </row>
    <row r="122" spans="1:53" ht="47.25" hidden="1" x14ac:dyDescent="0.25">
      <c r="A122" s="419"/>
      <c r="B122" s="408" t="s">
        <v>673</v>
      </c>
      <c r="C122" s="411"/>
      <c r="D122" s="412" t="s">
        <v>406</v>
      </c>
      <c r="E122" s="387"/>
      <c r="F122" s="373"/>
      <c r="G122" s="373"/>
      <c r="H122" s="373"/>
      <c r="I122" s="373"/>
      <c r="J122" s="373"/>
      <c r="K122" s="373"/>
      <c r="L122" s="373"/>
      <c r="M122" s="373"/>
      <c r="N122" s="373"/>
      <c r="O122" s="372"/>
      <c r="P122" s="388"/>
      <c r="Q122" s="389"/>
      <c r="R122" s="389"/>
      <c r="S122" s="389"/>
      <c r="T122" s="389"/>
      <c r="U122" s="389"/>
      <c r="V122" s="376"/>
      <c r="W122" s="389"/>
      <c r="X122" s="389"/>
      <c r="Y122" s="390"/>
      <c r="Z122" s="373"/>
      <c r="AA122" s="390"/>
      <c r="AB122" s="373"/>
      <c r="AC122" s="390"/>
      <c r="AD122" s="373"/>
      <c r="AE122" s="390"/>
      <c r="AF122" s="373"/>
      <c r="AG122" s="390"/>
      <c r="AH122" s="373"/>
      <c r="AI122" s="391"/>
      <c r="AJ122" s="373"/>
      <c r="AK122" s="391"/>
      <c r="AL122" s="373"/>
      <c r="AM122" s="373"/>
      <c r="AN122" s="391"/>
      <c r="AO122" s="373"/>
      <c r="AP122" s="391"/>
      <c r="AQ122" s="373"/>
      <c r="AR122" s="391"/>
      <c r="AS122" s="373"/>
      <c r="AT122" s="391"/>
      <c r="AU122" s="373"/>
      <c r="AV122" s="391"/>
      <c r="AW122" s="245"/>
      <c r="AX122" s="395"/>
      <c r="AY122" s="407"/>
      <c r="AZ122" s="245"/>
      <c r="BA122" s="395" t="e">
        <f t="shared" si="9"/>
        <v>#DIV/0!</v>
      </c>
    </row>
    <row r="123" spans="1:53" ht="47.25" hidden="1" x14ac:dyDescent="0.25">
      <c r="A123" s="419"/>
      <c r="B123" s="404" t="s">
        <v>971</v>
      </c>
      <c r="C123" s="405"/>
      <c r="D123" s="425" t="s">
        <v>972</v>
      </c>
      <c r="E123" s="387"/>
      <c r="F123" s="373"/>
      <c r="G123" s="373"/>
      <c r="H123" s="373"/>
      <c r="I123" s="373"/>
      <c r="J123" s="373"/>
      <c r="K123" s="373"/>
      <c r="L123" s="373"/>
      <c r="M123" s="373"/>
      <c r="N123" s="373"/>
      <c r="O123" s="372"/>
      <c r="P123" s="388"/>
      <c r="Q123" s="389"/>
      <c r="R123" s="389"/>
      <c r="S123" s="389"/>
      <c r="T123" s="389"/>
      <c r="U123" s="389"/>
      <c r="V123" s="376"/>
      <c r="W123" s="389"/>
      <c r="X123" s="389"/>
      <c r="Y123" s="390"/>
      <c r="Z123" s="373"/>
      <c r="AA123" s="390"/>
      <c r="AB123" s="373"/>
      <c r="AC123" s="390"/>
      <c r="AD123" s="373"/>
      <c r="AE123" s="390"/>
      <c r="AF123" s="373"/>
      <c r="AG123" s="390"/>
      <c r="AH123" s="373"/>
      <c r="AI123" s="391"/>
      <c r="AJ123" s="373"/>
      <c r="AK123" s="391"/>
      <c r="AL123" s="373"/>
      <c r="AM123" s="373"/>
      <c r="AN123" s="391"/>
      <c r="AO123" s="373"/>
      <c r="AP123" s="391"/>
      <c r="AQ123" s="373"/>
      <c r="AR123" s="391"/>
      <c r="AS123" s="373"/>
      <c r="AT123" s="391"/>
      <c r="AU123" s="373"/>
      <c r="AV123" s="391"/>
      <c r="AW123" s="245" t="e">
        <f>AW124+#REF!</f>
        <v>#REF!</v>
      </c>
      <c r="AX123" s="395" t="e">
        <f>AX124+#REF!</f>
        <v>#REF!</v>
      </c>
      <c r="AY123" s="407" t="e">
        <f>AY124+#REF!</f>
        <v>#REF!</v>
      </c>
      <c r="AZ123" s="245" t="e">
        <f>AZ124+#REF!</f>
        <v>#REF!</v>
      </c>
      <c r="BA123" s="395" t="e">
        <f t="shared" si="9"/>
        <v>#REF!</v>
      </c>
    </row>
    <row r="124" spans="1:53" ht="15.75" hidden="1" x14ac:dyDescent="0.25">
      <c r="A124" s="419"/>
      <c r="B124" s="404" t="s">
        <v>973</v>
      </c>
      <c r="C124" s="405"/>
      <c r="D124" s="425" t="s">
        <v>711</v>
      </c>
      <c r="E124" s="387"/>
      <c r="F124" s="373"/>
      <c r="G124" s="373"/>
      <c r="H124" s="373"/>
      <c r="I124" s="373"/>
      <c r="J124" s="373"/>
      <c r="K124" s="373"/>
      <c r="L124" s="373"/>
      <c r="M124" s="373"/>
      <c r="N124" s="373"/>
      <c r="O124" s="372"/>
      <c r="P124" s="388"/>
      <c r="Q124" s="389"/>
      <c r="R124" s="389"/>
      <c r="S124" s="389"/>
      <c r="T124" s="389"/>
      <c r="U124" s="389"/>
      <c r="V124" s="376"/>
      <c r="W124" s="389"/>
      <c r="X124" s="389"/>
      <c r="Y124" s="390"/>
      <c r="Z124" s="373"/>
      <c r="AA124" s="390"/>
      <c r="AB124" s="373"/>
      <c r="AC124" s="390"/>
      <c r="AD124" s="373"/>
      <c r="AE124" s="390"/>
      <c r="AF124" s="373"/>
      <c r="AG124" s="390"/>
      <c r="AH124" s="373"/>
      <c r="AI124" s="391"/>
      <c r="AJ124" s="373"/>
      <c r="AK124" s="391"/>
      <c r="AL124" s="373"/>
      <c r="AM124" s="373"/>
      <c r="AN124" s="391"/>
      <c r="AO124" s="373"/>
      <c r="AP124" s="391"/>
      <c r="AQ124" s="373"/>
      <c r="AR124" s="391"/>
      <c r="AS124" s="373"/>
      <c r="AT124" s="391"/>
      <c r="AU124" s="373"/>
      <c r="AV124" s="391"/>
      <c r="AW124" s="245">
        <f>AW125+AW128</f>
        <v>53997.75</v>
      </c>
      <c r="AX124" s="395">
        <f>AX125+AX128</f>
        <v>17338.36</v>
      </c>
      <c r="AY124" s="407">
        <f>AY125+AY128</f>
        <v>19128.699999999997</v>
      </c>
      <c r="AZ124" s="245">
        <f>AZ125+AZ128</f>
        <v>17830.099999999999</v>
      </c>
      <c r="BA124" s="395">
        <f t="shared" si="9"/>
        <v>102.83613905813466</v>
      </c>
    </row>
    <row r="125" spans="1:53" ht="31.5" x14ac:dyDescent="0.25">
      <c r="A125" s="255" t="s">
        <v>813</v>
      </c>
      <c r="B125" s="257" t="s">
        <v>816</v>
      </c>
      <c r="C125" s="257" t="s">
        <v>764</v>
      </c>
      <c r="D125" s="248" t="s">
        <v>97</v>
      </c>
      <c r="E125" s="387"/>
      <c r="F125" s="373"/>
      <c r="G125" s="373"/>
      <c r="H125" s="373"/>
      <c r="I125" s="373"/>
      <c r="J125" s="373"/>
      <c r="K125" s="373"/>
      <c r="L125" s="373"/>
      <c r="M125" s="373"/>
      <c r="N125" s="373"/>
      <c r="O125" s="372"/>
      <c r="P125" s="388"/>
      <c r="Q125" s="389"/>
      <c r="R125" s="389"/>
      <c r="S125" s="389"/>
      <c r="T125" s="389"/>
      <c r="U125" s="389"/>
      <c r="V125" s="376"/>
      <c r="W125" s="389"/>
      <c r="X125" s="389"/>
      <c r="Y125" s="390"/>
      <c r="Z125" s="373"/>
      <c r="AA125" s="390"/>
      <c r="AB125" s="373"/>
      <c r="AC125" s="390"/>
      <c r="AD125" s="373"/>
      <c r="AE125" s="390"/>
      <c r="AF125" s="373"/>
      <c r="AG125" s="390"/>
      <c r="AH125" s="373"/>
      <c r="AI125" s="391"/>
      <c r="AJ125" s="373"/>
      <c r="AK125" s="391"/>
      <c r="AL125" s="373"/>
      <c r="AM125" s="373"/>
      <c r="AN125" s="391"/>
      <c r="AO125" s="373"/>
      <c r="AP125" s="391"/>
      <c r="AQ125" s="373"/>
      <c r="AR125" s="391"/>
      <c r="AS125" s="373"/>
      <c r="AT125" s="391"/>
      <c r="AU125" s="373"/>
      <c r="AV125" s="391"/>
      <c r="AW125" s="245">
        <f>AW127</f>
        <v>0</v>
      </c>
      <c r="AX125" s="261">
        <f>AX127</f>
        <v>4500</v>
      </c>
      <c r="AY125" s="407">
        <f>AY127</f>
        <v>9302.2999999999993</v>
      </c>
      <c r="AZ125" s="241">
        <f>AZ127</f>
        <v>4980</v>
      </c>
      <c r="BA125" s="395">
        <f t="shared" si="9"/>
        <v>110.66666666666667</v>
      </c>
    </row>
    <row r="126" spans="1:53" ht="34.9" customHeight="1" x14ac:dyDescent="0.25">
      <c r="A126" s="255" t="s">
        <v>813</v>
      </c>
      <c r="B126" s="257" t="s">
        <v>817</v>
      </c>
      <c r="C126" s="257" t="s">
        <v>764</v>
      </c>
      <c r="D126" s="248" t="s">
        <v>108</v>
      </c>
      <c r="E126" s="239"/>
      <c r="F126" s="259"/>
      <c r="G126" s="241"/>
      <c r="H126" s="241"/>
      <c r="I126" s="241"/>
      <c r="J126" s="239"/>
      <c r="K126" s="259"/>
      <c r="L126" s="241"/>
      <c r="M126" s="241"/>
      <c r="N126" s="260"/>
      <c r="O126" s="241"/>
      <c r="P126" s="241"/>
      <c r="Q126" s="241"/>
      <c r="R126" s="241"/>
      <c r="S126" s="241"/>
      <c r="T126" s="241"/>
      <c r="U126" s="241"/>
      <c r="V126" s="214"/>
      <c r="W126" s="241"/>
      <c r="X126" s="241"/>
      <c r="Y126" s="241"/>
      <c r="Z126" s="214"/>
      <c r="AA126" s="241"/>
      <c r="AB126" s="214"/>
      <c r="AC126" s="241"/>
      <c r="AD126" s="214"/>
      <c r="AE126" s="241"/>
      <c r="AF126" s="214"/>
      <c r="AG126" s="241"/>
      <c r="AH126" s="214"/>
      <c r="AI126" s="241"/>
      <c r="AJ126" s="214"/>
      <c r="AK126" s="241"/>
      <c r="AL126" s="214"/>
      <c r="AM126" s="214"/>
      <c r="AN126" s="241"/>
      <c r="AO126" s="270"/>
      <c r="AP126" s="241"/>
      <c r="AQ126" s="214"/>
      <c r="AR126" s="241"/>
      <c r="AS126" s="214"/>
      <c r="AT126" s="241"/>
      <c r="AU126" s="214"/>
      <c r="AV126" s="241"/>
      <c r="AW126" s="214"/>
      <c r="AX126" s="261">
        <f>AX127</f>
        <v>4500</v>
      </c>
      <c r="AY126" s="407"/>
      <c r="AZ126" s="241">
        <f>AZ127</f>
        <v>4980</v>
      </c>
      <c r="BA126" s="395">
        <f t="shared" si="9"/>
        <v>110.66666666666667</v>
      </c>
    </row>
    <row r="127" spans="1:53" ht="47.25" x14ac:dyDescent="0.25">
      <c r="A127" s="255" t="s">
        <v>813</v>
      </c>
      <c r="B127" s="257" t="s">
        <v>817</v>
      </c>
      <c r="C127" s="257" t="s">
        <v>801</v>
      </c>
      <c r="D127" s="258" t="s">
        <v>748</v>
      </c>
      <c r="E127" s="239"/>
      <c r="F127" s="259"/>
      <c r="G127" s="241"/>
      <c r="H127" s="241"/>
      <c r="I127" s="241"/>
      <c r="J127" s="239"/>
      <c r="K127" s="259"/>
      <c r="L127" s="241"/>
      <c r="M127" s="241"/>
      <c r="N127" s="260"/>
      <c r="O127" s="241"/>
      <c r="P127" s="241"/>
      <c r="Q127" s="241"/>
      <c r="R127" s="241"/>
      <c r="S127" s="241"/>
      <c r="T127" s="241"/>
      <c r="U127" s="241"/>
      <c r="V127" s="214"/>
      <c r="W127" s="241"/>
      <c r="X127" s="241"/>
      <c r="Y127" s="241"/>
      <c r="Z127" s="214"/>
      <c r="AA127" s="241"/>
      <c r="AB127" s="214"/>
      <c r="AC127" s="241"/>
      <c r="AD127" s="214"/>
      <c r="AE127" s="241"/>
      <c r="AF127" s="214"/>
      <c r="AG127" s="241"/>
      <c r="AH127" s="214"/>
      <c r="AI127" s="241"/>
      <c r="AJ127" s="214"/>
      <c r="AK127" s="241"/>
      <c r="AL127" s="214"/>
      <c r="AM127" s="214"/>
      <c r="AN127" s="241"/>
      <c r="AO127" s="270"/>
      <c r="AP127" s="241"/>
      <c r="AQ127" s="214"/>
      <c r="AR127" s="241"/>
      <c r="AS127" s="214"/>
      <c r="AT127" s="241"/>
      <c r="AU127" s="214"/>
      <c r="AV127" s="241"/>
      <c r="AW127" s="214"/>
      <c r="AX127" s="261">
        <v>4500</v>
      </c>
      <c r="AY127" s="407">
        <f>8985+317.3</f>
        <v>9302.2999999999993</v>
      </c>
      <c r="AZ127" s="241">
        <f>'[1]4 Расх.2018 '!BB282</f>
        <v>4980</v>
      </c>
      <c r="BA127" s="395">
        <f t="shared" si="9"/>
        <v>110.66666666666667</v>
      </c>
    </row>
    <row r="128" spans="1:53" ht="141.75" x14ac:dyDescent="0.25">
      <c r="A128" s="255" t="s">
        <v>813</v>
      </c>
      <c r="B128" s="257" t="s">
        <v>819</v>
      </c>
      <c r="C128" s="257" t="s">
        <v>764</v>
      </c>
      <c r="D128" s="291" t="s">
        <v>671</v>
      </c>
      <c r="E128" s="239"/>
      <c r="F128" s="259"/>
      <c r="G128" s="241"/>
      <c r="H128" s="241"/>
      <c r="I128" s="241"/>
      <c r="J128" s="239"/>
      <c r="K128" s="259"/>
      <c r="L128" s="241"/>
      <c r="M128" s="241"/>
      <c r="N128" s="260"/>
      <c r="O128" s="241"/>
      <c r="P128" s="241"/>
      <c r="Q128" s="241"/>
      <c r="R128" s="241"/>
      <c r="S128" s="241"/>
      <c r="T128" s="241"/>
      <c r="U128" s="241">
        <v>5510192.96</v>
      </c>
      <c r="V128" s="214"/>
      <c r="W128" s="241">
        <v>5510192.96</v>
      </c>
      <c r="X128" s="241">
        <v>1356490.7</v>
      </c>
      <c r="Y128" s="241">
        <f>W128+X128</f>
        <v>6866683.6600000001</v>
      </c>
      <c r="Z128" s="264">
        <v>931946.65</v>
      </c>
      <c r="AA128" s="241">
        <v>7953892.0899999999</v>
      </c>
      <c r="AB128" s="264">
        <v>18000</v>
      </c>
      <c r="AC128" s="241">
        <f>AA128+AB128</f>
        <v>7971892.0899999999</v>
      </c>
      <c r="AD128" s="264">
        <v>217376.95</v>
      </c>
      <c r="AE128" s="241">
        <v>8201269.04</v>
      </c>
      <c r="AF128" s="264">
        <v>36692.5</v>
      </c>
      <c r="AG128" s="241">
        <v>7119350</v>
      </c>
      <c r="AH128" s="214"/>
      <c r="AI128" s="241">
        <v>7119350</v>
      </c>
      <c r="AJ128" s="214"/>
      <c r="AK128" s="241">
        <v>7119350</v>
      </c>
      <c r="AL128" s="214">
        <v>739000</v>
      </c>
      <c r="AM128" s="214"/>
      <c r="AN128" s="241">
        <f>AK128+AL128+AM128</f>
        <v>7858350</v>
      </c>
      <c r="AO128" s="214">
        <v>23000</v>
      </c>
      <c r="AP128" s="241">
        <f>AN128+AO128</f>
        <v>7881350</v>
      </c>
      <c r="AQ128" s="214">
        <v>468589</v>
      </c>
      <c r="AR128" s="241">
        <f>AP128+AQ128</f>
        <v>8349939</v>
      </c>
      <c r="AS128" s="214">
        <v>170850</v>
      </c>
      <c r="AT128" s="241">
        <v>8508379.4399999995</v>
      </c>
      <c r="AU128" s="214">
        <v>-36851.449999999997</v>
      </c>
      <c r="AV128" s="241">
        <f>AT128+AU128</f>
        <v>8471527.9900000002</v>
      </c>
      <c r="AW128" s="214">
        <v>53997.75</v>
      </c>
      <c r="AX128" s="261">
        <f>AX129</f>
        <v>12838.36</v>
      </c>
      <c r="AY128" s="407">
        <f>AY129</f>
        <v>9826.4</v>
      </c>
      <c r="AZ128" s="241">
        <f>AZ129</f>
        <v>12850.1</v>
      </c>
      <c r="BA128" s="395">
        <f t="shared" si="9"/>
        <v>100.09144470165971</v>
      </c>
    </row>
    <row r="129" spans="1:53" ht="47.25" x14ac:dyDescent="0.25">
      <c r="A129" s="255" t="s">
        <v>813</v>
      </c>
      <c r="B129" s="257" t="s">
        <v>818</v>
      </c>
      <c r="C129" s="257" t="s">
        <v>801</v>
      </c>
      <c r="D129" s="258" t="s">
        <v>748</v>
      </c>
      <c r="E129" s="239"/>
      <c r="F129" s="259"/>
      <c r="G129" s="241"/>
      <c r="H129" s="241"/>
      <c r="I129" s="241"/>
      <c r="J129" s="239"/>
      <c r="K129" s="259"/>
      <c r="L129" s="241"/>
      <c r="M129" s="241"/>
      <c r="N129" s="260"/>
      <c r="O129" s="241"/>
      <c r="P129" s="241"/>
      <c r="Q129" s="241"/>
      <c r="R129" s="241"/>
      <c r="S129" s="241"/>
      <c r="T129" s="241"/>
      <c r="U129" s="241"/>
      <c r="V129" s="214"/>
      <c r="W129" s="241"/>
      <c r="X129" s="241"/>
      <c r="Y129" s="241"/>
      <c r="Z129" s="270"/>
      <c r="AA129" s="241"/>
      <c r="AB129" s="270"/>
      <c r="AC129" s="241"/>
      <c r="AD129" s="270"/>
      <c r="AE129" s="241"/>
      <c r="AF129" s="270"/>
      <c r="AG129" s="241"/>
      <c r="AH129" s="214">
        <v>415.02</v>
      </c>
      <c r="AI129" s="241">
        <f>AH129</f>
        <v>415.02</v>
      </c>
      <c r="AJ129" s="214"/>
      <c r="AK129" s="241">
        <f>AI129</f>
        <v>415.02</v>
      </c>
      <c r="AL129" s="214"/>
      <c r="AM129" s="214"/>
      <c r="AN129" s="241">
        <f>AK129+AL129+AM129</f>
        <v>415.02</v>
      </c>
      <c r="AO129" s="260"/>
      <c r="AP129" s="241">
        <f>AM129+AN129+AO129</f>
        <v>415.02</v>
      </c>
      <c r="AQ129" s="214"/>
      <c r="AR129" s="241">
        <f>AO129+AP129+AQ129</f>
        <v>415.02</v>
      </c>
      <c r="AS129" s="214"/>
      <c r="AT129" s="241">
        <f>AQ129+AR129+AS129</f>
        <v>415.02</v>
      </c>
      <c r="AU129" s="214"/>
      <c r="AV129" s="241">
        <f>AS129+AT129+AU129</f>
        <v>415.02</v>
      </c>
      <c r="AW129" s="214"/>
      <c r="AX129" s="261">
        <v>12838.36</v>
      </c>
      <c r="AY129" s="407">
        <v>9826.4</v>
      </c>
      <c r="AZ129" s="241">
        <f>'[1]4 Расх.2018 '!BB284</f>
        <v>12850.1</v>
      </c>
      <c r="BA129" s="395">
        <f t="shared" si="9"/>
        <v>100.09144470165971</v>
      </c>
    </row>
    <row r="130" spans="1:53" ht="47.25" x14ac:dyDescent="0.25">
      <c r="A130" s="255" t="s">
        <v>813</v>
      </c>
      <c r="B130" s="257" t="s">
        <v>893</v>
      </c>
      <c r="C130" s="257" t="s">
        <v>764</v>
      </c>
      <c r="D130" s="258" t="s">
        <v>894</v>
      </c>
      <c r="E130" s="239"/>
      <c r="F130" s="259"/>
      <c r="G130" s="241"/>
      <c r="H130" s="241"/>
      <c r="I130" s="241"/>
      <c r="J130" s="239"/>
      <c r="K130" s="259"/>
      <c r="L130" s="241"/>
      <c r="M130" s="241"/>
      <c r="N130" s="260"/>
      <c r="O130" s="241"/>
      <c r="P130" s="241"/>
      <c r="Q130" s="241"/>
      <c r="R130" s="241"/>
      <c r="S130" s="241"/>
      <c r="T130" s="241"/>
      <c r="U130" s="241"/>
      <c r="V130" s="214"/>
      <c r="W130" s="241"/>
      <c r="X130" s="241"/>
      <c r="Y130" s="241"/>
      <c r="Z130" s="270"/>
      <c r="AA130" s="241"/>
      <c r="AB130" s="270"/>
      <c r="AC130" s="241"/>
      <c r="AD130" s="270"/>
      <c r="AE130" s="241"/>
      <c r="AF130" s="270"/>
      <c r="AG130" s="241"/>
      <c r="AH130" s="214"/>
      <c r="AI130" s="241"/>
      <c r="AJ130" s="214"/>
      <c r="AK130" s="241"/>
      <c r="AL130" s="214"/>
      <c r="AM130" s="214"/>
      <c r="AN130" s="241"/>
      <c r="AO130" s="260"/>
      <c r="AP130" s="241"/>
      <c r="AQ130" s="214"/>
      <c r="AR130" s="241"/>
      <c r="AS130" s="214"/>
      <c r="AT130" s="241"/>
      <c r="AU130" s="214"/>
      <c r="AV130" s="241"/>
      <c r="AW130" s="214"/>
      <c r="AX130" s="261">
        <f>AX131</f>
        <v>10500</v>
      </c>
      <c r="AY130" s="407"/>
      <c r="AZ130" s="241"/>
      <c r="BA130" s="395"/>
    </row>
    <row r="131" spans="1:53" ht="30.75" customHeight="1" x14ac:dyDescent="0.25">
      <c r="A131" s="255" t="s">
        <v>813</v>
      </c>
      <c r="B131" s="257" t="s">
        <v>893</v>
      </c>
      <c r="C131" s="257" t="s">
        <v>801</v>
      </c>
      <c r="D131" s="258" t="s">
        <v>895</v>
      </c>
      <c r="E131" s="239"/>
      <c r="F131" s="259"/>
      <c r="G131" s="241"/>
      <c r="H131" s="241"/>
      <c r="I131" s="241"/>
      <c r="J131" s="239"/>
      <c r="K131" s="259"/>
      <c r="L131" s="241"/>
      <c r="M131" s="241"/>
      <c r="N131" s="260"/>
      <c r="O131" s="241"/>
      <c r="P131" s="241"/>
      <c r="Q131" s="241"/>
      <c r="R131" s="241"/>
      <c r="S131" s="241"/>
      <c r="T131" s="241"/>
      <c r="U131" s="241"/>
      <c r="V131" s="214"/>
      <c r="W131" s="241"/>
      <c r="X131" s="241"/>
      <c r="Y131" s="241"/>
      <c r="Z131" s="270"/>
      <c r="AA131" s="241"/>
      <c r="AB131" s="270"/>
      <c r="AC131" s="241"/>
      <c r="AD131" s="270"/>
      <c r="AE131" s="241"/>
      <c r="AF131" s="270"/>
      <c r="AG131" s="241"/>
      <c r="AH131" s="214"/>
      <c r="AI131" s="241"/>
      <c r="AJ131" s="214"/>
      <c r="AK131" s="241"/>
      <c r="AL131" s="214"/>
      <c r="AM131" s="214"/>
      <c r="AN131" s="241"/>
      <c r="AO131" s="260"/>
      <c r="AP131" s="241"/>
      <c r="AQ131" s="214"/>
      <c r="AR131" s="241"/>
      <c r="AS131" s="214"/>
      <c r="AT131" s="241"/>
      <c r="AU131" s="214"/>
      <c r="AV131" s="241"/>
      <c r="AW131" s="214"/>
      <c r="AX131" s="261">
        <v>10500</v>
      </c>
      <c r="AY131" s="407"/>
      <c r="AZ131" s="241"/>
      <c r="BA131" s="395"/>
    </row>
    <row r="132" spans="1:53" ht="15.75" hidden="1" x14ac:dyDescent="0.25">
      <c r="A132" s="429"/>
      <c r="B132" s="257"/>
      <c r="C132" s="430"/>
      <c r="D132" s="258"/>
      <c r="E132" s="239"/>
      <c r="F132" s="270"/>
      <c r="G132" s="270"/>
      <c r="H132" s="270"/>
      <c r="I132" s="270"/>
      <c r="J132" s="277"/>
      <c r="K132" s="270"/>
      <c r="L132" s="270"/>
      <c r="M132" s="270"/>
      <c r="N132" s="270"/>
      <c r="O132" s="231"/>
      <c r="P132" s="241"/>
      <c r="Q132" s="241"/>
      <c r="R132" s="241"/>
      <c r="S132" s="241"/>
      <c r="T132" s="241"/>
      <c r="U132" s="241"/>
      <c r="V132" s="214"/>
      <c r="W132" s="241"/>
      <c r="X132" s="241"/>
      <c r="Y132" s="241"/>
      <c r="Z132" s="270"/>
      <c r="AA132" s="241"/>
      <c r="AB132" s="270"/>
      <c r="AC132" s="241"/>
      <c r="AD132" s="270"/>
      <c r="AE132" s="241"/>
      <c r="AF132" s="270"/>
      <c r="AG132" s="241"/>
      <c r="AH132" s="214"/>
      <c r="AI132" s="241"/>
      <c r="AJ132" s="214"/>
      <c r="AK132" s="241"/>
      <c r="AL132" s="214"/>
      <c r="AM132" s="214"/>
      <c r="AN132" s="241"/>
      <c r="AO132" s="270"/>
      <c r="AP132" s="241"/>
      <c r="AQ132" s="214"/>
      <c r="AR132" s="241"/>
      <c r="AS132" s="214"/>
      <c r="AT132" s="241"/>
      <c r="AU132" s="214"/>
      <c r="AV132" s="241"/>
      <c r="AW132" s="214"/>
      <c r="AX132" s="261"/>
      <c r="AY132" s="407"/>
      <c r="AZ132" s="241"/>
      <c r="BA132" s="395"/>
    </row>
    <row r="133" spans="1:53" ht="15.75" hidden="1" x14ac:dyDescent="0.25">
      <c r="A133" s="429"/>
      <c r="B133" s="257"/>
      <c r="C133" s="430"/>
      <c r="D133" s="258"/>
      <c r="E133" s="239"/>
      <c r="F133" s="270"/>
      <c r="G133" s="270"/>
      <c r="H133" s="270"/>
      <c r="I133" s="270"/>
      <c r="J133" s="277"/>
      <c r="K133" s="270"/>
      <c r="L133" s="270"/>
      <c r="M133" s="270"/>
      <c r="N133" s="270"/>
      <c r="O133" s="231"/>
      <c r="P133" s="241"/>
      <c r="Q133" s="241"/>
      <c r="R133" s="241"/>
      <c r="S133" s="241"/>
      <c r="T133" s="241"/>
      <c r="U133" s="241"/>
      <c r="V133" s="214"/>
      <c r="W133" s="241"/>
      <c r="X133" s="241"/>
      <c r="Y133" s="241"/>
      <c r="Z133" s="270"/>
      <c r="AA133" s="241"/>
      <c r="AB133" s="270"/>
      <c r="AC133" s="241"/>
      <c r="AD133" s="270"/>
      <c r="AE133" s="241"/>
      <c r="AF133" s="270"/>
      <c r="AG133" s="241"/>
      <c r="AH133" s="214"/>
      <c r="AI133" s="241"/>
      <c r="AJ133" s="214"/>
      <c r="AK133" s="241"/>
      <c r="AL133" s="214"/>
      <c r="AM133" s="214"/>
      <c r="AN133" s="241"/>
      <c r="AO133" s="270"/>
      <c r="AP133" s="241"/>
      <c r="AQ133" s="214"/>
      <c r="AR133" s="241"/>
      <c r="AS133" s="214"/>
      <c r="AT133" s="241"/>
      <c r="AU133" s="214"/>
      <c r="AV133" s="241"/>
      <c r="AW133" s="214"/>
      <c r="AX133" s="261"/>
      <c r="AY133" s="407"/>
      <c r="AZ133" s="241"/>
      <c r="BA133" s="395"/>
    </row>
    <row r="134" spans="1:53" ht="15.75" hidden="1" x14ac:dyDescent="0.25">
      <c r="A134" s="429"/>
      <c r="B134" s="257"/>
      <c r="C134" s="430"/>
      <c r="D134" s="258"/>
      <c r="E134" s="239"/>
      <c r="F134" s="270"/>
      <c r="G134" s="270"/>
      <c r="H134" s="270"/>
      <c r="I134" s="270"/>
      <c r="J134" s="277"/>
      <c r="K134" s="270"/>
      <c r="L134" s="270"/>
      <c r="M134" s="270"/>
      <c r="N134" s="270"/>
      <c r="O134" s="231"/>
      <c r="P134" s="241"/>
      <c r="Q134" s="241"/>
      <c r="R134" s="241"/>
      <c r="S134" s="241"/>
      <c r="T134" s="241"/>
      <c r="U134" s="241"/>
      <c r="V134" s="214"/>
      <c r="W134" s="241"/>
      <c r="X134" s="241"/>
      <c r="Y134" s="241"/>
      <c r="Z134" s="270"/>
      <c r="AA134" s="241"/>
      <c r="AB134" s="270"/>
      <c r="AC134" s="241"/>
      <c r="AD134" s="270"/>
      <c r="AE134" s="241"/>
      <c r="AF134" s="270"/>
      <c r="AG134" s="241"/>
      <c r="AH134" s="214"/>
      <c r="AI134" s="241"/>
      <c r="AJ134" s="214"/>
      <c r="AK134" s="241"/>
      <c r="AL134" s="214"/>
      <c r="AM134" s="214"/>
      <c r="AN134" s="241"/>
      <c r="AO134" s="270"/>
      <c r="AP134" s="241"/>
      <c r="AQ134" s="214"/>
      <c r="AR134" s="241"/>
      <c r="AS134" s="214"/>
      <c r="AT134" s="241"/>
      <c r="AU134" s="214"/>
      <c r="AV134" s="241"/>
      <c r="AW134" s="214"/>
      <c r="AX134" s="261"/>
      <c r="AY134" s="407"/>
      <c r="AZ134" s="241"/>
      <c r="BA134" s="395"/>
    </row>
    <row r="135" spans="1:53" ht="25.9" customHeight="1" x14ac:dyDescent="0.25">
      <c r="A135" s="418" t="s">
        <v>933</v>
      </c>
      <c r="B135" s="384" t="s">
        <v>826</v>
      </c>
      <c r="C135" s="385" t="s">
        <v>764</v>
      </c>
      <c r="D135" s="420" t="s">
        <v>712</v>
      </c>
      <c r="E135" s="387"/>
      <c r="F135" s="373"/>
      <c r="G135" s="373"/>
      <c r="H135" s="373"/>
      <c r="I135" s="373"/>
      <c r="J135" s="373"/>
      <c r="K135" s="373"/>
      <c r="L135" s="373"/>
      <c r="M135" s="373"/>
      <c r="N135" s="373"/>
      <c r="O135" s="372"/>
      <c r="P135" s="388"/>
      <c r="Q135" s="389"/>
      <c r="R135" s="389"/>
      <c r="S135" s="389"/>
      <c r="T135" s="389"/>
      <c r="U135" s="389"/>
      <c r="V135" s="376"/>
      <c r="W135" s="389"/>
      <c r="X135" s="389"/>
      <c r="Y135" s="390"/>
      <c r="Z135" s="373"/>
      <c r="AA135" s="390"/>
      <c r="AB135" s="373"/>
      <c r="AC135" s="390"/>
      <c r="AD135" s="373"/>
      <c r="AE135" s="390"/>
      <c r="AF135" s="373"/>
      <c r="AG135" s="390"/>
      <c r="AH135" s="373"/>
      <c r="AI135" s="391"/>
      <c r="AJ135" s="373"/>
      <c r="AK135" s="391"/>
      <c r="AL135" s="373"/>
      <c r="AM135" s="373"/>
      <c r="AN135" s="391"/>
      <c r="AO135" s="373"/>
      <c r="AP135" s="391"/>
      <c r="AQ135" s="373"/>
      <c r="AR135" s="391"/>
      <c r="AS135" s="373"/>
      <c r="AT135" s="391"/>
      <c r="AU135" s="373"/>
      <c r="AV135" s="391"/>
      <c r="AW135" s="400" t="e">
        <f t="shared" ref="AW135:AZ136" si="13">AW136</f>
        <v>#REF!</v>
      </c>
      <c r="AX135" s="401">
        <f t="shared" si="13"/>
        <v>17890.401000000002</v>
      </c>
      <c r="AY135" s="402" t="e">
        <f t="shared" si="13"/>
        <v>#REF!</v>
      </c>
      <c r="AZ135" s="400">
        <f t="shared" si="13"/>
        <v>16847.623</v>
      </c>
      <c r="BA135" s="395">
        <f t="shared" si="9"/>
        <v>94.171298899337131</v>
      </c>
    </row>
    <row r="136" spans="1:53" ht="15.75" x14ac:dyDescent="0.25">
      <c r="A136" s="236" t="s">
        <v>812</v>
      </c>
      <c r="B136" s="237" t="s">
        <v>766</v>
      </c>
      <c r="C136" s="237" t="s">
        <v>764</v>
      </c>
      <c r="D136" s="421" t="s">
        <v>496</v>
      </c>
      <c r="E136" s="387"/>
      <c r="F136" s="373"/>
      <c r="G136" s="373"/>
      <c r="H136" s="373"/>
      <c r="I136" s="373"/>
      <c r="J136" s="373"/>
      <c r="K136" s="373"/>
      <c r="L136" s="373"/>
      <c r="M136" s="373"/>
      <c r="N136" s="373"/>
      <c r="O136" s="372"/>
      <c r="P136" s="388"/>
      <c r="Q136" s="389"/>
      <c r="R136" s="389"/>
      <c r="S136" s="389"/>
      <c r="T136" s="389"/>
      <c r="U136" s="389"/>
      <c r="V136" s="376"/>
      <c r="W136" s="389"/>
      <c r="X136" s="389"/>
      <c r="Y136" s="390"/>
      <c r="Z136" s="373"/>
      <c r="AA136" s="390"/>
      <c r="AB136" s="373"/>
      <c r="AC136" s="390"/>
      <c r="AD136" s="373"/>
      <c r="AE136" s="390"/>
      <c r="AF136" s="373"/>
      <c r="AG136" s="390"/>
      <c r="AH136" s="373"/>
      <c r="AI136" s="391"/>
      <c r="AJ136" s="373"/>
      <c r="AK136" s="391"/>
      <c r="AL136" s="373"/>
      <c r="AM136" s="373"/>
      <c r="AN136" s="391"/>
      <c r="AO136" s="373"/>
      <c r="AP136" s="391"/>
      <c r="AQ136" s="373"/>
      <c r="AR136" s="391"/>
      <c r="AS136" s="373"/>
      <c r="AT136" s="391"/>
      <c r="AU136" s="373"/>
      <c r="AV136" s="391"/>
      <c r="AW136" s="400" t="e">
        <f t="shared" si="13"/>
        <v>#REF!</v>
      </c>
      <c r="AX136" s="401">
        <f t="shared" si="13"/>
        <v>17890.401000000002</v>
      </c>
      <c r="AY136" s="402" t="e">
        <f t="shared" si="13"/>
        <v>#REF!</v>
      </c>
      <c r="AZ136" s="400">
        <f t="shared" si="13"/>
        <v>16847.623</v>
      </c>
      <c r="BA136" s="395">
        <f t="shared" si="9"/>
        <v>94.171298899337131</v>
      </c>
    </row>
    <row r="137" spans="1:53" ht="15.75" x14ac:dyDescent="0.25">
      <c r="A137" s="236" t="s">
        <v>821</v>
      </c>
      <c r="B137" s="237" t="s">
        <v>766</v>
      </c>
      <c r="C137" s="237" t="s">
        <v>764</v>
      </c>
      <c r="D137" s="421" t="s">
        <v>504</v>
      </c>
      <c r="E137" s="387"/>
      <c r="F137" s="373"/>
      <c r="G137" s="373"/>
      <c r="H137" s="373"/>
      <c r="I137" s="373"/>
      <c r="J137" s="373"/>
      <c r="K137" s="373"/>
      <c r="L137" s="373"/>
      <c r="M137" s="373"/>
      <c r="N137" s="373"/>
      <c r="O137" s="372"/>
      <c r="P137" s="388"/>
      <c r="Q137" s="389"/>
      <c r="R137" s="389"/>
      <c r="S137" s="389"/>
      <c r="T137" s="389"/>
      <c r="U137" s="389"/>
      <c r="V137" s="376"/>
      <c r="W137" s="389"/>
      <c r="X137" s="389"/>
      <c r="Y137" s="390"/>
      <c r="Z137" s="373"/>
      <c r="AA137" s="390"/>
      <c r="AB137" s="373"/>
      <c r="AC137" s="390"/>
      <c r="AD137" s="373"/>
      <c r="AE137" s="390"/>
      <c r="AF137" s="373"/>
      <c r="AG137" s="390"/>
      <c r="AH137" s="373"/>
      <c r="AI137" s="391"/>
      <c r="AJ137" s="373"/>
      <c r="AK137" s="391"/>
      <c r="AL137" s="373"/>
      <c r="AM137" s="373"/>
      <c r="AN137" s="391"/>
      <c r="AO137" s="373"/>
      <c r="AP137" s="391"/>
      <c r="AQ137" s="373"/>
      <c r="AR137" s="391"/>
      <c r="AS137" s="373"/>
      <c r="AT137" s="391"/>
      <c r="AU137" s="373"/>
      <c r="AV137" s="391"/>
      <c r="AW137" s="400" t="e">
        <f>AW138+#REF!</f>
        <v>#REF!</v>
      </c>
      <c r="AX137" s="401">
        <f>AX138+AX143+AX147+AX151</f>
        <v>17890.401000000002</v>
      </c>
      <c r="AY137" s="402" t="e">
        <f>AY138+#REF!</f>
        <v>#REF!</v>
      </c>
      <c r="AZ137" s="400">
        <f>AZ138+AZ143+AZ147+AZ151</f>
        <v>16847.623</v>
      </c>
      <c r="BA137" s="395">
        <f t="shared" si="9"/>
        <v>94.171298899337131</v>
      </c>
    </row>
    <row r="138" spans="1:53" ht="31.5" x14ac:dyDescent="0.25">
      <c r="A138" s="255" t="s">
        <v>821</v>
      </c>
      <c r="B138" s="257" t="s">
        <v>827</v>
      </c>
      <c r="C138" s="257" t="s">
        <v>764</v>
      </c>
      <c r="D138" s="248" t="s">
        <v>97</v>
      </c>
      <c r="E138" s="387"/>
      <c r="F138" s="373"/>
      <c r="G138" s="373"/>
      <c r="H138" s="373"/>
      <c r="I138" s="373"/>
      <c r="J138" s="373"/>
      <c r="K138" s="373"/>
      <c r="L138" s="373"/>
      <c r="M138" s="373"/>
      <c r="N138" s="373"/>
      <c r="O138" s="372"/>
      <c r="P138" s="388"/>
      <c r="Q138" s="389"/>
      <c r="R138" s="389"/>
      <c r="S138" s="389"/>
      <c r="T138" s="389"/>
      <c r="U138" s="389"/>
      <c r="V138" s="376"/>
      <c r="W138" s="389"/>
      <c r="X138" s="389"/>
      <c r="Y138" s="390"/>
      <c r="Z138" s="373"/>
      <c r="AA138" s="390"/>
      <c r="AB138" s="373"/>
      <c r="AC138" s="390"/>
      <c r="AD138" s="373"/>
      <c r="AE138" s="390"/>
      <c r="AF138" s="373"/>
      <c r="AG138" s="390"/>
      <c r="AH138" s="373"/>
      <c r="AI138" s="391"/>
      <c r="AJ138" s="373"/>
      <c r="AK138" s="391"/>
      <c r="AL138" s="373"/>
      <c r="AM138" s="373"/>
      <c r="AN138" s="391"/>
      <c r="AO138" s="373"/>
      <c r="AP138" s="391"/>
      <c r="AQ138" s="373"/>
      <c r="AR138" s="391"/>
      <c r="AS138" s="373"/>
      <c r="AT138" s="391"/>
      <c r="AU138" s="373"/>
      <c r="AV138" s="391"/>
      <c r="AW138" s="245" t="e">
        <f>#REF!+#REF!</f>
        <v>#REF!</v>
      </c>
      <c r="AX138" s="395">
        <f>AX139+AX141</f>
        <v>15163.22</v>
      </c>
      <c r="AY138" s="407" t="e">
        <f>#REF!+#REF!</f>
        <v>#REF!</v>
      </c>
      <c r="AZ138" s="245">
        <f>AZ139+AZ141</f>
        <v>14947.2</v>
      </c>
      <c r="BA138" s="395">
        <f t="shared" si="9"/>
        <v>98.575368556282911</v>
      </c>
    </row>
    <row r="139" spans="1:53" ht="38.450000000000003" customHeight="1" x14ac:dyDescent="0.25">
      <c r="A139" s="255" t="s">
        <v>821</v>
      </c>
      <c r="B139" s="257" t="s">
        <v>828</v>
      </c>
      <c r="C139" s="257" t="s">
        <v>764</v>
      </c>
      <c r="D139" s="248" t="s">
        <v>108</v>
      </c>
      <c r="E139" s="239"/>
      <c r="F139" s="259"/>
      <c r="G139" s="241"/>
      <c r="H139" s="241"/>
      <c r="I139" s="241"/>
      <c r="J139" s="239"/>
      <c r="K139" s="259"/>
      <c r="L139" s="241"/>
      <c r="M139" s="241"/>
      <c r="N139" s="260"/>
      <c r="O139" s="241"/>
      <c r="P139" s="241"/>
      <c r="Q139" s="241"/>
      <c r="R139" s="241"/>
      <c r="S139" s="241"/>
      <c r="T139" s="241"/>
      <c r="U139" s="241"/>
      <c r="V139" s="214"/>
      <c r="W139" s="241"/>
      <c r="X139" s="241"/>
      <c r="Y139" s="241"/>
      <c r="Z139" s="214"/>
      <c r="AA139" s="241"/>
      <c r="AB139" s="214"/>
      <c r="AC139" s="241"/>
      <c r="AD139" s="214"/>
      <c r="AE139" s="241"/>
      <c r="AF139" s="214"/>
      <c r="AG139" s="241"/>
      <c r="AH139" s="214"/>
      <c r="AI139" s="241"/>
      <c r="AJ139" s="214"/>
      <c r="AK139" s="241"/>
      <c r="AL139" s="214"/>
      <c r="AM139" s="214"/>
      <c r="AN139" s="241"/>
      <c r="AO139" s="260"/>
      <c r="AP139" s="241"/>
      <c r="AQ139" s="214"/>
      <c r="AR139" s="241"/>
      <c r="AS139" s="214"/>
      <c r="AT139" s="241"/>
      <c r="AU139" s="214"/>
      <c r="AV139" s="241"/>
      <c r="AW139" s="214"/>
      <c r="AX139" s="261">
        <f>AX140</f>
        <v>2450</v>
      </c>
      <c r="AY139" s="407"/>
      <c r="AZ139" s="241">
        <f>AZ140</f>
        <v>2465</v>
      </c>
      <c r="BA139" s="395">
        <f t="shared" si="9"/>
        <v>100.61224489795919</v>
      </c>
    </row>
    <row r="140" spans="1:53" ht="49.15" customHeight="1" x14ac:dyDescent="0.25">
      <c r="A140" s="255" t="s">
        <v>821</v>
      </c>
      <c r="B140" s="257" t="s">
        <v>828</v>
      </c>
      <c r="C140" s="257" t="s">
        <v>801</v>
      </c>
      <c r="D140" s="258" t="s">
        <v>748</v>
      </c>
      <c r="E140" s="239"/>
      <c r="F140" s="259"/>
      <c r="G140" s="241"/>
      <c r="H140" s="241"/>
      <c r="I140" s="241"/>
      <c r="J140" s="239"/>
      <c r="K140" s="259"/>
      <c r="L140" s="241"/>
      <c r="M140" s="241"/>
      <c r="N140" s="260"/>
      <c r="O140" s="241"/>
      <c r="P140" s="241"/>
      <c r="Q140" s="241"/>
      <c r="R140" s="241"/>
      <c r="S140" s="241"/>
      <c r="T140" s="241"/>
      <c r="U140" s="241"/>
      <c r="V140" s="214"/>
      <c r="W140" s="241"/>
      <c r="X140" s="241"/>
      <c r="Y140" s="241"/>
      <c r="Z140" s="214"/>
      <c r="AA140" s="241"/>
      <c r="AB140" s="214"/>
      <c r="AC140" s="241"/>
      <c r="AD140" s="214"/>
      <c r="AE140" s="241"/>
      <c r="AF140" s="214"/>
      <c r="AG140" s="241"/>
      <c r="AH140" s="214">
        <v>167199.88</v>
      </c>
      <c r="AI140" s="241">
        <f>AH140</f>
        <v>167199.88</v>
      </c>
      <c r="AJ140" s="214"/>
      <c r="AK140" s="241">
        <f>AI140</f>
        <v>167199.88</v>
      </c>
      <c r="AL140" s="214">
        <v>90000</v>
      </c>
      <c r="AM140" s="214"/>
      <c r="AN140" s="241">
        <f>AK140+AL140+AM140</f>
        <v>257199.88</v>
      </c>
      <c r="AO140" s="260"/>
      <c r="AP140" s="241">
        <f>AM140+AN140+AO140</f>
        <v>257199.88</v>
      </c>
      <c r="AQ140" s="214"/>
      <c r="AR140" s="241">
        <f>AO140+AP140+AQ140</f>
        <v>257199.88</v>
      </c>
      <c r="AS140" s="214">
        <v>173230</v>
      </c>
      <c r="AT140" s="241">
        <f>AQ140+AR140+AS140</f>
        <v>430429.88</v>
      </c>
      <c r="AU140" s="214"/>
      <c r="AV140" s="241">
        <f>AT140</f>
        <v>430429.88</v>
      </c>
      <c r="AW140" s="214"/>
      <c r="AX140" s="261">
        <v>2450</v>
      </c>
      <c r="AY140" s="407"/>
      <c r="AZ140" s="241">
        <f>'[1]4 Расх.2018 '!BB306</f>
        <v>2465</v>
      </c>
      <c r="BA140" s="395">
        <f t="shared" si="9"/>
        <v>100.61224489795919</v>
      </c>
    </row>
    <row r="141" spans="1:53" ht="147" customHeight="1" x14ac:dyDescent="0.25">
      <c r="A141" s="255" t="s">
        <v>821</v>
      </c>
      <c r="B141" s="257" t="s">
        <v>830</v>
      </c>
      <c r="C141" s="257" t="s">
        <v>764</v>
      </c>
      <c r="D141" s="291" t="s">
        <v>671</v>
      </c>
      <c r="E141" s="239"/>
      <c r="F141" s="259"/>
      <c r="G141" s="241"/>
      <c r="H141" s="241"/>
      <c r="I141" s="241"/>
      <c r="J141" s="239"/>
      <c r="K141" s="259"/>
      <c r="L141" s="241"/>
      <c r="M141" s="241"/>
      <c r="N141" s="260"/>
      <c r="O141" s="241"/>
      <c r="P141" s="241"/>
      <c r="Q141" s="241"/>
      <c r="R141" s="241"/>
      <c r="S141" s="241"/>
      <c r="T141" s="241"/>
      <c r="U141" s="241"/>
      <c r="V141" s="264"/>
      <c r="W141" s="241"/>
      <c r="X141" s="241"/>
      <c r="Y141" s="241"/>
      <c r="Z141" s="270"/>
      <c r="AA141" s="241"/>
      <c r="AB141" s="214"/>
      <c r="AC141" s="241"/>
      <c r="AD141" s="214"/>
      <c r="AE141" s="241"/>
      <c r="AF141" s="214"/>
      <c r="AG141" s="241"/>
      <c r="AH141" s="214">
        <v>31993</v>
      </c>
      <c r="AI141" s="241">
        <f>AH141</f>
        <v>31993</v>
      </c>
      <c r="AJ141" s="214"/>
      <c r="AK141" s="241">
        <f>AI141</f>
        <v>31993</v>
      </c>
      <c r="AL141" s="214">
        <v>-29100</v>
      </c>
      <c r="AM141" s="214"/>
      <c r="AN141" s="241">
        <f>AK141+AL141+AM141</f>
        <v>2893</v>
      </c>
      <c r="AO141" s="260"/>
      <c r="AP141" s="241">
        <f>AM141+AN141+AO141</f>
        <v>2893</v>
      </c>
      <c r="AQ141" s="214"/>
      <c r="AR141" s="241">
        <f>AO141+AP141+AQ141</f>
        <v>2893</v>
      </c>
      <c r="AS141" s="214"/>
      <c r="AT141" s="241">
        <f>AQ141+AR141+AS141</f>
        <v>2893</v>
      </c>
      <c r="AU141" s="214"/>
      <c r="AV141" s="241">
        <f>AS141+AT141+AU141</f>
        <v>2893</v>
      </c>
      <c r="AW141" s="214"/>
      <c r="AX141" s="261">
        <f>AX142</f>
        <v>12713.22</v>
      </c>
      <c r="AY141" s="407"/>
      <c r="AZ141" s="241">
        <f>AZ142</f>
        <v>12482.2</v>
      </c>
      <c r="BA141" s="395">
        <f t="shared" si="9"/>
        <v>98.182836448987757</v>
      </c>
    </row>
    <row r="142" spans="1:53" ht="50.25" customHeight="1" x14ac:dyDescent="0.25">
      <c r="A142" s="255" t="s">
        <v>821</v>
      </c>
      <c r="B142" s="257" t="s">
        <v>829</v>
      </c>
      <c r="C142" s="257" t="s">
        <v>801</v>
      </c>
      <c r="D142" s="258" t="s">
        <v>751</v>
      </c>
      <c r="E142" s="239"/>
      <c r="F142" s="259"/>
      <c r="G142" s="241"/>
      <c r="H142" s="241"/>
      <c r="I142" s="241"/>
      <c r="J142" s="239"/>
      <c r="K142" s="259"/>
      <c r="L142" s="241"/>
      <c r="M142" s="241"/>
      <c r="N142" s="260"/>
      <c r="O142" s="241"/>
      <c r="P142" s="241"/>
      <c r="Q142" s="241"/>
      <c r="R142" s="241"/>
      <c r="S142" s="241"/>
      <c r="T142" s="241"/>
      <c r="U142" s="241"/>
      <c r="V142" s="264"/>
      <c r="W142" s="241"/>
      <c r="X142" s="241"/>
      <c r="Y142" s="241"/>
      <c r="Z142" s="270"/>
      <c r="AA142" s="241"/>
      <c r="AB142" s="214"/>
      <c r="AC142" s="241"/>
      <c r="AD142" s="214"/>
      <c r="AE142" s="241">
        <v>47700</v>
      </c>
      <c r="AF142" s="214"/>
      <c r="AG142" s="241">
        <v>124000</v>
      </c>
      <c r="AH142" s="214"/>
      <c r="AI142" s="241">
        <v>124000</v>
      </c>
      <c r="AJ142" s="214"/>
      <c r="AK142" s="241">
        <v>124000</v>
      </c>
      <c r="AL142" s="214"/>
      <c r="AM142" s="214"/>
      <c r="AN142" s="241">
        <v>124000</v>
      </c>
      <c r="AO142" s="260"/>
      <c r="AP142" s="241">
        <v>124000</v>
      </c>
      <c r="AQ142" s="214"/>
      <c r="AR142" s="241">
        <v>124000</v>
      </c>
      <c r="AS142" s="214"/>
      <c r="AT142" s="241">
        <v>124000</v>
      </c>
      <c r="AU142" s="214"/>
      <c r="AV142" s="241">
        <v>124000</v>
      </c>
      <c r="AW142" s="214"/>
      <c r="AX142" s="261">
        <v>12713.22</v>
      </c>
      <c r="AY142" s="407"/>
      <c r="AZ142" s="241">
        <f>'[1]4 Расх.2018 '!BB308</f>
        <v>12482.2</v>
      </c>
      <c r="BA142" s="395">
        <f t="shared" si="9"/>
        <v>98.182836448987757</v>
      </c>
    </row>
    <row r="143" spans="1:53" ht="48" customHeight="1" x14ac:dyDescent="0.25">
      <c r="A143" s="255" t="s">
        <v>821</v>
      </c>
      <c r="B143" s="257" t="s">
        <v>84</v>
      </c>
      <c r="C143" s="257" t="s">
        <v>764</v>
      </c>
      <c r="D143" s="248" t="s">
        <v>102</v>
      </c>
      <c r="E143" s="239"/>
      <c r="F143" s="259"/>
      <c r="G143" s="241"/>
      <c r="H143" s="241"/>
      <c r="I143" s="241"/>
      <c r="J143" s="239"/>
      <c r="K143" s="259"/>
      <c r="L143" s="241"/>
      <c r="M143" s="241"/>
      <c r="N143" s="260"/>
      <c r="O143" s="241"/>
      <c r="P143" s="241"/>
      <c r="Q143" s="241"/>
      <c r="R143" s="241"/>
      <c r="S143" s="241"/>
      <c r="T143" s="241"/>
      <c r="U143" s="241"/>
      <c r="V143" s="214"/>
      <c r="W143" s="241"/>
      <c r="X143" s="241"/>
      <c r="Y143" s="241"/>
      <c r="Z143" s="214"/>
      <c r="AA143" s="241"/>
      <c r="AB143" s="214"/>
      <c r="AC143" s="241"/>
      <c r="AD143" s="214"/>
      <c r="AE143" s="241"/>
      <c r="AF143" s="214"/>
      <c r="AG143" s="241"/>
      <c r="AH143" s="214">
        <v>609999</v>
      </c>
      <c r="AI143" s="241">
        <f>AH143</f>
        <v>609999</v>
      </c>
      <c r="AJ143" s="214"/>
      <c r="AK143" s="241">
        <f>AI143</f>
        <v>609999</v>
      </c>
      <c r="AL143" s="214"/>
      <c r="AM143" s="214"/>
      <c r="AN143" s="241">
        <f>AK143+AL143+AM143</f>
        <v>609999</v>
      </c>
      <c r="AO143" s="260"/>
      <c r="AP143" s="241">
        <f>AM143+AN143+AO143</f>
        <v>609999</v>
      </c>
      <c r="AQ143" s="214"/>
      <c r="AR143" s="241">
        <f>AO143+AP143+AQ143</f>
        <v>609999</v>
      </c>
      <c r="AS143" s="214"/>
      <c r="AT143" s="241">
        <f>AQ143+AR143+AS143</f>
        <v>609999</v>
      </c>
      <c r="AU143" s="214"/>
      <c r="AV143" s="241">
        <f>AS143+AT143+AU143</f>
        <v>609999</v>
      </c>
      <c r="AW143" s="214"/>
      <c r="AX143" s="261">
        <f>AX146+AX144</f>
        <v>1093</v>
      </c>
      <c r="AY143" s="407"/>
      <c r="AZ143" s="241">
        <f>AZ146+AZ144</f>
        <v>882.78300000000002</v>
      </c>
      <c r="BA143" s="395">
        <f t="shared" si="9"/>
        <v>80.766971637694411</v>
      </c>
    </row>
    <row r="144" spans="1:53" ht="49.15" customHeight="1" x14ac:dyDescent="0.25">
      <c r="A144" s="255" t="s">
        <v>821</v>
      </c>
      <c r="B144" s="257" t="s">
        <v>86</v>
      </c>
      <c r="C144" s="257" t="s">
        <v>764</v>
      </c>
      <c r="D144" s="248" t="s">
        <v>66</v>
      </c>
      <c r="E144" s="239"/>
      <c r="F144" s="259"/>
      <c r="G144" s="241"/>
      <c r="H144" s="241"/>
      <c r="I144" s="241"/>
      <c r="J144" s="239"/>
      <c r="K144" s="259"/>
      <c r="L144" s="241"/>
      <c r="M144" s="241"/>
      <c r="N144" s="260"/>
      <c r="O144" s="241"/>
      <c r="P144" s="241"/>
      <c r="Q144" s="241"/>
      <c r="R144" s="241"/>
      <c r="S144" s="241"/>
      <c r="T144" s="241"/>
      <c r="U144" s="241"/>
      <c r="V144" s="214"/>
      <c r="W144" s="241"/>
      <c r="X144" s="241"/>
      <c r="Y144" s="241"/>
      <c r="Z144" s="214"/>
      <c r="AA144" s="241"/>
      <c r="AB144" s="214"/>
      <c r="AC144" s="241"/>
      <c r="AD144" s="214"/>
      <c r="AE144" s="241"/>
      <c r="AF144" s="214"/>
      <c r="AG144" s="241"/>
      <c r="AH144" s="214"/>
      <c r="AI144" s="241"/>
      <c r="AJ144" s="214"/>
      <c r="AK144" s="241"/>
      <c r="AL144" s="214"/>
      <c r="AM144" s="214"/>
      <c r="AN144" s="241"/>
      <c r="AO144" s="270"/>
      <c r="AP144" s="241"/>
      <c r="AQ144" s="214"/>
      <c r="AR144" s="241"/>
      <c r="AS144" s="214"/>
      <c r="AT144" s="241"/>
      <c r="AU144" s="214"/>
      <c r="AV144" s="241"/>
      <c r="AW144" s="214"/>
      <c r="AX144" s="261">
        <f>AX145</f>
        <v>293</v>
      </c>
      <c r="AY144" s="407"/>
      <c r="AZ144" s="241">
        <f>AZ145</f>
        <v>279</v>
      </c>
      <c r="BA144" s="395">
        <f t="shared" si="9"/>
        <v>95.221843003412971</v>
      </c>
    </row>
    <row r="145" spans="1:53" ht="49.15" customHeight="1" x14ac:dyDescent="0.25">
      <c r="A145" s="255" t="s">
        <v>821</v>
      </c>
      <c r="B145" s="257" t="s">
        <v>86</v>
      </c>
      <c r="C145" s="257" t="s">
        <v>801</v>
      </c>
      <c r="D145" s="258" t="s">
        <v>64</v>
      </c>
      <c r="E145" s="239"/>
      <c r="F145" s="259"/>
      <c r="G145" s="241"/>
      <c r="H145" s="241"/>
      <c r="I145" s="241"/>
      <c r="J145" s="239"/>
      <c r="K145" s="259"/>
      <c r="L145" s="241"/>
      <c r="M145" s="241"/>
      <c r="N145" s="260"/>
      <c r="O145" s="241"/>
      <c r="P145" s="241"/>
      <c r="Q145" s="241"/>
      <c r="R145" s="241"/>
      <c r="S145" s="241"/>
      <c r="T145" s="241"/>
      <c r="U145" s="241"/>
      <c r="V145" s="214"/>
      <c r="W145" s="241"/>
      <c r="X145" s="241"/>
      <c r="Y145" s="241"/>
      <c r="Z145" s="214"/>
      <c r="AA145" s="241"/>
      <c r="AB145" s="214"/>
      <c r="AC145" s="241"/>
      <c r="AD145" s="214"/>
      <c r="AE145" s="241"/>
      <c r="AF145" s="214"/>
      <c r="AG145" s="241"/>
      <c r="AH145" s="214"/>
      <c r="AI145" s="241"/>
      <c r="AJ145" s="214"/>
      <c r="AK145" s="241"/>
      <c r="AL145" s="214"/>
      <c r="AM145" s="214"/>
      <c r="AN145" s="241"/>
      <c r="AO145" s="270"/>
      <c r="AP145" s="241"/>
      <c r="AQ145" s="214"/>
      <c r="AR145" s="241"/>
      <c r="AS145" s="214"/>
      <c r="AT145" s="241"/>
      <c r="AU145" s="214"/>
      <c r="AV145" s="241"/>
      <c r="AW145" s="214"/>
      <c r="AX145" s="261">
        <v>293</v>
      </c>
      <c r="AY145" s="407"/>
      <c r="AZ145" s="241">
        <f>'[1]4 Расх.2018 '!BB311</f>
        <v>279</v>
      </c>
      <c r="BA145" s="395">
        <f t="shared" si="9"/>
        <v>95.221843003412971</v>
      </c>
    </row>
    <row r="146" spans="1:53" ht="49.15" customHeight="1" x14ac:dyDescent="0.25">
      <c r="A146" s="255" t="s">
        <v>821</v>
      </c>
      <c r="B146" s="257" t="s">
        <v>87</v>
      </c>
      <c r="C146" s="257" t="s">
        <v>801</v>
      </c>
      <c r="D146" s="258" t="s">
        <v>65</v>
      </c>
      <c r="E146" s="239"/>
      <c r="F146" s="259"/>
      <c r="G146" s="241"/>
      <c r="H146" s="241"/>
      <c r="I146" s="241"/>
      <c r="J146" s="239"/>
      <c r="K146" s="259"/>
      <c r="L146" s="241"/>
      <c r="M146" s="241"/>
      <c r="N146" s="260"/>
      <c r="O146" s="241"/>
      <c r="P146" s="241"/>
      <c r="Q146" s="241">
        <v>2316434.73</v>
      </c>
      <c r="R146" s="241">
        <v>2320934.73</v>
      </c>
      <c r="S146" s="241">
        <v>2257634.17</v>
      </c>
      <c r="T146" s="241">
        <v>2623997.35</v>
      </c>
      <c r="U146" s="241">
        <v>1187466.8899999999</v>
      </c>
      <c r="V146" s="264">
        <v>12962</v>
      </c>
      <c r="W146" s="241">
        <f>U146+V146</f>
        <v>1200428.8899999999</v>
      </c>
      <c r="X146" s="241">
        <v>487340.96</v>
      </c>
      <c r="Y146" s="241">
        <f>W146+X146</f>
        <v>1687769.8499999999</v>
      </c>
      <c r="Z146" s="264">
        <v>83781.789999999994</v>
      </c>
      <c r="AA146" s="241">
        <f>Y146+Z146</f>
        <v>1771551.64</v>
      </c>
      <c r="AB146" s="214">
        <v>47810</v>
      </c>
      <c r="AC146" s="241">
        <f>AA146+AB146</f>
        <v>1819361.64</v>
      </c>
      <c r="AD146" s="214">
        <v>191460.89</v>
      </c>
      <c r="AE146" s="241">
        <v>2013572.53</v>
      </c>
      <c r="AF146" s="214">
        <v>8893</v>
      </c>
      <c r="AG146" s="241">
        <v>1391850</v>
      </c>
      <c r="AH146" s="214"/>
      <c r="AI146" s="241">
        <v>1391850</v>
      </c>
      <c r="AJ146" s="214"/>
      <c r="AK146" s="241">
        <v>1391850</v>
      </c>
      <c r="AL146" s="214">
        <v>7000</v>
      </c>
      <c r="AM146" s="214"/>
      <c r="AN146" s="241">
        <v>1403050</v>
      </c>
      <c r="AO146" s="214">
        <v>262490</v>
      </c>
      <c r="AP146" s="241">
        <f>AN146+AO146</f>
        <v>1665540</v>
      </c>
      <c r="AQ146" s="214">
        <v>4500</v>
      </c>
      <c r="AR146" s="241">
        <f>AP146+AQ146</f>
        <v>1670040</v>
      </c>
      <c r="AS146" s="214">
        <v>368480</v>
      </c>
      <c r="AT146" s="241">
        <v>2035167.1</v>
      </c>
      <c r="AU146" s="214">
        <v>-6993.2</v>
      </c>
      <c r="AV146" s="241">
        <f>AT146+AU146</f>
        <v>2028173.9000000001</v>
      </c>
      <c r="AW146" s="214">
        <v>-89653.9</v>
      </c>
      <c r="AX146" s="261">
        <v>800</v>
      </c>
      <c r="AY146" s="407"/>
      <c r="AZ146" s="241">
        <f>'[1]4 Расх.2018 '!BB312</f>
        <v>603.78300000000002</v>
      </c>
      <c r="BA146" s="395">
        <f t="shared" si="9"/>
        <v>75.472875000000002</v>
      </c>
    </row>
    <row r="147" spans="1:53" ht="37.9" customHeight="1" x14ac:dyDescent="0.25">
      <c r="A147" s="255" t="s">
        <v>821</v>
      </c>
      <c r="B147" s="257" t="s">
        <v>85</v>
      </c>
      <c r="C147" s="257" t="s">
        <v>764</v>
      </c>
      <c r="D147" s="248" t="s">
        <v>103</v>
      </c>
      <c r="E147" s="239"/>
      <c r="F147" s="259"/>
      <c r="G147" s="241"/>
      <c r="H147" s="241"/>
      <c r="I147" s="241"/>
      <c r="J147" s="239"/>
      <c r="K147" s="259"/>
      <c r="L147" s="241"/>
      <c r="M147" s="241"/>
      <c r="N147" s="260"/>
      <c r="O147" s="241"/>
      <c r="P147" s="241"/>
      <c r="Q147" s="241"/>
      <c r="R147" s="241"/>
      <c r="S147" s="241"/>
      <c r="T147" s="241"/>
      <c r="U147" s="241"/>
      <c r="V147" s="264"/>
      <c r="W147" s="241"/>
      <c r="X147" s="241"/>
      <c r="Y147" s="241"/>
      <c r="Z147" s="270"/>
      <c r="AA147" s="241"/>
      <c r="AB147" s="214"/>
      <c r="AC147" s="241"/>
      <c r="AD147" s="214"/>
      <c r="AE147" s="241"/>
      <c r="AF147" s="214"/>
      <c r="AG147" s="241"/>
      <c r="AH147" s="214"/>
      <c r="AI147" s="241"/>
      <c r="AJ147" s="214"/>
      <c r="AK147" s="241"/>
      <c r="AL147" s="214"/>
      <c r="AM147" s="214"/>
      <c r="AN147" s="241"/>
      <c r="AO147" s="214"/>
      <c r="AP147" s="241"/>
      <c r="AQ147" s="214"/>
      <c r="AR147" s="241"/>
      <c r="AS147" s="214"/>
      <c r="AT147" s="241"/>
      <c r="AU147" s="214"/>
      <c r="AV147" s="241"/>
      <c r="AW147" s="214"/>
      <c r="AX147" s="261">
        <f>AX148</f>
        <v>1017.764</v>
      </c>
      <c r="AY147" s="407"/>
      <c r="AZ147" s="241">
        <f>AZ148</f>
        <v>1017.64</v>
      </c>
      <c r="BA147" s="395">
        <f t="shared" si="9"/>
        <v>99.987816428956023</v>
      </c>
    </row>
    <row r="148" spans="1:53" ht="49.15" customHeight="1" x14ac:dyDescent="0.25">
      <c r="A148" s="255" t="s">
        <v>821</v>
      </c>
      <c r="B148" s="257" t="s">
        <v>88</v>
      </c>
      <c r="C148" s="257" t="s">
        <v>764</v>
      </c>
      <c r="D148" s="258" t="s">
        <v>69</v>
      </c>
      <c r="E148" s="239"/>
      <c r="F148" s="259"/>
      <c r="G148" s="241"/>
      <c r="H148" s="241"/>
      <c r="I148" s="241"/>
      <c r="J148" s="239"/>
      <c r="K148" s="259"/>
      <c r="L148" s="241"/>
      <c r="M148" s="241"/>
      <c r="N148" s="260"/>
      <c r="O148" s="241"/>
      <c r="P148" s="241"/>
      <c r="Q148" s="241"/>
      <c r="R148" s="241"/>
      <c r="S148" s="241"/>
      <c r="T148" s="241"/>
      <c r="U148" s="241"/>
      <c r="V148" s="264"/>
      <c r="W148" s="241"/>
      <c r="X148" s="241"/>
      <c r="Y148" s="241"/>
      <c r="Z148" s="270"/>
      <c r="AA148" s="241"/>
      <c r="AB148" s="214"/>
      <c r="AC148" s="241"/>
      <c r="AD148" s="214"/>
      <c r="AE148" s="241"/>
      <c r="AF148" s="214"/>
      <c r="AG148" s="241"/>
      <c r="AH148" s="214">
        <v>31993</v>
      </c>
      <c r="AI148" s="241">
        <f>AH148</f>
        <v>31993</v>
      </c>
      <c r="AJ148" s="214"/>
      <c r="AK148" s="241">
        <f>AI148</f>
        <v>31993</v>
      </c>
      <c r="AL148" s="214">
        <v>-29100</v>
      </c>
      <c r="AM148" s="214"/>
      <c r="AN148" s="241">
        <f>AK148+AL148+AM148</f>
        <v>2893</v>
      </c>
      <c r="AO148" s="260"/>
      <c r="AP148" s="241">
        <f>AM148+AN148+AO148</f>
        <v>2893</v>
      </c>
      <c r="AQ148" s="214"/>
      <c r="AR148" s="241">
        <f>AO148+AP148+AQ148</f>
        <v>2893</v>
      </c>
      <c r="AS148" s="214"/>
      <c r="AT148" s="241">
        <f>AQ148+AR148+AS148</f>
        <v>2893</v>
      </c>
      <c r="AU148" s="214"/>
      <c r="AV148" s="241">
        <f>AS148+AT148+AU148</f>
        <v>2893</v>
      </c>
      <c r="AW148" s="214"/>
      <c r="AX148" s="261">
        <f>AX149+AX150</f>
        <v>1017.764</v>
      </c>
      <c r="AY148" s="407"/>
      <c r="AZ148" s="241">
        <f>AZ149+AZ150</f>
        <v>1017.64</v>
      </c>
      <c r="BA148" s="395">
        <f t="shared" si="9"/>
        <v>99.987816428956023</v>
      </c>
    </row>
    <row r="149" spans="1:53" ht="40.15" customHeight="1" x14ac:dyDescent="0.25">
      <c r="A149" s="255" t="s">
        <v>821</v>
      </c>
      <c r="B149" s="257" t="s">
        <v>88</v>
      </c>
      <c r="C149" s="257" t="s">
        <v>771</v>
      </c>
      <c r="D149" s="258" t="s">
        <v>89</v>
      </c>
      <c r="E149" s="239"/>
      <c r="F149" s="259"/>
      <c r="G149" s="241"/>
      <c r="H149" s="241"/>
      <c r="I149" s="241"/>
      <c r="J149" s="239"/>
      <c r="K149" s="259"/>
      <c r="L149" s="241"/>
      <c r="M149" s="241"/>
      <c r="N149" s="260"/>
      <c r="O149" s="241"/>
      <c r="P149" s="241"/>
      <c r="Q149" s="241"/>
      <c r="R149" s="241"/>
      <c r="S149" s="241"/>
      <c r="T149" s="241"/>
      <c r="U149" s="241"/>
      <c r="V149" s="264"/>
      <c r="W149" s="241"/>
      <c r="X149" s="241"/>
      <c r="Y149" s="241"/>
      <c r="Z149" s="270"/>
      <c r="AA149" s="241"/>
      <c r="AB149" s="214"/>
      <c r="AC149" s="241"/>
      <c r="AD149" s="214"/>
      <c r="AE149" s="241">
        <v>47700</v>
      </c>
      <c r="AF149" s="214"/>
      <c r="AG149" s="241">
        <v>124000</v>
      </c>
      <c r="AH149" s="214"/>
      <c r="AI149" s="241">
        <v>124000</v>
      </c>
      <c r="AJ149" s="214"/>
      <c r="AK149" s="241">
        <v>124000</v>
      </c>
      <c r="AL149" s="214"/>
      <c r="AM149" s="214"/>
      <c r="AN149" s="241">
        <v>124000</v>
      </c>
      <c r="AO149" s="260"/>
      <c r="AP149" s="241">
        <v>124000</v>
      </c>
      <c r="AQ149" s="214"/>
      <c r="AR149" s="241">
        <v>124000</v>
      </c>
      <c r="AS149" s="214"/>
      <c r="AT149" s="241">
        <v>124000</v>
      </c>
      <c r="AU149" s="214"/>
      <c r="AV149" s="241">
        <v>124000</v>
      </c>
      <c r="AW149" s="214"/>
      <c r="AX149" s="261">
        <v>966.76</v>
      </c>
      <c r="AY149" s="407"/>
      <c r="AZ149" s="241">
        <f>'[1]4 Расх.2018 '!BB315</f>
        <v>966.76</v>
      </c>
      <c r="BA149" s="395">
        <f t="shared" si="9"/>
        <v>100</v>
      </c>
    </row>
    <row r="150" spans="1:53" ht="35.25" customHeight="1" x14ac:dyDescent="0.25">
      <c r="A150" s="255" t="s">
        <v>821</v>
      </c>
      <c r="B150" s="257" t="s">
        <v>90</v>
      </c>
      <c r="C150" s="257" t="s">
        <v>771</v>
      </c>
      <c r="D150" s="275" t="s">
        <v>68</v>
      </c>
      <c r="E150" s="239" t="e">
        <f>F150+G150+H150+I150</f>
        <v>#REF!</v>
      </c>
      <c r="F150" s="241" t="e">
        <f>#REF!</f>
        <v>#REF!</v>
      </c>
      <c r="G150" s="241" t="e">
        <f>#REF!</f>
        <v>#REF!</v>
      </c>
      <c r="H150" s="241" t="e">
        <f>#REF!</f>
        <v>#REF!</v>
      </c>
      <c r="I150" s="241" t="e">
        <f>#REF!</f>
        <v>#REF!</v>
      </c>
      <c r="J150" s="239" t="e">
        <f>K150+L150+M150+N150</f>
        <v>#REF!</v>
      </c>
      <c r="K150" s="241" t="e">
        <f>#REF!</f>
        <v>#REF!</v>
      </c>
      <c r="L150" s="241" t="e">
        <f>#REF!</f>
        <v>#REF!</v>
      </c>
      <c r="M150" s="241" t="e">
        <f>#REF!</f>
        <v>#REF!</v>
      </c>
      <c r="N150" s="260" t="e">
        <f>#REF!</f>
        <v>#REF!</v>
      </c>
      <c r="O150" s="241">
        <v>1383775</v>
      </c>
      <c r="P150" s="241"/>
      <c r="Q150" s="241" t="e">
        <f>#REF!+#REF!</f>
        <v>#REF!</v>
      </c>
      <c r="R150" s="241" t="e">
        <f>#REF!+#REF!</f>
        <v>#REF!</v>
      </c>
      <c r="S150" s="241" t="e">
        <f>#REF!+#REF!</f>
        <v>#REF!</v>
      </c>
      <c r="T150" s="241" t="e">
        <f>#REF!+#REF!</f>
        <v>#REF!</v>
      </c>
      <c r="U150" s="241" t="e">
        <f>#REF!</f>
        <v>#REF!</v>
      </c>
      <c r="V150" s="214"/>
      <c r="W150" s="241" t="e">
        <f>#REF!</f>
        <v>#REF!</v>
      </c>
      <c r="X150" s="241" t="e">
        <f>#REF!</f>
        <v>#REF!</v>
      </c>
      <c r="Y150" s="241" t="e">
        <f>W150+X150</f>
        <v>#REF!</v>
      </c>
      <c r="Z150" s="214"/>
      <c r="AA150" s="241" t="e">
        <f>#REF!</f>
        <v>#REF!</v>
      </c>
      <c r="AB150" s="214"/>
      <c r="AC150" s="241" t="e">
        <f>#REF!</f>
        <v>#REF!</v>
      </c>
      <c r="AD150" s="214"/>
      <c r="AE150" s="241" t="e">
        <f>#REF!</f>
        <v>#REF!</v>
      </c>
      <c r="AF150" s="214"/>
      <c r="AG150" s="241" t="e">
        <f>#REF!</f>
        <v>#REF!</v>
      </c>
      <c r="AH150" s="214"/>
      <c r="AI150" s="241" t="e">
        <f>#REF!</f>
        <v>#REF!</v>
      </c>
      <c r="AJ150" s="214"/>
      <c r="AK150" s="241" t="e">
        <f>#REF!</f>
        <v>#REF!</v>
      </c>
      <c r="AL150" s="214"/>
      <c r="AM150" s="214"/>
      <c r="AN150" s="241" t="e">
        <f>#REF!</f>
        <v>#REF!</v>
      </c>
      <c r="AO150" s="260"/>
      <c r="AP150" s="241" t="e">
        <f>#REF!</f>
        <v>#REF!</v>
      </c>
      <c r="AQ150" s="214"/>
      <c r="AR150" s="241" t="e">
        <f>#REF!</f>
        <v>#REF!</v>
      </c>
      <c r="AS150" s="214"/>
      <c r="AT150" s="241" t="e">
        <f>#REF!</f>
        <v>#REF!</v>
      </c>
      <c r="AU150" s="214"/>
      <c r="AV150" s="241" t="e">
        <f>#REF!</f>
        <v>#REF!</v>
      </c>
      <c r="AW150" s="214"/>
      <c r="AX150" s="261">
        <v>51.003999999999998</v>
      </c>
      <c r="AY150" s="407"/>
      <c r="AZ150" s="241">
        <f>'[1]4 Расх.2018 '!BB316</f>
        <v>50.88</v>
      </c>
      <c r="BA150" s="395">
        <f>AZ150/AX150*100</f>
        <v>99.756881813191129</v>
      </c>
    </row>
    <row r="151" spans="1:53" ht="36" customHeight="1" x14ac:dyDescent="0.25">
      <c r="A151" s="255" t="s">
        <v>821</v>
      </c>
      <c r="B151" s="257" t="s">
        <v>908</v>
      </c>
      <c r="C151" s="257" t="s">
        <v>764</v>
      </c>
      <c r="D151" s="258" t="s">
        <v>909</v>
      </c>
      <c r="E151" s="239"/>
      <c r="F151" s="259"/>
      <c r="G151" s="241"/>
      <c r="H151" s="241"/>
      <c r="I151" s="241"/>
      <c r="J151" s="239"/>
      <c r="K151" s="259"/>
      <c r="L151" s="241"/>
      <c r="M151" s="241"/>
      <c r="N151" s="260"/>
      <c r="O151" s="241"/>
      <c r="P151" s="241"/>
      <c r="Q151" s="241"/>
      <c r="R151" s="241"/>
      <c r="S151" s="241"/>
      <c r="T151" s="241"/>
      <c r="U151" s="241"/>
      <c r="V151" s="214"/>
      <c r="W151" s="241"/>
      <c r="X151" s="241"/>
      <c r="Y151" s="241"/>
      <c r="Z151" s="214"/>
      <c r="AA151" s="241"/>
      <c r="AB151" s="214"/>
      <c r="AC151" s="241"/>
      <c r="AD151" s="214"/>
      <c r="AE151" s="241"/>
      <c r="AF151" s="214"/>
      <c r="AG151" s="241"/>
      <c r="AH151" s="214"/>
      <c r="AI151" s="241"/>
      <c r="AJ151" s="214"/>
      <c r="AK151" s="241"/>
      <c r="AL151" s="214"/>
      <c r="AM151" s="214"/>
      <c r="AN151" s="241"/>
      <c r="AO151" s="260"/>
      <c r="AP151" s="241"/>
      <c r="AQ151" s="214"/>
      <c r="AR151" s="241"/>
      <c r="AS151" s="214"/>
      <c r="AT151" s="241"/>
      <c r="AU151" s="214"/>
      <c r="AV151" s="241"/>
      <c r="AW151" s="214"/>
      <c r="AX151" s="261">
        <f>AX152</f>
        <v>616.41700000000003</v>
      </c>
      <c r="AY151" s="407"/>
      <c r="AZ151" s="241">
        <f>AZ152</f>
        <v>0</v>
      </c>
      <c r="BA151" s="395">
        <f>AZ151/AX151*100</f>
        <v>0</v>
      </c>
    </row>
    <row r="152" spans="1:53" ht="36" customHeight="1" x14ac:dyDescent="0.25">
      <c r="A152" s="255" t="s">
        <v>821</v>
      </c>
      <c r="B152" s="257" t="s">
        <v>907</v>
      </c>
      <c r="C152" s="257" t="s">
        <v>764</v>
      </c>
      <c r="D152" s="258" t="s">
        <v>36</v>
      </c>
      <c r="E152" s="239"/>
      <c r="F152" s="259"/>
      <c r="G152" s="241"/>
      <c r="H152" s="241"/>
      <c r="I152" s="241"/>
      <c r="J152" s="239"/>
      <c r="K152" s="259"/>
      <c r="L152" s="241"/>
      <c r="M152" s="241"/>
      <c r="N152" s="260"/>
      <c r="O152" s="241"/>
      <c r="P152" s="241"/>
      <c r="Q152" s="241"/>
      <c r="R152" s="241"/>
      <c r="S152" s="241"/>
      <c r="T152" s="241"/>
      <c r="U152" s="241"/>
      <c r="V152" s="214"/>
      <c r="W152" s="241"/>
      <c r="X152" s="241"/>
      <c r="Y152" s="241"/>
      <c r="Z152" s="214"/>
      <c r="AA152" s="241"/>
      <c r="AB152" s="214"/>
      <c r="AC152" s="241"/>
      <c r="AD152" s="214"/>
      <c r="AE152" s="241"/>
      <c r="AF152" s="214"/>
      <c r="AG152" s="241"/>
      <c r="AH152" s="214"/>
      <c r="AI152" s="241"/>
      <c r="AJ152" s="214"/>
      <c r="AK152" s="241"/>
      <c r="AL152" s="214"/>
      <c r="AM152" s="214"/>
      <c r="AN152" s="241"/>
      <c r="AO152" s="260"/>
      <c r="AP152" s="241"/>
      <c r="AQ152" s="214"/>
      <c r="AR152" s="241"/>
      <c r="AS152" s="214"/>
      <c r="AT152" s="241"/>
      <c r="AU152" s="214"/>
      <c r="AV152" s="241"/>
      <c r="AW152" s="214"/>
      <c r="AX152" s="261">
        <f>AX153</f>
        <v>616.41700000000003</v>
      </c>
      <c r="AY152" s="407"/>
      <c r="AZ152" s="241">
        <f>AZ153</f>
        <v>0</v>
      </c>
      <c r="BA152" s="395">
        <f>AZ152/AX152*100</f>
        <v>0</v>
      </c>
    </row>
    <row r="153" spans="1:53" ht="38.25" customHeight="1" x14ac:dyDescent="0.25">
      <c r="A153" s="255" t="s">
        <v>821</v>
      </c>
      <c r="B153" s="257" t="s">
        <v>907</v>
      </c>
      <c r="C153" s="257" t="s">
        <v>771</v>
      </c>
      <c r="D153" s="258" t="s">
        <v>747</v>
      </c>
      <c r="E153" s="239"/>
      <c r="F153" s="259"/>
      <c r="G153" s="241"/>
      <c r="H153" s="241"/>
      <c r="I153" s="241"/>
      <c r="J153" s="239"/>
      <c r="K153" s="259"/>
      <c r="L153" s="241"/>
      <c r="M153" s="241"/>
      <c r="N153" s="260"/>
      <c r="O153" s="241"/>
      <c r="P153" s="241"/>
      <c r="Q153" s="241"/>
      <c r="R153" s="241"/>
      <c r="S153" s="241"/>
      <c r="T153" s="241"/>
      <c r="U153" s="241"/>
      <c r="V153" s="214"/>
      <c r="W153" s="241"/>
      <c r="X153" s="241"/>
      <c r="Y153" s="241"/>
      <c r="Z153" s="214"/>
      <c r="AA153" s="241"/>
      <c r="AB153" s="214"/>
      <c r="AC153" s="241"/>
      <c r="AD153" s="214"/>
      <c r="AE153" s="241"/>
      <c r="AF153" s="214"/>
      <c r="AG153" s="241"/>
      <c r="AH153" s="214"/>
      <c r="AI153" s="241"/>
      <c r="AJ153" s="214"/>
      <c r="AK153" s="241"/>
      <c r="AL153" s="214"/>
      <c r="AM153" s="214"/>
      <c r="AN153" s="241"/>
      <c r="AO153" s="260"/>
      <c r="AP153" s="241"/>
      <c r="AQ153" s="214"/>
      <c r="AR153" s="241"/>
      <c r="AS153" s="214"/>
      <c r="AT153" s="241"/>
      <c r="AU153" s="214"/>
      <c r="AV153" s="241"/>
      <c r="AW153" s="214"/>
      <c r="AX153" s="261">
        <v>616.41700000000003</v>
      </c>
      <c r="AY153" s="407"/>
      <c r="AZ153" s="241">
        <f>'[1]4 Расх.2018 '!BB319</f>
        <v>0</v>
      </c>
      <c r="BA153" s="395">
        <f t="shared" si="9"/>
        <v>0</v>
      </c>
    </row>
    <row r="154" spans="1:53" ht="15.75" x14ac:dyDescent="0.25">
      <c r="A154" s="418" t="s">
        <v>933</v>
      </c>
      <c r="B154" s="384" t="s">
        <v>974</v>
      </c>
      <c r="C154" s="385" t="s">
        <v>764</v>
      </c>
      <c r="D154" s="420" t="s">
        <v>713</v>
      </c>
      <c r="E154" s="387"/>
      <c r="F154" s="373"/>
      <c r="G154" s="373"/>
      <c r="H154" s="373"/>
      <c r="I154" s="373"/>
      <c r="J154" s="373"/>
      <c r="K154" s="373"/>
      <c r="L154" s="373"/>
      <c r="M154" s="373"/>
      <c r="N154" s="373"/>
      <c r="O154" s="372"/>
      <c r="P154" s="388"/>
      <c r="Q154" s="389"/>
      <c r="R154" s="389"/>
      <c r="S154" s="389"/>
      <c r="T154" s="389"/>
      <c r="U154" s="389"/>
      <c r="V154" s="376"/>
      <c r="W154" s="389"/>
      <c r="X154" s="389"/>
      <c r="Y154" s="390"/>
      <c r="Z154" s="373"/>
      <c r="AA154" s="390"/>
      <c r="AB154" s="373"/>
      <c r="AC154" s="390"/>
      <c r="AD154" s="373"/>
      <c r="AE154" s="390"/>
      <c r="AF154" s="373"/>
      <c r="AG154" s="390"/>
      <c r="AH154" s="373"/>
      <c r="AI154" s="391"/>
      <c r="AJ154" s="373"/>
      <c r="AK154" s="391"/>
      <c r="AL154" s="373"/>
      <c r="AM154" s="373"/>
      <c r="AN154" s="391"/>
      <c r="AO154" s="373"/>
      <c r="AP154" s="391"/>
      <c r="AQ154" s="373"/>
      <c r="AR154" s="391"/>
      <c r="AS154" s="373"/>
      <c r="AT154" s="391"/>
      <c r="AU154" s="373"/>
      <c r="AV154" s="391"/>
      <c r="AW154" s="400">
        <f>AW155</f>
        <v>0</v>
      </c>
      <c r="AX154" s="401">
        <f t="shared" ref="AX154:AZ156" si="14">AX155</f>
        <v>3650</v>
      </c>
      <c r="AY154" s="402">
        <f t="shared" si="14"/>
        <v>3900</v>
      </c>
      <c r="AZ154" s="400">
        <f t="shared" si="14"/>
        <v>2730</v>
      </c>
      <c r="BA154" s="395">
        <f t="shared" si="9"/>
        <v>74.794520547945211</v>
      </c>
    </row>
    <row r="155" spans="1:53" ht="15.75" x14ac:dyDescent="0.25">
      <c r="A155" s="236" t="s">
        <v>812</v>
      </c>
      <c r="B155" s="237" t="s">
        <v>766</v>
      </c>
      <c r="C155" s="237" t="s">
        <v>764</v>
      </c>
      <c r="D155" s="421" t="s">
        <v>496</v>
      </c>
      <c r="E155" s="387"/>
      <c r="F155" s="373"/>
      <c r="G155" s="373"/>
      <c r="H155" s="373"/>
      <c r="I155" s="373"/>
      <c r="J155" s="373"/>
      <c r="K155" s="373"/>
      <c r="L155" s="373"/>
      <c r="M155" s="373"/>
      <c r="N155" s="373"/>
      <c r="O155" s="372"/>
      <c r="P155" s="388"/>
      <c r="Q155" s="389"/>
      <c r="R155" s="389"/>
      <c r="S155" s="389"/>
      <c r="T155" s="389"/>
      <c r="U155" s="389"/>
      <c r="V155" s="376"/>
      <c r="W155" s="389"/>
      <c r="X155" s="389"/>
      <c r="Y155" s="390"/>
      <c r="Z155" s="373"/>
      <c r="AA155" s="390"/>
      <c r="AB155" s="373"/>
      <c r="AC155" s="390"/>
      <c r="AD155" s="373"/>
      <c r="AE155" s="390"/>
      <c r="AF155" s="373"/>
      <c r="AG155" s="390"/>
      <c r="AH155" s="373"/>
      <c r="AI155" s="391"/>
      <c r="AJ155" s="373"/>
      <c r="AK155" s="391"/>
      <c r="AL155" s="373"/>
      <c r="AM155" s="373"/>
      <c r="AN155" s="391"/>
      <c r="AO155" s="373"/>
      <c r="AP155" s="391"/>
      <c r="AQ155" s="373"/>
      <c r="AR155" s="391"/>
      <c r="AS155" s="373"/>
      <c r="AT155" s="391"/>
      <c r="AU155" s="373"/>
      <c r="AV155" s="391"/>
      <c r="AW155" s="400">
        <f>AW156</f>
        <v>0</v>
      </c>
      <c r="AX155" s="401">
        <f t="shared" si="14"/>
        <v>3650</v>
      </c>
      <c r="AY155" s="402">
        <f t="shared" si="14"/>
        <v>3900</v>
      </c>
      <c r="AZ155" s="400">
        <f t="shared" si="14"/>
        <v>2730</v>
      </c>
      <c r="BA155" s="395">
        <f t="shared" si="9"/>
        <v>74.794520547945211</v>
      </c>
    </row>
    <row r="156" spans="1:53" ht="32.450000000000003" customHeight="1" x14ac:dyDescent="0.25">
      <c r="A156" s="236" t="s">
        <v>67</v>
      </c>
      <c r="B156" s="237" t="s">
        <v>766</v>
      </c>
      <c r="C156" s="237" t="s">
        <v>764</v>
      </c>
      <c r="D156" s="421" t="s">
        <v>91</v>
      </c>
      <c r="E156" s="387"/>
      <c r="F156" s="373"/>
      <c r="G156" s="373"/>
      <c r="H156" s="373"/>
      <c r="I156" s="373"/>
      <c r="J156" s="373"/>
      <c r="K156" s="373"/>
      <c r="L156" s="373"/>
      <c r="M156" s="373"/>
      <c r="N156" s="373"/>
      <c r="O156" s="372"/>
      <c r="P156" s="388"/>
      <c r="Q156" s="389"/>
      <c r="R156" s="389"/>
      <c r="S156" s="389"/>
      <c r="T156" s="389"/>
      <c r="U156" s="389"/>
      <c r="V156" s="376"/>
      <c r="W156" s="389"/>
      <c r="X156" s="389"/>
      <c r="Y156" s="390"/>
      <c r="Z156" s="373"/>
      <c r="AA156" s="390"/>
      <c r="AB156" s="373"/>
      <c r="AC156" s="390"/>
      <c r="AD156" s="373"/>
      <c r="AE156" s="390"/>
      <c r="AF156" s="373"/>
      <c r="AG156" s="390"/>
      <c r="AH156" s="373"/>
      <c r="AI156" s="391"/>
      <c r="AJ156" s="373"/>
      <c r="AK156" s="391"/>
      <c r="AL156" s="373"/>
      <c r="AM156" s="373"/>
      <c r="AN156" s="391"/>
      <c r="AO156" s="373"/>
      <c r="AP156" s="391"/>
      <c r="AQ156" s="373"/>
      <c r="AR156" s="391"/>
      <c r="AS156" s="373"/>
      <c r="AT156" s="391"/>
      <c r="AU156" s="373"/>
      <c r="AV156" s="391"/>
      <c r="AW156" s="400">
        <f>AW157</f>
        <v>0</v>
      </c>
      <c r="AX156" s="401">
        <f t="shared" si="14"/>
        <v>3650</v>
      </c>
      <c r="AY156" s="402">
        <f t="shared" si="14"/>
        <v>3900</v>
      </c>
      <c r="AZ156" s="400">
        <f t="shared" si="14"/>
        <v>2730</v>
      </c>
      <c r="BA156" s="395">
        <f t="shared" si="9"/>
        <v>74.794520547945211</v>
      </c>
    </row>
    <row r="157" spans="1:53" ht="32.450000000000003" customHeight="1" x14ac:dyDescent="0.25">
      <c r="A157" s="255" t="s">
        <v>67</v>
      </c>
      <c r="B157" s="257" t="s">
        <v>833</v>
      </c>
      <c r="C157" s="257" t="s">
        <v>764</v>
      </c>
      <c r="D157" s="248" t="s">
        <v>97</v>
      </c>
      <c r="E157" s="387"/>
      <c r="F157" s="373"/>
      <c r="G157" s="373"/>
      <c r="H157" s="373"/>
      <c r="I157" s="373"/>
      <c r="J157" s="373"/>
      <c r="K157" s="373"/>
      <c r="L157" s="373"/>
      <c r="M157" s="373"/>
      <c r="N157" s="373"/>
      <c r="O157" s="372"/>
      <c r="P157" s="388"/>
      <c r="Q157" s="389"/>
      <c r="R157" s="389"/>
      <c r="S157" s="389"/>
      <c r="T157" s="389"/>
      <c r="U157" s="389"/>
      <c r="V157" s="376"/>
      <c r="W157" s="389"/>
      <c r="X157" s="389"/>
      <c r="Y157" s="390"/>
      <c r="Z157" s="373"/>
      <c r="AA157" s="390"/>
      <c r="AB157" s="373"/>
      <c r="AC157" s="390"/>
      <c r="AD157" s="373"/>
      <c r="AE157" s="390"/>
      <c r="AF157" s="373"/>
      <c r="AG157" s="390"/>
      <c r="AH157" s="373"/>
      <c r="AI157" s="391"/>
      <c r="AJ157" s="373"/>
      <c r="AK157" s="391"/>
      <c r="AL157" s="373"/>
      <c r="AM157" s="373"/>
      <c r="AN157" s="391"/>
      <c r="AO157" s="373"/>
      <c r="AP157" s="391"/>
      <c r="AQ157" s="373"/>
      <c r="AR157" s="391"/>
      <c r="AS157" s="373"/>
      <c r="AT157" s="391"/>
      <c r="AU157" s="373"/>
      <c r="AV157" s="391"/>
      <c r="AW157" s="332">
        <f>AW159</f>
        <v>0</v>
      </c>
      <c r="AX157" s="414">
        <f>AX159</f>
        <v>3650</v>
      </c>
      <c r="AY157" s="415">
        <f>AY159</f>
        <v>3900</v>
      </c>
      <c r="AZ157" s="332">
        <f>AZ159</f>
        <v>2730</v>
      </c>
      <c r="BA157" s="395">
        <f t="shared" si="9"/>
        <v>74.794520547945211</v>
      </c>
    </row>
    <row r="158" spans="1:53" ht="49.9" customHeight="1" x14ac:dyDescent="0.25">
      <c r="A158" s="255" t="s">
        <v>67</v>
      </c>
      <c r="B158" s="257" t="s">
        <v>834</v>
      </c>
      <c r="C158" s="257" t="s">
        <v>764</v>
      </c>
      <c r="D158" s="248" t="s">
        <v>108</v>
      </c>
      <c r="E158" s="239"/>
      <c r="F158" s="259"/>
      <c r="G158" s="241"/>
      <c r="H158" s="241"/>
      <c r="I158" s="241"/>
      <c r="J158" s="239"/>
      <c r="K158" s="259"/>
      <c r="L158" s="241"/>
      <c r="M158" s="241"/>
      <c r="N158" s="260"/>
      <c r="O158" s="241"/>
      <c r="P158" s="241"/>
      <c r="Q158" s="241"/>
      <c r="R158" s="241"/>
      <c r="S158" s="241"/>
      <c r="T158" s="241"/>
      <c r="U158" s="241"/>
      <c r="V158" s="214"/>
      <c r="W158" s="241"/>
      <c r="X158" s="241"/>
      <c r="Y158" s="241"/>
      <c r="Z158" s="214"/>
      <c r="AA158" s="241"/>
      <c r="AB158" s="214"/>
      <c r="AC158" s="241"/>
      <c r="AD158" s="214"/>
      <c r="AE158" s="241"/>
      <c r="AF158" s="214"/>
      <c r="AG158" s="241"/>
      <c r="AH158" s="214"/>
      <c r="AI158" s="241"/>
      <c r="AJ158" s="214"/>
      <c r="AK158" s="241"/>
      <c r="AL158" s="214"/>
      <c r="AM158" s="214"/>
      <c r="AN158" s="241"/>
      <c r="AO158" s="260"/>
      <c r="AP158" s="241"/>
      <c r="AQ158" s="214"/>
      <c r="AR158" s="241"/>
      <c r="AS158" s="214"/>
      <c r="AT158" s="241"/>
      <c r="AU158" s="214"/>
      <c r="AV158" s="241"/>
      <c r="AW158" s="214"/>
      <c r="AX158" s="261">
        <f>AX159</f>
        <v>3650</v>
      </c>
      <c r="AY158" s="415"/>
      <c r="AZ158" s="241">
        <f>AZ159</f>
        <v>2730</v>
      </c>
      <c r="BA158" s="395">
        <f t="shared" si="9"/>
        <v>74.794520547945211</v>
      </c>
    </row>
    <row r="159" spans="1:53" ht="39.6" customHeight="1" x14ac:dyDescent="0.25">
      <c r="A159" s="255" t="s">
        <v>67</v>
      </c>
      <c r="B159" s="257" t="s">
        <v>834</v>
      </c>
      <c r="C159" s="257" t="s">
        <v>801</v>
      </c>
      <c r="D159" s="258" t="s">
        <v>751</v>
      </c>
      <c r="E159" s="239"/>
      <c r="F159" s="259"/>
      <c r="G159" s="241"/>
      <c r="H159" s="241"/>
      <c r="I159" s="241"/>
      <c r="J159" s="239"/>
      <c r="K159" s="259"/>
      <c r="L159" s="241"/>
      <c r="M159" s="241"/>
      <c r="N159" s="260"/>
      <c r="O159" s="241"/>
      <c r="P159" s="241"/>
      <c r="Q159" s="241"/>
      <c r="R159" s="241"/>
      <c r="S159" s="241"/>
      <c r="T159" s="241"/>
      <c r="U159" s="241"/>
      <c r="V159" s="214"/>
      <c r="W159" s="241"/>
      <c r="X159" s="241"/>
      <c r="Y159" s="241"/>
      <c r="Z159" s="214"/>
      <c r="AA159" s="241"/>
      <c r="AB159" s="214"/>
      <c r="AC159" s="241"/>
      <c r="AD159" s="214"/>
      <c r="AE159" s="241"/>
      <c r="AF159" s="214"/>
      <c r="AG159" s="241"/>
      <c r="AH159" s="214">
        <v>167199.88</v>
      </c>
      <c r="AI159" s="241">
        <f>AH159</f>
        <v>167199.88</v>
      </c>
      <c r="AJ159" s="214"/>
      <c r="AK159" s="241">
        <f>AI159</f>
        <v>167199.88</v>
      </c>
      <c r="AL159" s="214">
        <v>90000</v>
      </c>
      <c r="AM159" s="214"/>
      <c r="AN159" s="241">
        <f>AK159+AL159+AM159</f>
        <v>257199.88</v>
      </c>
      <c r="AO159" s="260"/>
      <c r="AP159" s="241">
        <f>AM159+AN159+AO159</f>
        <v>257199.88</v>
      </c>
      <c r="AQ159" s="214"/>
      <c r="AR159" s="241">
        <f>AO159+AP159+AQ159</f>
        <v>257199.88</v>
      </c>
      <c r="AS159" s="214">
        <v>173230</v>
      </c>
      <c r="AT159" s="241">
        <f>AQ159+AR159+AS159</f>
        <v>430429.88</v>
      </c>
      <c r="AU159" s="214"/>
      <c r="AV159" s="241">
        <f>AT159</f>
        <v>430429.88</v>
      </c>
      <c r="AW159" s="214"/>
      <c r="AX159" s="261">
        <v>3650</v>
      </c>
      <c r="AY159" s="407">
        <v>3900</v>
      </c>
      <c r="AZ159" s="241">
        <f>'[1]4 Расх.2018 '!BB337</f>
        <v>2730</v>
      </c>
      <c r="BA159" s="395">
        <f t="shared" ref="BA159:BA222" si="15">AZ159/AX159*100</f>
        <v>74.794520547945211</v>
      </c>
    </row>
    <row r="160" spans="1:53" ht="31.5" x14ac:dyDescent="0.25">
      <c r="A160" s="418" t="s">
        <v>933</v>
      </c>
      <c r="B160" s="384" t="s">
        <v>831</v>
      </c>
      <c r="C160" s="385" t="s">
        <v>764</v>
      </c>
      <c r="D160" s="420" t="s">
        <v>714</v>
      </c>
      <c r="E160" s="387"/>
      <c r="F160" s="373"/>
      <c r="G160" s="373"/>
      <c r="H160" s="373"/>
      <c r="I160" s="373"/>
      <c r="J160" s="373"/>
      <c r="K160" s="373"/>
      <c r="L160" s="373"/>
      <c r="M160" s="373"/>
      <c r="N160" s="373"/>
      <c r="O160" s="372"/>
      <c r="P160" s="388"/>
      <c r="Q160" s="389"/>
      <c r="R160" s="389"/>
      <c r="S160" s="389"/>
      <c r="T160" s="389"/>
      <c r="U160" s="389"/>
      <c r="V160" s="376"/>
      <c r="W160" s="389"/>
      <c r="X160" s="389"/>
      <c r="Y160" s="390"/>
      <c r="Z160" s="373"/>
      <c r="AA160" s="390"/>
      <c r="AB160" s="373"/>
      <c r="AC160" s="390"/>
      <c r="AD160" s="373"/>
      <c r="AE160" s="390"/>
      <c r="AF160" s="373"/>
      <c r="AG160" s="390"/>
      <c r="AH160" s="373"/>
      <c r="AI160" s="391"/>
      <c r="AJ160" s="373"/>
      <c r="AK160" s="391"/>
      <c r="AL160" s="373"/>
      <c r="AM160" s="373"/>
      <c r="AN160" s="391"/>
      <c r="AO160" s="373"/>
      <c r="AP160" s="391"/>
      <c r="AQ160" s="373"/>
      <c r="AR160" s="391"/>
      <c r="AS160" s="373"/>
      <c r="AT160" s="391"/>
      <c r="AU160" s="373"/>
      <c r="AV160" s="391"/>
      <c r="AW160" s="400" t="e">
        <f>AW161</f>
        <v>#REF!</v>
      </c>
      <c r="AX160" s="401">
        <f>AX161</f>
        <v>156</v>
      </c>
      <c r="AY160" s="402" t="e">
        <f>AY161</f>
        <v>#REF!</v>
      </c>
      <c r="AZ160" s="400">
        <f>AZ161</f>
        <v>156</v>
      </c>
      <c r="BA160" s="395">
        <f t="shared" si="15"/>
        <v>100</v>
      </c>
    </row>
    <row r="161" spans="1:53" ht="15.75" x14ac:dyDescent="0.25">
      <c r="A161" s="236" t="s">
        <v>812</v>
      </c>
      <c r="B161" s="237" t="s">
        <v>766</v>
      </c>
      <c r="C161" s="237" t="s">
        <v>764</v>
      </c>
      <c r="D161" s="421" t="s">
        <v>496</v>
      </c>
      <c r="E161" s="387"/>
      <c r="F161" s="373"/>
      <c r="G161" s="373"/>
      <c r="H161" s="373"/>
      <c r="I161" s="373"/>
      <c r="J161" s="373"/>
      <c r="K161" s="373"/>
      <c r="L161" s="373"/>
      <c r="M161" s="373"/>
      <c r="N161" s="373"/>
      <c r="O161" s="372"/>
      <c r="P161" s="388"/>
      <c r="Q161" s="389"/>
      <c r="R161" s="389"/>
      <c r="S161" s="389"/>
      <c r="T161" s="389"/>
      <c r="U161" s="389"/>
      <c r="V161" s="376"/>
      <c r="W161" s="389"/>
      <c r="X161" s="389"/>
      <c r="Y161" s="390"/>
      <c r="Z161" s="373"/>
      <c r="AA161" s="390"/>
      <c r="AB161" s="373"/>
      <c r="AC161" s="390"/>
      <c r="AD161" s="373"/>
      <c r="AE161" s="390"/>
      <c r="AF161" s="373"/>
      <c r="AG161" s="390"/>
      <c r="AH161" s="373"/>
      <c r="AI161" s="391"/>
      <c r="AJ161" s="373"/>
      <c r="AK161" s="391"/>
      <c r="AL161" s="373"/>
      <c r="AM161" s="373"/>
      <c r="AN161" s="391"/>
      <c r="AO161" s="373"/>
      <c r="AP161" s="391"/>
      <c r="AQ161" s="373"/>
      <c r="AR161" s="391"/>
      <c r="AS161" s="373"/>
      <c r="AT161" s="391"/>
      <c r="AU161" s="373"/>
      <c r="AV161" s="391"/>
      <c r="AW161" s="400" t="e">
        <f>AW162+AW166</f>
        <v>#REF!</v>
      </c>
      <c r="AX161" s="401">
        <f>AX162+AX166</f>
        <v>156</v>
      </c>
      <c r="AY161" s="402" t="e">
        <f>AY162+AY166</f>
        <v>#REF!</v>
      </c>
      <c r="AZ161" s="400">
        <f>AZ162+AZ166</f>
        <v>156</v>
      </c>
      <c r="BA161" s="395">
        <f t="shared" si="15"/>
        <v>100</v>
      </c>
    </row>
    <row r="162" spans="1:53" ht="37.9" customHeight="1" x14ac:dyDescent="0.25">
      <c r="A162" s="236" t="s">
        <v>813</v>
      </c>
      <c r="B162" s="237" t="s">
        <v>766</v>
      </c>
      <c r="C162" s="237" t="s">
        <v>764</v>
      </c>
      <c r="D162" s="421" t="s">
        <v>497</v>
      </c>
      <c r="E162" s="387"/>
      <c r="F162" s="373"/>
      <c r="G162" s="373"/>
      <c r="H162" s="373"/>
      <c r="I162" s="373"/>
      <c r="J162" s="373"/>
      <c r="K162" s="373"/>
      <c r="L162" s="373"/>
      <c r="M162" s="373"/>
      <c r="N162" s="373"/>
      <c r="O162" s="372"/>
      <c r="P162" s="388"/>
      <c r="Q162" s="389"/>
      <c r="R162" s="389"/>
      <c r="S162" s="389"/>
      <c r="T162" s="389"/>
      <c r="U162" s="389"/>
      <c r="V162" s="376"/>
      <c r="W162" s="389"/>
      <c r="X162" s="389"/>
      <c r="Y162" s="390"/>
      <c r="Z162" s="373"/>
      <c r="AA162" s="390"/>
      <c r="AB162" s="373"/>
      <c r="AC162" s="390"/>
      <c r="AD162" s="373"/>
      <c r="AE162" s="390"/>
      <c r="AF162" s="373"/>
      <c r="AG162" s="390"/>
      <c r="AH162" s="373"/>
      <c r="AI162" s="391"/>
      <c r="AJ162" s="373"/>
      <c r="AK162" s="391"/>
      <c r="AL162" s="373"/>
      <c r="AM162" s="373"/>
      <c r="AN162" s="391"/>
      <c r="AO162" s="373"/>
      <c r="AP162" s="391"/>
      <c r="AQ162" s="373"/>
      <c r="AR162" s="391"/>
      <c r="AS162" s="373"/>
      <c r="AT162" s="391"/>
      <c r="AU162" s="373"/>
      <c r="AV162" s="391"/>
      <c r="AW162" s="400">
        <f>AW163</f>
        <v>160</v>
      </c>
      <c r="AX162" s="401">
        <f>AX163</f>
        <v>80</v>
      </c>
      <c r="AY162" s="402">
        <f>AY163</f>
        <v>250</v>
      </c>
      <c r="AZ162" s="400">
        <f>AZ163</f>
        <v>80</v>
      </c>
      <c r="BA162" s="395">
        <f t="shared" si="15"/>
        <v>100</v>
      </c>
    </row>
    <row r="163" spans="1:53" ht="37.9" customHeight="1" x14ac:dyDescent="0.25">
      <c r="A163" s="255" t="s">
        <v>813</v>
      </c>
      <c r="B163" s="257" t="s">
        <v>83</v>
      </c>
      <c r="C163" s="257" t="s">
        <v>764</v>
      </c>
      <c r="D163" s="248" t="s">
        <v>101</v>
      </c>
      <c r="E163" s="387"/>
      <c r="F163" s="373"/>
      <c r="G163" s="373"/>
      <c r="H163" s="373"/>
      <c r="I163" s="373"/>
      <c r="J163" s="373"/>
      <c r="K163" s="373"/>
      <c r="L163" s="373"/>
      <c r="M163" s="373"/>
      <c r="N163" s="373"/>
      <c r="O163" s="372"/>
      <c r="P163" s="388"/>
      <c r="Q163" s="389"/>
      <c r="R163" s="389"/>
      <c r="S163" s="389"/>
      <c r="T163" s="389"/>
      <c r="U163" s="389"/>
      <c r="V163" s="376"/>
      <c r="W163" s="389"/>
      <c r="X163" s="389"/>
      <c r="Y163" s="390"/>
      <c r="Z163" s="373"/>
      <c r="AA163" s="390"/>
      <c r="AB163" s="373"/>
      <c r="AC163" s="390"/>
      <c r="AD163" s="373"/>
      <c r="AE163" s="390"/>
      <c r="AF163" s="373"/>
      <c r="AG163" s="390"/>
      <c r="AH163" s="373"/>
      <c r="AI163" s="391"/>
      <c r="AJ163" s="373"/>
      <c r="AK163" s="391"/>
      <c r="AL163" s="373"/>
      <c r="AM163" s="373"/>
      <c r="AN163" s="391"/>
      <c r="AO163" s="373"/>
      <c r="AP163" s="391"/>
      <c r="AQ163" s="373"/>
      <c r="AR163" s="391"/>
      <c r="AS163" s="373"/>
      <c r="AT163" s="391"/>
      <c r="AU163" s="373"/>
      <c r="AV163" s="391"/>
      <c r="AW163" s="332">
        <f>AW165</f>
        <v>160</v>
      </c>
      <c r="AX163" s="414">
        <f>AX165</f>
        <v>80</v>
      </c>
      <c r="AY163" s="415">
        <f>AY165</f>
        <v>250</v>
      </c>
      <c r="AZ163" s="332">
        <f>AZ165</f>
        <v>80</v>
      </c>
      <c r="BA163" s="395">
        <f t="shared" si="15"/>
        <v>100</v>
      </c>
    </row>
    <row r="164" spans="1:53" ht="36" customHeight="1" x14ac:dyDescent="0.25">
      <c r="A164" s="255" t="s">
        <v>813</v>
      </c>
      <c r="B164" s="257" t="s">
        <v>841</v>
      </c>
      <c r="C164" s="257" t="s">
        <v>764</v>
      </c>
      <c r="D164" s="248" t="s">
        <v>108</v>
      </c>
      <c r="E164" s="387"/>
      <c r="F164" s="373"/>
      <c r="G164" s="373"/>
      <c r="H164" s="373"/>
      <c r="I164" s="373"/>
      <c r="J164" s="373"/>
      <c r="K164" s="373"/>
      <c r="L164" s="373"/>
      <c r="M164" s="373"/>
      <c r="N164" s="373"/>
      <c r="O164" s="372"/>
      <c r="P164" s="388"/>
      <c r="Q164" s="389"/>
      <c r="R164" s="389"/>
      <c r="S164" s="389"/>
      <c r="T164" s="389"/>
      <c r="U164" s="389"/>
      <c r="V164" s="376"/>
      <c r="W164" s="389"/>
      <c r="X164" s="389"/>
      <c r="Y164" s="390"/>
      <c r="Z164" s="373"/>
      <c r="AA164" s="390"/>
      <c r="AB164" s="373"/>
      <c r="AC164" s="390"/>
      <c r="AD164" s="373"/>
      <c r="AE164" s="390"/>
      <c r="AF164" s="373"/>
      <c r="AG164" s="390"/>
      <c r="AH164" s="373"/>
      <c r="AI164" s="391"/>
      <c r="AJ164" s="373"/>
      <c r="AK164" s="391"/>
      <c r="AL164" s="373"/>
      <c r="AM164" s="373"/>
      <c r="AN164" s="391"/>
      <c r="AO164" s="373"/>
      <c r="AP164" s="391"/>
      <c r="AQ164" s="373"/>
      <c r="AR164" s="391"/>
      <c r="AS164" s="373"/>
      <c r="AT164" s="391"/>
      <c r="AU164" s="373"/>
      <c r="AV164" s="391"/>
      <c r="AW164" s="332"/>
      <c r="AX164" s="414">
        <f>AX165</f>
        <v>80</v>
      </c>
      <c r="AY164" s="415"/>
      <c r="AZ164" s="332">
        <f>AZ165</f>
        <v>80</v>
      </c>
      <c r="BA164" s="395">
        <f t="shared" si="15"/>
        <v>100</v>
      </c>
    </row>
    <row r="165" spans="1:53" ht="31.5" x14ac:dyDescent="0.25">
      <c r="A165" s="255" t="s">
        <v>813</v>
      </c>
      <c r="B165" s="257" t="s">
        <v>841</v>
      </c>
      <c r="C165" s="257" t="s">
        <v>801</v>
      </c>
      <c r="D165" s="258" t="s">
        <v>750</v>
      </c>
      <c r="E165" s="387"/>
      <c r="F165" s="373"/>
      <c r="G165" s="373"/>
      <c r="H165" s="373"/>
      <c r="I165" s="373"/>
      <c r="J165" s="373"/>
      <c r="K165" s="373"/>
      <c r="L165" s="373"/>
      <c r="M165" s="373"/>
      <c r="N165" s="373"/>
      <c r="O165" s="372"/>
      <c r="P165" s="388"/>
      <c r="Q165" s="389"/>
      <c r="R165" s="389"/>
      <c r="S165" s="389"/>
      <c r="T165" s="389"/>
      <c r="U165" s="389"/>
      <c r="V165" s="376"/>
      <c r="W165" s="389"/>
      <c r="X165" s="389"/>
      <c r="Y165" s="390"/>
      <c r="Z165" s="373"/>
      <c r="AA165" s="390"/>
      <c r="AB165" s="373"/>
      <c r="AC165" s="390"/>
      <c r="AD165" s="373"/>
      <c r="AE165" s="390"/>
      <c r="AF165" s="373"/>
      <c r="AG165" s="390"/>
      <c r="AH165" s="373"/>
      <c r="AI165" s="391"/>
      <c r="AJ165" s="373"/>
      <c r="AK165" s="391"/>
      <c r="AL165" s="373"/>
      <c r="AM165" s="373"/>
      <c r="AN165" s="391"/>
      <c r="AO165" s="373"/>
      <c r="AP165" s="391"/>
      <c r="AQ165" s="373"/>
      <c r="AR165" s="391"/>
      <c r="AS165" s="373"/>
      <c r="AT165" s="391"/>
      <c r="AU165" s="373"/>
      <c r="AV165" s="391"/>
      <c r="AW165" s="332">
        <v>160</v>
      </c>
      <c r="AX165" s="414">
        <v>80</v>
      </c>
      <c r="AY165" s="415">
        <v>250</v>
      </c>
      <c r="AZ165" s="332">
        <f>'[1]4 Расх.2018 '!BB288</f>
        <v>80</v>
      </c>
      <c r="BA165" s="395">
        <f t="shared" si="15"/>
        <v>100</v>
      </c>
    </row>
    <row r="166" spans="1:53" ht="37.5" customHeight="1" x14ac:dyDescent="0.25">
      <c r="A166" s="236" t="s">
        <v>821</v>
      </c>
      <c r="B166" s="237" t="s">
        <v>766</v>
      </c>
      <c r="C166" s="237" t="s">
        <v>764</v>
      </c>
      <c r="D166" s="421" t="s">
        <v>504</v>
      </c>
      <c r="E166" s="387"/>
      <c r="F166" s="373"/>
      <c r="G166" s="373"/>
      <c r="H166" s="373"/>
      <c r="I166" s="373"/>
      <c r="J166" s="373"/>
      <c r="K166" s="373"/>
      <c r="L166" s="373"/>
      <c r="M166" s="373"/>
      <c r="N166" s="373"/>
      <c r="O166" s="372"/>
      <c r="P166" s="388"/>
      <c r="Q166" s="389"/>
      <c r="R166" s="389"/>
      <c r="S166" s="389"/>
      <c r="T166" s="389"/>
      <c r="U166" s="389"/>
      <c r="V166" s="376"/>
      <c r="W166" s="389"/>
      <c r="X166" s="389"/>
      <c r="Y166" s="390"/>
      <c r="Z166" s="373"/>
      <c r="AA166" s="390"/>
      <c r="AB166" s="373"/>
      <c r="AC166" s="390"/>
      <c r="AD166" s="373"/>
      <c r="AE166" s="390"/>
      <c r="AF166" s="373"/>
      <c r="AG166" s="390"/>
      <c r="AH166" s="373"/>
      <c r="AI166" s="391"/>
      <c r="AJ166" s="373"/>
      <c r="AK166" s="391"/>
      <c r="AL166" s="373"/>
      <c r="AM166" s="373"/>
      <c r="AN166" s="391"/>
      <c r="AO166" s="373"/>
      <c r="AP166" s="391"/>
      <c r="AQ166" s="373"/>
      <c r="AR166" s="391"/>
      <c r="AS166" s="373"/>
      <c r="AT166" s="391"/>
      <c r="AU166" s="373"/>
      <c r="AV166" s="391"/>
      <c r="AW166" s="400" t="e">
        <f>AW167+#REF!</f>
        <v>#REF!</v>
      </c>
      <c r="AX166" s="401">
        <f>AX167</f>
        <v>76</v>
      </c>
      <c r="AY166" s="402" t="e">
        <f>AY167+#REF!</f>
        <v>#REF!</v>
      </c>
      <c r="AZ166" s="400">
        <f>AZ167</f>
        <v>76</v>
      </c>
      <c r="BA166" s="395">
        <f t="shared" si="15"/>
        <v>100</v>
      </c>
    </row>
    <row r="167" spans="1:53" ht="37.5" customHeight="1" x14ac:dyDescent="0.25">
      <c r="A167" s="255" t="s">
        <v>821</v>
      </c>
      <c r="B167" s="257" t="s">
        <v>83</v>
      </c>
      <c r="C167" s="257" t="s">
        <v>764</v>
      </c>
      <c r="D167" s="248" t="s">
        <v>101</v>
      </c>
      <c r="E167" s="387"/>
      <c r="F167" s="373"/>
      <c r="G167" s="373"/>
      <c r="H167" s="373"/>
      <c r="I167" s="373"/>
      <c r="J167" s="373"/>
      <c r="K167" s="373"/>
      <c r="L167" s="373"/>
      <c r="M167" s="373"/>
      <c r="N167" s="373"/>
      <c r="O167" s="372"/>
      <c r="P167" s="388"/>
      <c r="Q167" s="389"/>
      <c r="R167" s="389"/>
      <c r="S167" s="389"/>
      <c r="T167" s="389"/>
      <c r="U167" s="389"/>
      <c r="V167" s="376"/>
      <c r="W167" s="389"/>
      <c r="X167" s="389"/>
      <c r="Y167" s="390"/>
      <c r="Z167" s="373"/>
      <c r="AA167" s="390"/>
      <c r="AB167" s="373"/>
      <c r="AC167" s="390"/>
      <c r="AD167" s="373"/>
      <c r="AE167" s="390"/>
      <c r="AF167" s="373"/>
      <c r="AG167" s="390"/>
      <c r="AH167" s="373"/>
      <c r="AI167" s="391"/>
      <c r="AJ167" s="373"/>
      <c r="AK167" s="391"/>
      <c r="AL167" s="373"/>
      <c r="AM167" s="373"/>
      <c r="AN167" s="391"/>
      <c r="AO167" s="373"/>
      <c r="AP167" s="391"/>
      <c r="AQ167" s="373"/>
      <c r="AR167" s="391"/>
      <c r="AS167" s="373"/>
      <c r="AT167" s="391"/>
      <c r="AU167" s="373"/>
      <c r="AV167" s="391"/>
      <c r="AW167" s="332">
        <f>AW169</f>
        <v>78</v>
      </c>
      <c r="AX167" s="414">
        <f>AX169</f>
        <v>76</v>
      </c>
      <c r="AY167" s="415">
        <f>AY169</f>
        <v>100</v>
      </c>
      <c r="AZ167" s="332">
        <f>AZ169</f>
        <v>76</v>
      </c>
      <c r="BA167" s="395">
        <f t="shared" si="15"/>
        <v>100</v>
      </c>
    </row>
    <row r="168" spans="1:53" ht="34.5" customHeight="1" x14ac:dyDescent="0.25">
      <c r="A168" s="255" t="s">
        <v>821</v>
      </c>
      <c r="B168" s="257" t="s">
        <v>841</v>
      </c>
      <c r="C168" s="257" t="s">
        <v>764</v>
      </c>
      <c r="D168" s="248" t="s">
        <v>108</v>
      </c>
      <c r="E168" s="387"/>
      <c r="F168" s="373"/>
      <c r="G168" s="373"/>
      <c r="H168" s="373"/>
      <c r="I168" s="373"/>
      <c r="J168" s="373"/>
      <c r="K168" s="373"/>
      <c r="L168" s="373"/>
      <c r="M168" s="373"/>
      <c r="N168" s="373"/>
      <c r="O168" s="372"/>
      <c r="P168" s="388"/>
      <c r="Q168" s="389"/>
      <c r="R168" s="389"/>
      <c r="S168" s="389"/>
      <c r="T168" s="389"/>
      <c r="U168" s="389"/>
      <c r="V168" s="376"/>
      <c r="W168" s="389"/>
      <c r="X168" s="389"/>
      <c r="Y168" s="390"/>
      <c r="Z168" s="373"/>
      <c r="AA168" s="390"/>
      <c r="AB168" s="373"/>
      <c r="AC168" s="390"/>
      <c r="AD168" s="373"/>
      <c r="AE168" s="390"/>
      <c r="AF168" s="373"/>
      <c r="AG168" s="390"/>
      <c r="AH168" s="373"/>
      <c r="AI168" s="391"/>
      <c r="AJ168" s="373"/>
      <c r="AK168" s="391"/>
      <c r="AL168" s="373"/>
      <c r="AM168" s="373"/>
      <c r="AN168" s="391"/>
      <c r="AO168" s="373"/>
      <c r="AP168" s="391"/>
      <c r="AQ168" s="373"/>
      <c r="AR168" s="391"/>
      <c r="AS168" s="373"/>
      <c r="AT168" s="391"/>
      <c r="AU168" s="373"/>
      <c r="AV168" s="391"/>
      <c r="AW168" s="332"/>
      <c r="AX168" s="414">
        <f>AX169</f>
        <v>76</v>
      </c>
      <c r="AY168" s="415"/>
      <c r="AZ168" s="332">
        <f>AZ169</f>
        <v>76</v>
      </c>
      <c r="BA168" s="395">
        <f t="shared" si="15"/>
        <v>100</v>
      </c>
    </row>
    <row r="169" spans="1:53" ht="26.45" customHeight="1" x14ac:dyDescent="0.25">
      <c r="A169" s="255" t="s">
        <v>821</v>
      </c>
      <c r="B169" s="257" t="s">
        <v>841</v>
      </c>
      <c r="C169" s="257" t="s">
        <v>801</v>
      </c>
      <c r="D169" s="258" t="s">
        <v>750</v>
      </c>
      <c r="E169" s="387"/>
      <c r="F169" s="373"/>
      <c r="G169" s="373"/>
      <c r="H169" s="373"/>
      <c r="I169" s="373"/>
      <c r="J169" s="373"/>
      <c r="K169" s="373"/>
      <c r="L169" s="373"/>
      <c r="M169" s="373"/>
      <c r="N169" s="373"/>
      <c r="O169" s="372"/>
      <c r="P169" s="388"/>
      <c r="Q169" s="389"/>
      <c r="R169" s="389"/>
      <c r="S169" s="389"/>
      <c r="T169" s="389"/>
      <c r="U169" s="389"/>
      <c r="V169" s="376"/>
      <c r="W169" s="389"/>
      <c r="X169" s="389"/>
      <c r="Y169" s="390"/>
      <c r="Z169" s="373"/>
      <c r="AA169" s="390"/>
      <c r="AB169" s="373"/>
      <c r="AC169" s="390"/>
      <c r="AD169" s="373"/>
      <c r="AE169" s="390"/>
      <c r="AF169" s="373"/>
      <c r="AG169" s="390"/>
      <c r="AH169" s="373"/>
      <c r="AI169" s="391"/>
      <c r="AJ169" s="373"/>
      <c r="AK169" s="391"/>
      <c r="AL169" s="373"/>
      <c r="AM169" s="373"/>
      <c r="AN169" s="391"/>
      <c r="AO169" s="373"/>
      <c r="AP169" s="391"/>
      <c r="AQ169" s="373"/>
      <c r="AR169" s="391"/>
      <c r="AS169" s="373"/>
      <c r="AT169" s="391"/>
      <c r="AU169" s="373"/>
      <c r="AV169" s="391"/>
      <c r="AW169" s="332">
        <v>78</v>
      </c>
      <c r="AX169" s="414">
        <v>76</v>
      </c>
      <c r="AY169" s="415">
        <v>100</v>
      </c>
      <c r="AZ169" s="332">
        <f>'[1]4 Расх.2018 '!BB323</f>
        <v>76</v>
      </c>
      <c r="BA169" s="395">
        <f t="shared" si="15"/>
        <v>100</v>
      </c>
    </row>
    <row r="170" spans="1:53" ht="18.600000000000001" customHeight="1" x14ac:dyDescent="0.25">
      <c r="A170" s="418" t="s">
        <v>933</v>
      </c>
      <c r="B170" s="384" t="s">
        <v>975</v>
      </c>
      <c r="C170" s="385" t="s">
        <v>764</v>
      </c>
      <c r="D170" s="420" t="s">
        <v>715</v>
      </c>
      <c r="E170" s="387"/>
      <c r="F170" s="373"/>
      <c r="G170" s="373"/>
      <c r="H170" s="373"/>
      <c r="I170" s="373"/>
      <c r="J170" s="373"/>
      <c r="K170" s="373"/>
      <c r="L170" s="373"/>
      <c r="M170" s="373"/>
      <c r="N170" s="373"/>
      <c r="O170" s="372"/>
      <c r="P170" s="388"/>
      <c r="Q170" s="389"/>
      <c r="R170" s="389"/>
      <c r="S170" s="389"/>
      <c r="T170" s="389"/>
      <c r="U170" s="389"/>
      <c r="V170" s="376"/>
      <c r="W170" s="389"/>
      <c r="X170" s="389"/>
      <c r="Y170" s="390"/>
      <c r="Z170" s="373"/>
      <c r="AA170" s="390"/>
      <c r="AB170" s="373"/>
      <c r="AC170" s="390"/>
      <c r="AD170" s="373"/>
      <c r="AE170" s="390"/>
      <c r="AF170" s="373"/>
      <c r="AG170" s="390"/>
      <c r="AH170" s="373"/>
      <c r="AI170" s="391"/>
      <c r="AJ170" s="373"/>
      <c r="AK170" s="391"/>
      <c r="AL170" s="373"/>
      <c r="AM170" s="373"/>
      <c r="AN170" s="391"/>
      <c r="AO170" s="373"/>
      <c r="AP170" s="391"/>
      <c r="AQ170" s="373"/>
      <c r="AR170" s="391"/>
      <c r="AS170" s="373"/>
      <c r="AT170" s="391"/>
      <c r="AU170" s="373"/>
      <c r="AV170" s="391"/>
      <c r="AW170" s="431">
        <f>AW172</f>
        <v>170</v>
      </c>
      <c r="AX170" s="432">
        <f>AX171</f>
        <v>750.6099999999999</v>
      </c>
      <c r="AY170" s="433">
        <f>AY172</f>
        <v>384</v>
      </c>
      <c r="AZ170" s="431">
        <f>AZ171</f>
        <v>794.26242000000002</v>
      </c>
      <c r="BA170" s="395">
        <f t="shared" si="15"/>
        <v>105.81559265131028</v>
      </c>
    </row>
    <row r="171" spans="1:53" ht="22.15" customHeight="1" x14ac:dyDescent="0.25">
      <c r="A171" s="236" t="s">
        <v>812</v>
      </c>
      <c r="B171" s="237" t="s">
        <v>766</v>
      </c>
      <c r="C171" s="237" t="s">
        <v>764</v>
      </c>
      <c r="D171" s="417" t="s">
        <v>496</v>
      </c>
      <c r="E171" s="387"/>
      <c r="F171" s="373"/>
      <c r="G171" s="373"/>
      <c r="H171" s="373"/>
      <c r="I171" s="373"/>
      <c r="J171" s="373"/>
      <c r="K171" s="373"/>
      <c r="L171" s="373"/>
      <c r="M171" s="373"/>
      <c r="N171" s="373"/>
      <c r="O171" s="372"/>
      <c r="P171" s="388"/>
      <c r="Q171" s="389"/>
      <c r="R171" s="389"/>
      <c r="S171" s="389"/>
      <c r="T171" s="389"/>
      <c r="U171" s="389"/>
      <c r="V171" s="376"/>
      <c r="W171" s="389"/>
      <c r="X171" s="389"/>
      <c r="Y171" s="390"/>
      <c r="Z171" s="373"/>
      <c r="AA171" s="390"/>
      <c r="AB171" s="373"/>
      <c r="AC171" s="390"/>
      <c r="AD171" s="373"/>
      <c r="AE171" s="390"/>
      <c r="AF171" s="373"/>
      <c r="AG171" s="390"/>
      <c r="AH171" s="373"/>
      <c r="AI171" s="391"/>
      <c r="AJ171" s="373"/>
      <c r="AK171" s="391"/>
      <c r="AL171" s="373"/>
      <c r="AM171" s="373"/>
      <c r="AN171" s="391"/>
      <c r="AO171" s="373"/>
      <c r="AP171" s="391"/>
      <c r="AQ171" s="373"/>
      <c r="AR171" s="391"/>
      <c r="AS171" s="373"/>
      <c r="AT171" s="391"/>
      <c r="AU171" s="373"/>
      <c r="AV171" s="391"/>
      <c r="AW171" s="431"/>
      <c r="AX171" s="432">
        <f>AX172</f>
        <v>750.6099999999999</v>
      </c>
      <c r="AY171" s="433"/>
      <c r="AZ171" s="431">
        <f>AZ172</f>
        <v>794.26242000000002</v>
      </c>
      <c r="BA171" s="395">
        <f t="shared" si="15"/>
        <v>105.81559265131028</v>
      </c>
    </row>
    <row r="172" spans="1:53" ht="15.75" x14ac:dyDescent="0.25">
      <c r="A172" s="236" t="s">
        <v>836</v>
      </c>
      <c r="B172" s="237" t="s">
        <v>766</v>
      </c>
      <c r="C172" s="237" t="s">
        <v>764</v>
      </c>
      <c r="D172" s="399" t="s">
        <v>512</v>
      </c>
      <c r="E172" s="387"/>
      <c r="F172" s="373"/>
      <c r="G172" s="373"/>
      <c r="H172" s="373"/>
      <c r="I172" s="373"/>
      <c r="J172" s="373"/>
      <c r="K172" s="373"/>
      <c r="L172" s="373"/>
      <c r="M172" s="373"/>
      <c r="N172" s="373"/>
      <c r="O172" s="372"/>
      <c r="P172" s="388"/>
      <c r="Q172" s="389"/>
      <c r="R172" s="389"/>
      <c r="S172" s="389"/>
      <c r="T172" s="389"/>
      <c r="U172" s="389"/>
      <c r="V172" s="376"/>
      <c r="W172" s="389"/>
      <c r="X172" s="389"/>
      <c r="Y172" s="390"/>
      <c r="Z172" s="373"/>
      <c r="AA172" s="390"/>
      <c r="AB172" s="373"/>
      <c r="AC172" s="390"/>
      <c r="AD172" s="373"/>
      <c r="AE172" s="390"/>
      <c r="AF172" s="373"/>
      <c r="AG172" s="390"/>
      <c r="AH172" s="373"/>
      <c r="AI172" s="391"/>
      <c r="AJ172" s="373"/>
      <c r="AK172" s="391"/>
      <c r="AL172" s="373"/>
      <c r="AM172" s="373"/>
      <c r="AN172" s="391"/>
      <c r="AO172" s="373"/>
      <c r="AP172" s="391"/>
      <c r="AQ172" s="373"/>
      <c r="AR172" s="391"/>
      <c r="AS172" s="373"/>
      <c r="AT172" s="391"/>
      <c r="AU172" s="373"/>
      <c r="AV172" s="391"/>
      <c r="AW172" s="400">
        <f>AW173+AW185</f>
        <v>170</v>
      </c>
      <c r="AX172" s="401">
        <f>AX173+AX189</f>
        <v>750.6099999999999</v>
      </c>
      <c r="AY172" s="402">
        <f>AY173+AY185</f>
        <v>384</v>
      </c>
      <c r="AZ172" s="400">
        <f>AZ173+AZ189</f>
        <v>794.26242000000002</v>
      </c>
      <c r="BA172" s="395">
        <f t="shared" si="15"/>
        <v>105.81559265131028</v>
      </c>
    </row>
    <row r="173" spans="1:53" ht="48" customHeight="1" x14ac:dyDescent="0.25">
      <c r="A173" s="255" t="s">
        <v>836</v>
      </c>
      <c r="B173" s="257" t="s">
        <v>842</v>
      </c>
      <c r="C173" s="257" t="s">
        <v>764</v>
      </c>
      <c r="D173" s="248" t="s">
        <v>104</v>
      </c>
      <c r="E173" s="387"/>
      <c r="F173" s="373"/>
      <c r="G173" s="373"/>
      <c r="H173" s="373"/>
      <c r="I173" s="373"/>
      <c r="J173" s="373"/>
      <c r="K173" s="373"/>
      <c r="L173" s="373"/>
      <c r="M173" s="373"/>
      <c r="N173" s="373"/>
      <c r="O173" s="372"/>
      <c r="P173" s="388"/>
      <c r="Q173" s="389"/>
      <c r="R173" s="389"/>
      <c r="S173" s="389"/>
      <c r="T173" s="389"/>
      <c r="U173" s="389"/>
      <c r="V173" s="376"/>
      <c r="W173" s="389"/>
      <c r="X173" s="389"/>
      <c r="Y173" s="390"/>
      <c r="Z173" s="373"/>
      <c r="AA173" s="390"/>
      <c r="AB173" s="373"/>
      <c r="AC173" s="390"/>
      <c r="AD173" s="373"/>
      <c r="AE173" s="390"/>
      <c r="AF173" s="373"/>
      <c r="AG173" s="390"/>
      <c r="AH173" s="373"/>
      <c r="AI173" s="391"/>
      <c r="AJ173" s="373"/>
      <c r="AK173" s="391"/>
      <c r="AL173" s="373"/>
      <c r="AM173" s="373"/>
      <c r="AN173" s="391"/>
      <c r="AO173" s="373"/>
      <c r="AP173" s="391"/>
      <c r="AQ173" s="373"/>
      <c r="AR173" s="391"/>
      <c r="AS173" s="373"/>
      <c r="AT173" s="391"/>
      <c r="AU173" s="373"/>
      <c r="AV173" s="391"/>
      <c r="AW173" s="245">
        <f>AW184</f>
        <v>170</v>
      </c>
      <c r="AX173" s="395">
        <f>AX178+AX180+AX174</f>
        <v>750.6099999999999</v>
      </c>
      <c r="AY173" s="407">
        <f>AY184</f>
        <v>170</v>
      </c>
      <c r="AZ173" s="245">
        <f>AZ178+AZ180+AZ174</f>
        <v>794.26242000000002</v>
      </c>
      <c r="BA173" s="395">
        <f t="shared" si="15"/>
        <v>105.81559265131028</v>
      </c>
    </row>
    <row r="174" spans="1:53" ht="42.75" hidden="1" customHeight="1" x14ac:dyDescent="0.25">
      <c r="A174" s="255" t="s">
        <v>836</v>
      </c>
      <c r="B174" s="257" t="s">
        <v>844</v>
      </c>
      <c r="C174" s="257" t="s">
        <v>764</v>
      </c>
      <c r="D174" s="258" t="s">
        <v>677</v>
      </c>
      <c r="E174" s="239"/>
      <c r="F174" s="259"/>
      <c r="G174" s="241"/>
      <c r="H174" s="241"/>
      <c r="I174" s="241"/>
      <c r="J174" s="239"/>
      <c r="K174" s="259"/>
      <c r="L174" s="241"/>
      <c r="M174" s="241"/>
      <c r="N174" s="260"/>
      <c r="O174" s="241"/>
      <c r="P174" s="241"/>
      <c r="Q174" s="241"/>
      <c r="R174" s="241"/>
      <c r="S174" s="241"/>
      <c r="T174" s="241"/>
      <c r="U174" s="241"/>
      <c r="V174" s="214"/>
      <c r="W174" s="241"/>
      <c r="X174" s="241"/>
      <c r="Y174" s="241"/>
      <c r="Z174" s="214"/>
      <c r="AA174" s="241"/>
      <c r="AB174" s="214"/>
      <c r="AC174" s="241"/>
      <c r="AD174" s="214"/>
      <c r="AE174" s="241"/>
      <c r="AF174" s="214"/>
      <c r="AG174" s="241"/>
      <c r="AH174" s="214"/>
      <c r="AI174" s="241"/>
      <c r="AJ174" s="214"/>
      <c r="AK174" s="241"/>
      <c r="AL174" s="214"/>
      <c r="AM174" s="214"/>
      <c r="AN174" s="241"/>
      <c r="AO174" s="260"/>
      <c r="AP174" s="241"/>
      <c r="AQ174" s="214"/>
      <c r="AR174" s="241"/>
      <c r="AS174" s="214"/>
      <c r="AT174" s="241"/>
      <c r="AU174" s="214"/>
      <c r="AV174" s="241"/>
      <c r="AW174" s="214"/>
      <c r="AX174" s="261">
        <f>AX176+AX177</f>
        <v>431.92999999999995</v>
      </c>
      <c r="AY174" s="407"/>
      <c r="AZ174" s="241">
        <f>AZ176+AZ177</f>
        <v>435.5</v>
      </c>
      <c r="BA174" s="395">
        <f t="shared" si="15"/>
        <v>100.82652281619708</v>
      </c>
    </row>
    <row r="175" spans="1:53" ht="60.75" customHeight="1" x14ac:dyDescent="0.25">
      <c r="A175" s="255" t="s">
        <v>836</v>
      </c>
      <c r="B175" s="257" t="s">
        <v>844</v>
      </c>
      <c r="C175" s="257" t="s">
        <v>764</v>
      </c>
      <c r="D175" s="258" t="s">
        <v>677</v>
      </c>
      <c r="E175" s="239"/>
      <c r="F175" s="259"/>
      <c r="G175" s="241"/>
      <c r="H175" s="241"/>
      <c r="I175" s="241"/>
      <c r="J175" s="239"/>
      <c r="K175" s="259"/>
      <c r="L175" s="241"/>
      <c r="M175" s="241"/>
      <c r="N175" s="260"/>
      <c r="O175" s="241"/>
      <c r="P175" s="241"/>
      <c r="Q175" s="241"/>
      <c r="R175" s="241"/>
      <c r="S175" s="241"/>
      <c r="T175" s="241"/>
      <c r="U175" s="241"/>
      <c r="V175" s="214"/>
      <c r="W175" s="241"/>
      <c r="X175" s="241"/>
      <c r="Y175" s="241"/>
      <c r="Z175" s="214"/>
      <c r="AA175" s="241"/>
      <c r="AB175" s="214"/>
      <c r="AC175" s="241"/>
      <c r="AD175" s="214"/>
      <c r="AE175" s="241"/>
      <c r="AF175" s="214"/>
      <c r="AG175" s="241"/>
      <c r="AH175" s="214"/>
      <c r="AI175" s="241"/>
      <c r="AJ175" s="214"/>
      <c r="AK175" s="241"/>
      <c r="AL175" s="214"/>
      <c r="AM175" s="214"/>
      <c r="AN175" s="241"/>
      <c r="AO175" s="260"/>
      <c r="AP175" s="241"/>
      <c r="AQ175" s="214"/>
      <c r="AR175" s="241"/>
      <c r="AS175" s="214"/>
      <c r="AT175" s="241"/>
      <c r="AU175" s="214"/>
      <c r="AV175" s="241"/>
      <c r="AW175" s="214"/>
      <c r="AX175" s="261">
        <f>AX176+AX177</f>
        <v>431.92999999999995</v>
      </c>
      <c r="AY175" s="407"/>
      <c r="AZ175" s="241">
        <f>AZ176+AZ177</f>
        <v>435.5</v>
      </c>
      <c r="BA175" s="395">
        <f t="shared" si="15"/>
        <v>100.82652281619708</v>
      </c>
    </row>
    <row r="176" spans="1:53" ht="50.25" customHeight="1" x14ac:dyDescent="0.25">
      <c r="A176" s="255" t="s">
        <v>836</v>
      </c>
      <c r="B176" s="257" t="s">
        <v>844</v>
      </c>
      <c r="C176" s="257" t="s">
        <v>871</v>
      </c>
      <c r="D176" s="258" t="s">
        <v>70</v>
      </c>
      <c r="E176" s="239"/>
      <c r="F176" s="259"/>
      <c r="G176" s="241"/>
      <c r="H176" s="241"/>
      <c r="I176" s="241"/>
      <c r="J176" s="239"/>
      <c r="K176" s="259"/>
      <c r="L176" s="241"/>
      <c r="M176" s="241"/>
      <c r="N176" s="260"/>
      <c r="O176" s="241"/>
      <c r="P176" s="241"/>
      <c r="Q176" s="241"/>
      <c r="R176" s="241"/>
      <c r="S176" s="241"/>
      <c r="T176" s="241"/>
      <c r="U176" s="241"/>
      <c r="V176" s="214"/>
      <c r="W176" s="241"/>
      <c r="X176" s="241"/>
      <c r="Y176" s="241"/>
      <c r="Z176" s="214"/>
      <c r="AA176" s="241"/>
      <c r="AB176" s="214"/>
      <c r="AC176" s="241"/>
      <c r="AD176" s="214"/>
      <c r="AE176" s="241"/>
      <c r="AF176" s="214"/>
      <c r="AG176" s="241"/>
      <c r="AH176" s="214"/>
      <c r="AI176" s="241"/>
      <c r="AJ176" s="214"/>
      <c r="AK176" s="241"/>
      <c r="AL176" s="214"/>
      <c r="AM176" s="214"/>
      <c r="AN176" s="241"/>
      <c r="AO176" s="260"/>
      <c r="AP176" s="241"/>
      <c r="AQ176" s="214"/>
      <c r="AR176" s="241"/>
      <c r="AS176" s="214"/>
      <c r="AT176" s="241"/>
      <c r="AU176" s="214"/>
      <c r="AV176" s="241"/>
      <c r="AW176" s="214"/>
      <c r="AX176" s="261">
        <v>158.97</v>
      </c>
      <c r="AY176" s="407"/>
      <c r="AZ176" s="241">
        <f>'[1]4 Расх.2018 '!BB349</f>
        <v>160.65</v>
      </c>
      <c r="BA176" s="395">
        <f t="shared" si="15"/>
        <v>101.05680317040952</v>
      </c>
    </row>
    <row r="177" spans="1:53" ht="47.25" x14ac:dyDescent="0.25">
      <c r="A177" s="255" t="s">
        <v>836</v>
      </c>
      <c r="B177" s="257" t="s">
        <v>844</v>
      </c>
      <c r="C177" s="257" t="s">
        <v>801</v>
      </c>
      <c r="D177" s="258" t="s">
        <v>71</v>
      </c>
      <c r="E177" s="239"/>
      <c r="F177" s="259"/>
      <c r="G177" s="241"/>
      <c r="H177" s="241"/>
      <c r="I177" s="241"/>
      <c r="J177" s="239"/>
      <c r="K177" s="259"/>
      <c r="L177" s="241"/>
      <c r="M177" s="241"/>
      <c r="N177" s="260"/>
      <c r="O177" s="241"/>
      <c r="P177" s="241"/>
      <c r="Q177" s="241"/>
      <c r="R177" s="241"/>
      <c r="S177" s="241"/>
      <c r="T177" s="241"/>
      <c r="U177" s="241"/>
      <c r="V177" s="214"/>
      <c r="W177" s="241"/>
      <c r="X177" s="241"/>
      <c r="Y177" s="241"/>
      <c r="Z177" s="214"/>
      <c r="AA177" s="241"/>
      <c r="AB177" s="214"/>
      <c r="AC177" s="241"/>
      <c r="AD177" s="214"/>
      <c r="AE177" s="241"/>
      <c r="AF177" s="214"/>
      <c r="AG177" s="241"/>
      <c r="AH177" s="214"/>
      <c r="AI177" s="241"/>
      <c r="AJ177" s="214"/>
      <c r="AK177" s="241"/>
      <c r="AL177" s="214"/>
      <c r="AM177" s="214"/>
      <c r="AN177" s="241"/>
      <c r="AO177" s="260"/>
      <c r="AP177" s="241"/>
      <c r="AQ177" s="214"/>
      <c r="AR177" s="241"/>
      <c r="AS177" s="214"/>
      <c r="AT177" s="241"/>
      <c r="AU177" s="214"/>
      <c r="AV177" s="241"/>
      <c r="AW177" s="214"/>
      <c r="AX177" s="261">
        <v>272.95999999999998</v>
      </c>
      <c r="AY177" s="407"/>
      <c r="AZ177" s="241">
        <f>'[1]4 Расх.2018 '!BB350</f>
        <v>274.85000000000002</v>
      </c>
      <c r="BA177" s="395">
        <f t="shared" si="15"/>
        <v>100.69240914419697</v>
      </c>
    </row>
    <row r="178" spans="1:53" ht="31.5" x14ac:dyDescent="0.25">
      <c r="A178" s="255" t="s">
        <v>836</v>
      </c>
      <c r="B178" s="257" t="s">
        <v>845</v>
      </c>
      <c r="C178" s="257" t="s">
        <v>764</v>
      </c>
      <c r="D178" s="258" t="s">
        <v>752</v>
      </c>
      <c r="E178" s="239"/>
      <c r="F178" s="259"/>
      <c r="G178" s="241"/>
      <c r="H178" s="241"/>
      <c r="I178" s="241"/>
      <c r="J178" s="239"/>
      <c r="K178" s="259"/>
      <c r="L178" s="241"/>
      <c r="M178" s="241"/>
      <c r="N178" s="260"/>
      <c r="O178" s="241"/>
      <c r="P178" s="241"/>
      <c r="Q178" s="241"/>
      <c r="R178" s="241"/>
      <c r="S178" s="241"/>
      <c r="T178" s="241"/>
      <c r="U178" s="241"/>
      <c r="V178" s="214"/>
      <c r="W178" s="241"/>
      <c r="X178" s="241"/>
      <c r="Y178" s="241"/>
      <c r="Z178" s="214"/>
      <c r="AA178" s="241"/>
      <c r="AB178" s="214"/>
      <c r="AC178" s="241"/>
      <c r="AD178" s="214"/>
      <c r="AE178" s="241"/>
      <c r="AF178" s="214"/>
      <c r="AG178" s="241"/>
      <c r="AH178" s="214"/>
      <c r="AI178" s="241"/>
      <c r="AJ178" s="214"/>
      <c r="AK178" s="241"/>
      <c r="AL178" s="214"/>
      <c r="AM178" s="214"/>
      <c r="AN178" s="241"/>
      <c r="AO178" s="260"/>
      <c r="AP178" s="241"/>
      <c r="AQ178" s="214"/>
      <c r="AR178" s="241"/>
      <c r="AS178" s="214"/>
      <c r="AT178" s="241"/>
      <c r="AU178" s="214"/>
      <c r="AV178" s="241"/>
      <c r="AW178" s="214"/>
      <c r="AX178" s="261">
        <f>AX179</f>
        <v>148.68</v>
      </c>
      <c r="AY178" s="407"/>
      <c r="AZ178" s="241">
        <f>AZ179</f>
        <v>190.23</v>
      </c>
      <c r="BA178" s="395">
        <f t="shared" si="15"/>
        <v>127.94592413236481</v>
      </c>
    </row>
    <row r="179" spans="1:53" ht="45.75" customHeight="1" x14ac:dyDescent="0.25">
      <c r="A179" s="255" t="s">
        <v>836</v>
      </c>
      <c r="B179" s="257" t="s">
        <v>846</v>
      </c>
      <c r="C179" s="257" t="s">
        <v>801</v>
      </c>
      <c r="D179" s="258" t="s">
        <v>753</v>
      </c>
      <c r="E179" s="239"/>
      <c r="F179" s="259"/>
      <c r="G179" s="241"/>
      <c r="H179" s="241"/>
      <c r="I179" s="241"/>
      <c r="J179" s="239"/>
      <c r="K179" s="259"/>
      <c r="L179" s="241"/>
      <c r="M179" s="241"/>
      <c r="N179" s="260"/>
      <c r="O179" s="241"/>
      <c r="P179" s="241"/>
      <c r="Q179" s="241"/>
      <c r="R179" s="241"/>
      <c r="S179" s="241"/>
      <c r="T179" s="241"/>
      <c r="U179" s="241"/>
      <c r="V179" s="214"/>
      <c r="W179" s="241"/>
      <c r="X179" s="241"/>
      <c r="Y179" s="241"/>
      <c r="Z179" s="214"/>
      <c r="AA179" s="241"/>
      <c r="AB179" s="214"/>
      <c r="AC179" s="241"/>
      <c r="AD179" s="214"/>
      <c r="AE179" s="241"/>
      <c r="AF179" s="214"/>
      <c r="AG179" s="241"/>
      <c r="AH179" s="214"/>
      <c r="AI179" s="241"/>
      <c r="AJ179" s="214"/>
      <c r="AK179" s="241"/>
      <c r="AL179" s="214"/>
      <c r="AM179" s="214"/>
      <c r="AN179" s="241"/>
      <c r="AO179" s="260"/>
      <c r="AP179" s="241"/>
      <c r="AQ179" s="214"/>
      <c r="AR179" s="241"/>
      <c r="AS179" s="214"/>
      <c r="AT179" s="241"/>
      <c r="AU179" s="214"/>
      <c r="AV179" s="241"/>
      <c r="AW179" s="214"/>
      <c r="AX179" s="261">
        <v>148.68</v>
      </c>
      <c r="AY179" s="407"/>
      <c r="AZ179" s="241">
        <f>'[1]4 Расх.2018 '!BB352</f>
        <v>190.23</v>
      </c>
      <c r="BA179" s="395">
        <f t="shared" si="15"/>
        <v>127.94592413236481</v>
      </c>
    </row>
    <row r="180" spans="1:53" ht="49.5" customHeight="1" x14ac:dyDescent="0.25">
      <c r="A180" s="255" t="s">
        <v>836</v>
      </c>
      <c r="B180" s="257" t="s">
        <v>843</v>
      </c>
      <c r="C180" s="257" t="s">
        <v>764</v>
      </c>
      <c r="D180" s="258" t="s">
        <v>142</v>
      </c>
      <c r="E180" s="239"/>
      <c r="F180" s="259"/>
      <c r="G180" s="241"/>
      <c r="H180" s="241"/>
      <c r="I180" s="241"/>
      <c r="J180" s="239"/>
      <c r="K180" s="259"/>
      <c r="L180" s="241"/>
      <c r="M180" s="241"/>
      <c r="N180" s="260"/>
      <c r="O180" s="241"/>
      <c r="P180" s="241"/>
      <c r="Q180" s="241"/>
      <c r="R180" s="241"/>
      <c r="S180" s="241"/>
      <c r="T180" s="241"/>
      <c r="U180" s="241"/>
      <c r="V180" s="214"/>
      <c r="W180" s="241"/>
      <c r="X180" s="241"/>
      <c r="Y180" s="241"/>
      <c r="Z180" s="214"/>
      <c r="AA180" s="241"/>
      <c r="AB180" s="214"/>
      <c r="AC180" s="241"/>
      <c r="AD180" s="214"/>
      <c r="AE180" s="241"/>
      <c r="AF180" s="214"/>
      <c r="AG180" s="241"/>
      <c r="AH180" s="214"/>
      <c r="AI180" s="241"/>
      <c r="AJ180" s="214"/>
      <c r="AK180" s="241"/>
      <c r="AL180" s="214"/>
      <c r="AM180" s="214"/>
      <c r="AN180" s="241"/>
      <c r="AO180" s="260"/>
      <c r="AP180" s="241"/>
      <c r="AQ180" s="214"/>
      <c r="AR180" s="241"/>
      <c r="AS180" s="214"/>
      <c r="AT180" s="241"/>
      <c r="AU180" s="214"/>
      <c r="AV180" s="241"/>
      <c r="AW180" s="214"/>
      <c r="AX180" s="261">
        <f>AX182+AX181</f>
        <v>170</v>
      </c>
      <c r="AY180" s="407"/>
      <c r="AZ180" s="241">
        <f>AZ181+AZ190</f>
        <v>168.53242</v>
      </c>
      <c r="BA180" s="395">
        <f t="shared" si="15"/>
        <v>99.13671764705883</v>
      </c>
    </row>
    <row r="181" spans="1:53" ht="49.5" hidden="1" customHeight="1" x14ac:dyDescent="0.25">
      <c r="A181" s="255" t="s">
        <v>836</v>
      </c>
      <c r="B181" s="257" t="s">
        <v>843</v>
      </c>
      <c r="C181" s="257" t="s">
        <v>771</v>
      </c>
      <c r="D181" s="263" t="s">
        <v>976</v>
      </c>
      <c r="E181" s="239"/>
      <c r="F181" s="259"/>
      <c r="G181" s="241"/>
      <c r="H181" s="241"/>
      <c r="I181" s="241"/>
      <c r="J181" s="239"/>
      <c r="K181" s="259"/>
      <c r="L181" s="241"/>
      <c r="M181" s="241"/>
      <c r="N181" s="260"/>
      <c r="O181" s="241"/>
      <c r="P181" s="241"/>
      <c r="Q181" s="241"/>
      <c r="R181" s="241"/>
      <c r="S181" s="241"/>
      <c r="T181" s="241"/>
      <c r="U181" s="241"/>
      <c r="V181" s="214"/>
      <c r="W181" s="241"/>
      <c r="X181" s="241"/>
      <c r="Y181" s="241"/>
      <c r="Z181" s="214"/>
      <c r="AA181" s="241"/>
      <c r="AB181" s="214"/>
      <c r="AC181" s="241"/>
      <c r="AD181" s="214"/>
      <c r="AE181" s="241"/>
      <c r="AF181" s="214"/>
      <c r="AG181" s="241"/>
      <c r="AH181" s="214"/>
      <c r="AI181" s="241"/>
      <c r="AJ181" s="214"/>
      <c r="AK181" s="241"/>
      <c r="AL181" s="214"/>
      <c r="AM181" s="214"/>
      <c r="AN181" s="241"/>
      <c r="AO181" s="260"/>
      <c r="AP181" s="241"/>
      <c r="AQ181" s="214"/>
      <c r="AR181" s="241"/>
      <c r="AS181" s="214"/>
      <c r="AT181" s="241"/>
      <c r="AU181" s="214"/>
      <c r="AV181" s="241"/>
      <c r="AW181" s="214"/>
      <c r="AX181" s="261">
        <f>'[1]4 Расх.2018 '!AX354</f>
        <v>0</v>
      </c>
      <c r="AY181" s="407"/>
      <c r="AZ181" s="241">
        <f>'[1]4 Расх.2018 '!BB354</f>
        <v>0</v>
      </c>
      <c r="BA181" s="395" t="e">
        <f t="shared" si="15"/>
        <v>#DIV/0!</v>
      </c>
    </row>
    <row r="182" spans="1:53" ht="20.25" hidden="1" customHeight="1" x14ac:dyDescent="0.25">
      <c r="A182" s="255" t="s">
        <v>836</v>
      </c>
      <c r="B182" s="257" t="s">
        <v>843</v>
      </c>
      <c r="C182" s="247" t="s">
        <v>801</v>
      </c>
      <c r="D182" s="258" t="s">
        <v>92</v>
      </c>
      <c r="E182" s="239"/>
      <c r="F182" s="259"/>
      <c r="G182" s="241"/>
      <c r="H182" s="241"/>
      <c r="I182" s="241"/>
      <c r="J182" s="239"/>
      <c r="K182" s="259"/>
      <c r="L182" s="241"/>
      <c r="M182" s="241"/>
      <c r="N182" s="260"/>
      <c r="O182" s="241"/>
      <c r="P182" s="241"/>
      <c r="Q182" s="241"/>
      <c r="R182" s="241"/>
      <c r="S182" s="241"/>
      <c r="T182" s="241"/>
      <c r="U182" s="241"/>
      <c r="V182" s="214"/>
      <c r="W182" s="241"/>
      <c r="X182" s="241"/>
      <c r="Y182" s="241"/>
      <c r="Z182" s="214"/>
      <c r="AA182" s="241"/>
      <c r="AB182" s="214"/>
      <c r="AC182" s="241"/>
      <c r="AD182" s="214"/>
      <c r="AE182" s="241"/>
      <c r="AF182" s="214"/>
      <c r="AG182" s="241"/>
      <c r="AH182" s="214"/>
      <c r="AI182" s="241"/>
      <c r="AJ182" s="214"/>
      <c r="AK182" s="241"/>
      <c r="AL182" s="214"/>
      <c r="AM182" s="214"/>
      <c r="AN182" s="241"/>
      <c r="AO182" s="260"/>
      <c r="AP182" s="241"/>
      <c r="AQ182" s="214"/>
      <c r="AR182" s="241"/>
      <c r="AS182" s="214"/>
      <c r="AT182" s="241"/>
      <c r="AU182" s="214"/>
      <c r="AV182" s="241"/>
      <c r="AW182" s="214"/>
      <c r="AX182" s="261">
        <v>170</v>
      </c>
      <c r="AY182" s="407"/>
      <c r="AZ182" s="241">
        <v>41.22</v>
      </c>
      <c r="BA182" s="395">
        <f t="shared" si="15"/>
        <v>24.247058823529411</v>
      </c>
    </row>
    <row r="183" spans="1:53" ht="22.5" hidden="1" customHeight="1" x14ac:dyDescent="0.25">
      <c r="A183" s="236" t="s">
        <v>864</v>
      </c>
      <c r="B183" s="237" t="s">
        <v>837</v>
      </c>
      <c r="C183" s="237" t="s">
        <v>764</v>
      </c>
      <c r="D183" s="287" t="s">
        <v>568</v>
      </c>
      <c r="E183" s="239"/>
      <c r="F183" s="270"/>
      <c r="G183" s="270"/>
      <c r="H183" s="270"/>
      <c r="I183" s="270"/>
      <c r="J183" s="277"/>
      <c r="K183" s="270"/>
      <c r="L183" s="270"/>
      <c r="M183" s="270"/>
      <c r="N183" s="270"/>
      <c r="O183" s="231"/>
      <c r="P183" s="241"/>
      <c r="Q183" s="241"/>
      <c r="R183" s="241"/>
      <c r="S183" s="241"/>
      <c r="T183" s="241"/>
      <c r="U183" s="241"/>
      <c r="V183" s="214"/>
      <c r="W183" s="241"/>
      <c r="X183" s="241"/>
      <c r="Y183" s="241"/>
      <c r="Z183" s="214"/>
      <c r="AA183" s="241"/>
      <c r="AB183" s="214"/>
      <c r="AC183" s="241"/>
      <c r="AD183" s="214"/>
      <c r="AE183" s="241"/>
      <c r="AF183" s="214"/>
      <c r="AG183" s="241"/>
      <c r="AH183" s="214"/>
      <c r="AI183" s="241"/>
      <c r="AJ183" s="214"/>
      <c r="AK183" s="241"/>
      <c r="AL183" s="214"/>
      <c r="AM183" s="214"/>
      <c r="AN183" s="241"/>
      <c r="AO183" s="270"/>
      <c r="AP183" s="241"/>
      <c r="AQ183" s="214"/>
      <c r="AR183" s="241"/>
      <c r="AS183" s="214"/>
      <c r="AT183" s="241"/>
      <c r="AU183" s="214"/>
      <c r="AV183" s="241"/>
      <c r="AW183" s="214"/>
      <c r="AX183" s="242">
        <f>AX184</f>
        <v>170</v>
      </c>
      <c r="AY183" s="407"/>
      <c r="AZ183" s="239">
        <f>AZ184</f>
        <v>168.53242</v>
      </c>
      <c r="BA183" s="395">
        <f t="shared" si="15"/>
        <v>99.13671764705883</v>
      </c>
    </row>
    <row r="184" spans="1:53" ht="29.25" hidden="1" customHeight="1" x14ac:dyDescent="0.25">
      <c r="A184" s="236" t="s">
        <v>872</v>
      </c>
      <c r="B184" s="237" t="s">
        <v>837</v>
      </c>
      <c r="C184" s="237" t="s">
        <v>764</v>
      </c>
      <c r="D184" s="238" t="s">
        <v>587</v>
      </c>
      <c r="E184" s="387"/>
      <c r="F184" s="373"/>
      <c r="G184" s="373"/>
      <c r="H184" s="373"/>
      <c r="I184" s="373"/>
      <c r="J184" s="373"/>
      <c r="K184" s="373"/>
      <c r="L184" s="373"/>
      <c r="M184" s="373"/>
      <c r="N184" s="373"/>
      <c r="O184" s="372"/>
      <c r="P184" s="388"/>
      <c r="Q184" s="389"/>
      <c r="R184" s="389"/>
      <c r="S184" s="389"/>
      <c r="T184" s="389"/>
      <c r="U184" s="389"/>
      <c r="V184" s="376"/>
      <c r="W184" s="389"/>
      <c r="X184" s="389"/>
      <c r="Y184" s="390"/>
      <c r="Z184" s="373"/>
      <c r="AA184" s="390"/>
      <c r="AB184" s="373"/>
      <c r="AC184" s="390"/>
      <c r="AD184" s="373"/>
      <c r="AE184" s="390"/>
      <c r="AF184" s="373"/>
      <c r="AG184" s="390"/>
      <c r="AH184" s="373"/>
      <c r="AI184" s="391"/>
      <c r="AJ184" s="373"/>
      <c r="AK184" s="391"/>
      <c r="AL184" s="373"/>
      <c r="AM184" s="373"/>
      <c r="AN184" s="391"/>
      <c r="AO184" s="373"/>
      <c r="AP184" s="391"/>
      <c r="AQ184" s="373"/>
      <c r="AR184" s="391"/>
      <c r="AS184" s="373"/>
      <c r="AT184" s="391"/>
      <c r="AU184" s="373"/>
      <c r="AV184" s="391"/>
      <c r="AW184" s="245">
        <v>170</v>
      </c>
      <c r="AX184" s="401">
        <f>AX185</f>
        <v>170</v>
      </c>
      <c r="AY184" s="407">
        <v>170</v>
      </c>
      <c r="AZ184" s="400">
        <f>AZ185</f>
        <v>168.53242</v>
      </c>
      <c r="BA184" s="395">
        <f t="shared" si="15"/>
        <v>99.13671764705883</v>
      </c>
    </row>
    <row r="185" spans="1:53" ht="51.75" hidden="1" customHeight="1" x14ac:dyDescent="0.25">
      <c r="A185" s="255" t="s">
        <v>872</v>
      </c>
      <c r="B185" s="257" t="s">
        <v>842</v>
      </c>
      <c r="C185" s="257" t="s">
        <v>764</v>
      </c>
      <c r="D185" s="248" t="s">
        <v>104</v>
      </c>
      <c r="E185" s="249"/>
      <c r="F185" s="250"/>
      <c r="G185" s="251"/>
      <c r="H185" s="251"/>
      <c r="I185" s="251"/>
      <c r="J185" s="249"/>
      <c r="K185" s="250"/>
      <c r="L185" s="251"/>
      <c r="M185" s="251"/>
      <c r="N185" s="252"/>
      <c r="O185" s="251"/>
      <c r="P185" s="251"/>
      <c r="Q185" s="251"/>
      <c r="R185" s="251"/>
      <c r="S185" s="251"/>
      <c r="T185" s="251"/>
      <c r="U185" s="251"/>
      <c r="V185" s="214"/>
      <c r="W185" s="251"/>
      <c r="X185" s="251"/>
      <c r="Y185" s="241"/>
      <c r="Z185" s="214"/>
      <c r="AA185" s="241"/>
      <c r="AB185" s="214"/>
      <c r="AC185" s="241"/>
      <c r="AD185" s="214"/>
      <c r="AE185" s="241"/>
      <c r="AF185" s="214"/>
      <c r="AG185" s="251"/>
      <c r="AH185" s="214"/>
      <c r="AI185" s="251"/>
      <c r="AJ185" s="214"/>
      <c r="AK185" s="251"/>
      <c r="AL185" s="214"/>
      <c r="AM185" s="214"/>
      <c r="AN185" s="251"/>
      <c r="AO185" s="214"/>
      <c r="AP185" s="241"/>
      <c r="AQ185" s="214"/>
      <c r="AR185" s="241"/>
      <c r="AS185" s="214"/>
      <c r="AT185" s="241"/>
      <c r="AU185" s="214"/>
      <c r="AV185" s="241"/>
      <c r="AW185" s="214"/>
      <c r="AX185" s="261">
        <f>AX186</f>
        <v>170</v>
      </c>
      <c r="AY185" s="407">
        <f>AY188</f>
        <v>214</v>
      </c>
      <c r="AZ185" s="241">
        <f>AZ186</f>
        <v>168.53242</v>
      </c>
      <c r="BA185" s="395">
        <f t="shared" si="15"/>
        <v>99.13671764705883</v>
      </c>
    </row>
    <row r="186" spans="1:53" ht="37.5" hidden="1" customHeight="1" x14ac:dyDescent="0.25">
      <c r="A186" s="255" t="s">
        <v>872</v>
      </c>
      <c r="B186" s="257" t="s">
        <v>844</v>
      </c>
      <c r="C186" s="257" t="s">
        <v>764</v>
      </c>
      <c r="D186" s="258" t="s">
        <v>677</v>
      </c>
      <c r="E186" s="239"/>
      <c r="F186" s="259"/>
      <c r="G186" s="241"/>
      <c r="H186" s="241"/>
      <c r="I186" s="241"/>
      <c r="J186" s="239"/>
      <c r="K186" s="259"/>
      <c r="L186" s="241"/>
      <c r="M186" s="241"/>
      <c r="N186" s="260"/>
      <c r="O186" s="241"/>
      <c r="P186" s="241"/>
      <c r="Q186" s="241"/>
      <c r="R186" s="241"/>
      <c r="S186" s="241"/>
      <c r="T186" s="241"/>
      <c r="U186" s="241"/>
      <c r="V186" s="214"/>
      <c r="W186" s="241"/>
      <c r="X186" s="241"/>
      <c r="Y186" s="241"/>
      <c r="Z186" s="214"/>
      <c r="AA186" s="241"/>
      <c r="AB186" s="214"/>
      <c r="AC186" s="241"/>
      <c r="AD186" s="214"/>
      <c r="AE186" s="241"/>
      <c r="AF186" s="214"/>
      <c r="AG186" s="241"/>
      <c r="AH186" s="214"/>
      <c r="AI186" s="241"/>
      <c r="AJ186" s="214"/>
      <c r="AK186" s="241"/>
      <c r="AL186" s="214"/>
      <c r="AM186" s="214"/>
      <c r="AN186" s="241"/>
      <c r="AO186" s="260"/>
      <c r="AP186" s="241"/>
      <c r="AQ186" s="214"/>
      <c r="AR186" s="241"/>
      <c r="AS186" s="214"/>
      <c r="AT186" s="241"/>
      <c r="AU186" s="214"/>
      <c r="AV186" s="241"/>
      <c r="AW186" s="214"/>
      <c r="AX186" s="261">
        <f>AX187+AX190</f>
        <v>170</v>
      </c>
      <c r="AY186" s="407"/>
      <c r="AZ186" s="241">
        <f>AZ187+AZ190</f>
        <v>168.53242</v>
      </c>
      <c r="BA186" s="395">
        <f t="shared" si="15"/>
        <v>99.13671764705883</v>
      </c>
    </row>
    <row r="187" spans="1:53" ht="34.5" hidden="1" customHeight="1" x14ac:dyDescent="0.25">
      <c r="A187" s="255" t="s">
        <v>872</v>
      </c>
      <c r="B187" s="257" t="s">
        <v>844</v>
      </c>
      <c r="C187" s="257" t="s">
        <v>871</v>
      </c>
      <c r="D187" s="258" t="s">
        <v>70</v>
      </c>
      <c r="E187" s="239"/>
      <c r="F187" s="259"/>
      <c r="G187" s="241"/>
      <c r="H187" s="241"/>
      <c r="I187" s="241"/>
      <c r="J187" s="239"/>
      <c r="K187" s="259"/>
      <c r="L187" s="241"/>
      <c r="M187" s="241"/>
      <c r="N187" s="260"/>
      <c r="O187" s="241"/>
      <c r="P187" s="241"/>
      <c r="Q187" s="241"/>
      <c r="R187" s="241"/>
      <c r="S187" s="241"/>
      <c r="T187" s="241"/>
      <c r="U187" s="241"/>
      <c r="V187" s="214"/>
      <c r="W187" s="241"/>
      <c r="X187" s="241"/>
      <c r="Y187" s="241"/>
      <c r="Z187" s="214"/>
      <c r="AA187" s="241"/>
      <c r="AB187" s="214"/>
      <c r="AC187" s="241"/>
      <c r="AD187" s="214"/>
      <c r="AE187" s="241"/>
      <c r="AF187" s="214"/>
      <c r="AG187" s="241"/>
      <c r="AH187" s="214"/>
      <c r="AI187" s="241"/>
      <c r="AJ187" s="214"/>
      <c r="AK187" s="241"/>
      <c r="AL187" s="214"/>
      <c r="AM187" s="214"/>
      <c r="AN187" s="241"/>
      <c r="AO187" s="260"/>
      <c r="AP187" s="241"/>
      <c r="AQ187" s="214"/>
      <c r="AR187" s="241"/>
      <c r="AS187" s="214"/>
      <c r="AT187" s="241"/>
      <c r="AU187" s="214"/>
      <c r="AV187" s="241"/>
      <c r="AW187" s="214"/>
      <c r="AX187" s="261"/>
      <c r="AY187" s="407"/>
      <c r="AZ187" s="241"/>
      <c r="BA187" s="395" t="e">
        <f t="shared" si="15"/>
        <v>#DIV/0!</v>
      </c>
    </row>
    <row r="188" spans="1:53" ht="45" hidden="1" customHeight="1" x14ac:dyDescent="0.25">
      <c r="A188" s="255"/>
      <c r="B188" s="257"/>
      <c r="C188" s="257"/>
      <c r="D188" s="258"/>
      <c r="E188" s="387"/>
      <c r="F188" s="373"/>
      <c r="G188" s="373"/>
      <c r="H188" s="373"/>
      <c r="I188" s="373"/>
      <c r="J188" s="373"/>
      <c r="K188" s="373"/>
      <c r="L188" s="373"/>
      <c r="M188" s="373"/>
      <c r="N188" s="373"/>
      <c r="O188" s="372"/>
      <c r="P188" s="388"/>
      <c r="Q188" s="389"/>
      <c r="R188" s="389"/>
      <c r="S188" s="389"/>
      <c r="T188" s="389"/>
      <c r="U188" s="389"/>
      <c r="V188" s="376"/>
      <c r="W188" s="389"/>
      <c r="X188" s="389"/>
      <c r="Y188" s="390"/>
      <c r="Z188" s="373"/>
      <c r="AA188" s="390"/>
      <c r="AB188" s="373"/>
      <c r="AC188" s="390"/>
      <c r="AD188" s="373"/>
      <c r="AE188" s="390"/>
      <c r="AF188" s="373"/>
      <c r="AG188" s="390"/>
      <c r="AH188" s="373"/>
      <c r="AI188" s="391"/>
      <c r="AJ188" s="373"/>
      <c r="AK188" s="391"/>
      <c r="AL188" s="373"/>
      <c r="AM188" s="373"/>
      <c r="AN188" s="391"/>
      <c r="AO188" s="373"/>
      <c r="AP188" s="391"/>
      <c r="AQ188" s="373"/>
      <c r="AR188" s="391"/>
      <c r="AS188" s="373"/>
      <c r="AT188" s="391"/>
      <c r="AU188" s="373"/>
      <c r="AV188" s="391"/>
      <c r="AW188" s="245">
        <v>321</v>
      </c>
      <c r="AX188" s="395"/>
      <c r="AY188" s="407">
        <v>214</v>
      </c>
      <c r="AZ188" s="245"/>
      <c r="BA188" s="395" t="e">
        <f t="shared" si="15"/>
        <v>#DIV/0!</v>
      </c>
    </row>
    <row r="189" spans="1:53" ht="48.75" hidden="1" customHeight="1" x14ac:dyDescent="0.25">
      <c r="A189" s="255" t="s">
        <v>836</v>
      </c>
      <c r="B189" s="257" t="s">
        <v>845</v>
      </c>
      <c r="C189" s="257" t="s">
        <v>764</v>
      </c>
      <c r="D189" s="258" t="s">
        <v>752</v>
      </c>
      <c r="E189" s="387"/>
      <c r="F189" s="373"/>
      <c r="G189" s="373"/>
      <c r="H189" s="373"/>
      <c r="I189" s="373"/>
      <c r="J189" s="373"/>
      <c r="K189" s="373"/>
      <c r="L189" s="373"/>
      <c r="M189" s="373"/>
      <c r="N189" s="373"/>
      <c r="O189" s="372"/>
      <c r="P189" s="388"/>
      <c r="Q189" s="389"/>
      <c r="R189" s="389"/>
      <c r="S189" s="389"/>
      <c r="T189" s="389"/>
      <c r="U189" s="389"/>
      <c r="V189" s="376"/>
      <c r="W189" s="389"/>
      <c r="X189" s="389"/>
      <c r="Y189" s="390"/>
      <c r="Z189" s="373"/>
      <c r="AA189" s="390"/>
      <c r="AB189" s="373"/>
      <c r="AC189" s="390"/>
      <c r="AD189" s="373"/>
      <c r="AE189" s="390"/>
      <c r="AF189" s="373"/>
      <c r="AG189" s="390"/>
      <c r="AH189" s="373"/>
      <c r="AI189" s="391"/>
      <c r="AJ189" s="373"/>
      <c r="AK189" s="391"/>
      <c r="AL189" s="373"/>
      <c r="AM189" s="373"/>
      <c r="AN189" s="391"/>
      <c r="AO189" s="373"/>
      <c r="AP189" s="391"/>
      <c r="AQ189" s="373"/>
      <c r="AR189" s="391"/>
      <c r="AS189" s="373"/>
      <c r="AT189" s="391"/>
      <c r="AU189" s="373"/>
      <c r="AV189" s="391"/>
      <c r="AW189" s="245"/>
      <c r="AX189" s="395"/>
      <c r="AY189" s="407"/>
      <c r="AZ189" s="245"/>
      <c r="BA189" s="395" t="e">
        <f t="shared" si="15"/>
        <v>#DIV/0!</v>
      </c>
    </row>
    <row r="190" spans="1:53" ht="73.5" customHeight="1" x14ac:dyDescent="0.25">
      <c r="A190" s="255" t="s">
        <v>872</v>
      </c>
      <c r="B190" s="257" t="s">
        <v>844</v>
      </c>
      <c r="C190" s="257" t="s">
        <v>801</v>
      </c>
      <c r="D190" s="258" t="s">
        <v>753</v>
      </c>
      <c r="E190" s="387"/>
      <c r="F190" s="373"/>
      <c r="G190" s="373"/>
      <c r="H190" s="373"/>
      <c r="I190" s="373"/>
      <c r="J190" s="373"/>
      <c r="K190" s="373"/>
      <c r="L190" s="373"/>
      <c r="M190" s="373"/>
      <c r="N190" s="373"/>
      <c r="O190" s="372"/>
      <c r="P190" s="388"/>
      <c r="Q190" s="389"/>
      <c r="R190" s="389"/>
      <c r="S190" s="389"/>
      <c r="T190" s="389"/>
      <c r="U190" s="389"/>
      <c r="V190" s="376"/>
      <c r="W190" s="389"/>
      <c r="X190" s="389"/>
      <c r="Y190" s="390"/>
      <c r="Z190" s="373"/>
      <c r="AA190" s="390"/>
      <c r="AB190" s="373"/>
      <c r="AC190" s="390"/>
      <c r="AD190" s="373"/>
      <c r="AE190" s="390"/>
      <c r="AF190" s="373"/>
      <c r="AG190" s="390"/>
      <c r="AH190" s="373"/>
      <c r="AI190" s="391"/>
      <c r="AJ190" s="373"/>
      <c r="AK190" s="391"/>
      <c r="AL190" s="373"/>
      <c r="AM190" s="373"/>
      <c r="AN190" s="391"/>
      <c r="AO190" s="373"/>
      <c r="AP190" s="391"/>
      <c r="AQ190" s="373"/>
      <c r="AR190" s="391"/>
      <c r="AS190" s="373"/>
      <c r="AT190" s="391"/>
      <c r="AU190" s="373"/>
      <c r="AV190" s="391"/>
      <c r="AW190" s="245"/>
      <c r="AX190" s="395">
        <v>170</v>
      </c>
      <c r="AY190" s="407"/>
      <c r="AZ190" s="245">
        <f>'[1]4 Расх.2018 '!BB355</f>
        <v>168.53242</v>
      </c>
      <c r="BA190" s="395">
        <f t="shared" si="15"/>
        <v>99.13671764705883</v>
      </c>
    </row>
    <row r="191" spans="1:53" ht="53.25" customHeight="1" x14ac:dyDescent="0.25">
      <c r="A191" s="418" t="s">
        <v>933</v>
      </c>
      <c r="B191" s="384" t="s">
        <v>977</v>
      </c>
      <c r="C191" s="385" t="s">
        <v>764</v>
      </c>
      <c r="D191" s="420" t="s">
        <v>145</v>
      </c>
      <c r="E191" s="387"/>
      <c r="F191" s="373"/>
      <c r="G191" s="373"/>
      <c r="H191" s="373"/>
      <c r="I191" s="373"/>
      <c r="J191" s="373"/>
      <c r="K191" s="373"/>
      <c r="L191" s="373"/>
      <c r="M191" s="373"/>
      <c r="N191" s="373"/>
      <c r="O191" s="372"/>
      <c r="P191" s="388"/>
      <c r="Q191" s="389"/>
      <c r="R191" s="389"/>
      <c r="S191" s="389"/>
      <c r="T191" s="389"/>
      <c r="U191" s="389"/>
      <c r="V191" s="376"/>
      <c r="W191" s="389"/>
      <c r="X191" s="389"/>
      <c r="Y191" s="390"/>
      <c r="Z191" s="373"/>
      <c r="AA191" s="390"/>
      <c r="AB191" s="373"/>
      <c r="AC191" s="390"/>
      <c r="AD191" s="373"/>
      <c r="AE191" s="390"/>
      <c r="AF191" s="373"/>
      <c r="AG191" s="390"/>
      <c r="AH191" s="373"/>
      <c r="AI191" s="391"/>
      <c r="AJ191" s="373"/>
      <c r="AK191" s="391"/>
      <c r="AL191" s="373"/>
      <c r="AM191" s="373"/>
      <c r="AN191" s="391"/>
      <c r="AO191" s="373"/>
      <c r="AP191" s="391"/>
      <c r="AQ191" s="373"/>
      <c r="AR191" s="391"/>
      <c r="AS191" s="373"/>
      <c r="AT191" s="391"/>
      <c r="AU191" s="373"/>
      <c r="AV191" s="391"/>
      <c r="AW191" s="400">
        <f>AW193</f>
        <v>25</v>
      </c>
      <c r="AX191" s="401">
        <f>AX193</f>
        <v>136</v>
      </c>
      <c r="AY191" s="402">
        <f>AY193</f>
        <v>165</v>
      </c>
      <c r="AZ191" s="400">
        <f>AZ193</f>
        <v>136</v>
      </c>
      <c r="BA191" s="395">
        <f t="shared" si="15"/>
        <v>100</v>
      </c>
    </row>
    <row r="192" spans="1:53" ht="17.45" customHeight="1" x14ac:dyDescent="0.25">
      <c r="A192" s="236" t="s">
        <v>812</v>
      </c>
      <c r="B192" s="237" t="s">
        <v>766</v>
      </c>
      <c r="C192" s="237" t="s">
        <v>764</v>
      </c>
      <c r="D192" s="417" t="s">
        <v>496</v>
      </c>
      <c r="E192" s="387"/>
      <c r="F192" s="373"/>
      <c r="G192" s="373"/>
      <c r="H192" s="373"/>
      <c r="I192" s="373"/>
      <c r="J192" s="373"/>
      <c r="K192" s="373"/>
      <c r="L192" s="373"/>
      <c r="M192" s="373"/>
      <c r="N192" s="373"/>
      <c r="O192" s="372"/>
      <c r="P192" s="388"/>
      <c r="Q192" s="389"/>
      <c r="R192" s="389"/>
      <c r="S192" s="389"/>
      <c r="T192" s="389"/>
      <c r="U192" s="389"/>
      <c r="V192" s="376"/>
      <c r="W192" s="389"/>
      <c r="X192" s="389"/>
      <c r="Y192" s="390"/>
      <c r="Z192" s="373"/>
      <c r="AA192" s="390"/>
      <c r="AB192" s="373"/>
      <c r="AC192" s="390"/>
      <c r="AD192" s="373"/>
      <c r="AE192" s="390"/>
      <c r="AF192" s="373"/>
      <c r="AG192" s="390"/>
      <c r="AH192" s="373"/>
      <c r="AI192" s="391"/>
      <c r="AJ192" s="373"/>
      <c r="AK192" s="391"/>
      <c r="AL192" s="373"/>
      <c r="AM192" s="373"/>
      <c r="AN192" s="391"/>
      <c r="AO192" s="373"/>
      <c r="AP192" s="391"/>
      <c r="AQ192" s="373"/>
      <c r="AR192" s="391"/>
      <c r="AS192" s="373"/>
      <c r="AT192" s="391"/>
      <c r="AU192" s="373"/>
      <c r="AV192" s="391"/>
      <c r="AW192" s="400"/>
      <c r="AX192" s="401">
        <f>AX193</f>
        <v>136</v>
      </c>
      <c r="AY192" s="402"/>
      <c r="AZ192" s="400">
        <f>AZ193</f>
        <v>136</v>
      </c>
      <c r="BA192" s="395">
        <f t="shared" si="15"/>
        <v>100</v>
      </c>
    </row>
    <row r="193" spans="1:53" ht="15.75" x14ac:dyDescent="0.25">
      <c r="A193" s="236" t="s">
        <v>836</v>
      </c>
      <c r="B193" s="237" t="s">
        <v>766</v>
      </c>
      <c r="C193" s="237" t="s">
        <v>764</v>
      </c>
      <c r="D193" s="399" t="s">
        <v>512</v>
      </c>
      <c r="E193" s="387"/>
      <c r="F193" s="373"/>
      <c r="G193" s="373"/>
      <c r="H193" s="373"/>
      <c r="I193" s="373"/>
      <c r="J193" s="373"/>
      <c r="K193" s="373"/>
      <c r="L193" s="373"/>
      <c r="M193" s="373"/>
      <c r="N193" s="373"/>
      <c r="O193" s="372"/>
      <c r="P193" s="388"/>
      <c r="Q193" s="389"/>
      <c r="R193" s="389"/>
      <c r="S193" s="389"/>
      <c r="T193" s="389"/>
      <c r="U193" s="389"/>
      <c r="V193" s="376"/>
      <c r="W193" s="389"/>
      <c r="X193" s="389"/>
      <c r="Y193" s="390"/>
      <c r="Z193" s="373"/>
      <c r="AA193" s="390"/>
      <c r="AB193" s="373"/>
      <c r="AC193" s="390"/>
      <c r="AD193" s="373"/>
      <c r="AE193" s="390"/>
      <c r="AF193" s="373"/>
      <c r="AG193" s="390"/>
      <c r="AH193" s="373"/>
      <c r="AI193" s="391"/>
      <c r="AJ193" s="373"/>
      <c r="AK193" s="391"/>
      <c r="AL193" s="373"/>
      <c r="AM193" s="373"/>
      <c r="AN193" s="391"/>
      <c r="AO193" s="373"/>
      <c r="AP193" s="391"/>
      <c r="AQ193" s="373"/>
      <c r="AR193" s="391"/>
      <c r="AS193" s="373"/>
      <c r="AT193" s="391"/>
      <c r="AU193" s="373"/>
      <c r="AV193" s="391"/>
      <c r="AW193" s="400">
        <f>AW194+AW198</f>
        <v>25</v>
      </c>
      <c r="AX193" s="401">
        <f>AX194</f>
        <v>136</v>
      </c>
      <c r="AY193" s="402">
        <f>AY194+AY198</f>
        <v>165</v>
      </c>
      <c r="AZ193" s="400">
        <f>AZ194</f>
        <v>136</v>
      </c>
      <c r="BA193" s="395">
        <f t="shared" si="15"/>
        <v>100</v>
      </c>
    </row>
    <row r="194" spans="1:53" ht="35.450000000000003" customHeight="1" x14ac:dyDescent="0.25">
      <c r="A194" s="255" t="s">
        <v>836</v>
      </c>
      <c r="B194" s="247" t="s">
        <v>848</v>
      </c>
      <c r="C194" s="247" t="s">
        <v>764</v>
      </c>
      <c r="D194" s="248" t="s">
        <v>105</v>
      </c>
      <c r="E194" s="387"/>
      <c r="F194" s="373"/>
      <c r="G194" s="373"/>
      <c r="H194" s="373"/>
      <c r="I194" s="373"/>
      <c r="J194" s="373"/>
      <c r="K194" s="373"/>
      <c r="L194" s="373"/>
      <c r="M194" s="373"/>
      <c r="N194" s="373"/>
      <c r="O194" s="372"/>
      <c r="P194" s="388"/>
      <c r="Q194" s="389"/>
      <c r="R194" s="389"/>
      <c r="S194" s="389"/>
      <c r="T194" s="389"/>
      <c r="U194" s="389"/>
      <c r="V194" s="376"/>
      <c r="W194" s="389"/>
      <c r="X194" s="389"/>
      <c r="Y194" s="390"/>
      <c r="Z194" s="373"/>
      <c r="AA194" s="390"/>
      <c r="AB194" s="373"/>
      <c r="AC194" s="390"/>
      <c r="AD194" s="373"/>
      <c r="AE194" s="390"/>
      <c r="AF194" s="373"/>
      <c r="AG194" s="390"/>
      <c r="AH194" s="373"/>
      <c r="AI194" s="391"/>
      <c r="AJ194" s="373"/>
      <c r="AK194" s="391"/>
      <c r="AL194" s="373"/>
      <c r="AM194" s="373"/>
      <c r="AN194" s="391"/>
      <c r="AO194" s="373"/>
      <c r="AP194" s="391"/>
      <c r="AQ194" s="373"/>
      <c r="AR194" s="391"/>
      <c r="AS194" s="373"/>
      <c r="AT194" s="391"/>
      <c r="AU194" s="373"/>
      <c r="AV194" s="391"/>
      <c r="AW194" s="245">
        <f>AW196+AW197</f>
        <v>0</v>
      </c>
      <c r="AX194" s="395">
        <f>AX196+AX197</f>
        <v>136</v>
      </c>
      <c r="AY194" s="407">
        <f>AY196+AY197</f>
        <v>140</v>
      </c>
      <c r="AZ194" s="245">
        <f>AZ196+AZ199</f>
        <v>136</v>
      </c>
      <c r="BA194" s="395">
        <f t="shared" si="15"/>
        <v>100</v>
      </c>
    </row>
    <row r="195" spans="1:53" ht="53.25" customHeight="1" x14ac:dyDescent="0.25">
      <c r="A195" s="255" t="s">
        <v>836</v>
      </c>
      <c r="B195" s="247" t="s">
        <v>849</v>
      </c>
      <c r="C195" s="247" t="s">
        <v>764</v>
      </c>
      <c r="D195" s="248" t="s">
        <v>108</v>
      </c>
      <c r="E195" s="239"/>
      <c r="F195" s="259"/>
      <c r="G195" s="241"/>
      <c r="H195" s="241"/>
      <c r="I195" s="241"/>
      <c r="J195" s="239"/>
      <c r="K195" s="259"/>
      <c r="L195" s="241"/>
      <c r="M195" s="241"/>
      <c r="N195" s="260"/>
      <c r="O195" s="241"/>
      <c r="P195" s="241"/>
      <c r="Q195" s="241"/>
      <c r="R195" s="241"/>
      <c r="S195" s="241"/>
      <c r="T195" s="241"/>
      <c r="U195" s="241"/>
      <c r="V195" s="214"/>
      <c r="W195" s="241"/>
      <c r="X195" s="241"/>
      <c r="Y195" s="241"/>
      <c r="Z195" s="214"/>
      <c r="AA195" s="241"/>
      <c r="AB195" s="214"/>
      <c r="AC195" s="241"/>
      <c r="AD195" s="214"/>
      <c r="AE195" s="241"/>
      <c r="AF195" s="214"/>
      <c r="AG195" s="241"/>
      <c r="AH195" s="214"/>
      <c r="AI195" s="241"/>
      <c r="AJ195" s="214"/>
      <c r="AK195" s="241"/>
      <c r="AL195" s="214"/>
      <c r="AM195" s="214"/>
      <c r="AN195" s="241"/>
      <c r="AO195" s="260"/>
      <c r="AP195" s="241"/>
      <c r="AQ195" s="214"/>
      <c r="AR195" s="241"/>
      <c r="AS195" s="214"/>
      <c r="AT195" s="241"/>
      <c r="AU195" s="214"/>
      <c r="AV195" s="241"/>
      <c r="AW195" s="214"/>
      <c r="AX195" s="261">
        <f>AX196+AX199</f>
        <v>136</v>
      </c>
      <c r="AY195" s="407"/>
      <c r="AZ195" s="241">
        <f>AZ196+AZ199</f>
        <v>136</v>
      </c>
      <c r="BA195" s="395">
        <f t="shared" si="15"/>
        <v>100</v>
      </c>
    </row>
    <row r="196" spans="1:53" ht="52.15" customHeight="1" x14ac:dyDescent="0.25">
      <c r="A196" s="255" t="s">
        <v>836</v>
      </c>
      <c r="B196" s="247" t="s">
        <v>849</v>
      </c>
      <c r="C196" s="247" t="s">
        <v>801</v>
      </c>
      <c r="D196" s="258" t="s">
        <v>751</v>
      </c>
      <c r="E196" s="239"/>
      <c r="F196" s="259"/>
      <c r="G196" s="241"/>
      <c r="H196" s="241"/>
      <c r="I196" s="241"/>
      <c r="J196" s="239"/>
      <c r="K196" s="259"/>
      <c r="L196" s="241"/>
      <c r="M196" s="241"/>
      <c r="N196" s="260"/>
      <c r="O196" s="241"/>
      <c r="P196" s="241"/>
      <c r="Q196" s="241"/>
      <c r="R196" s="241"/>
      <c r="S196" s="241"/>
      <c r="T196" s="241"/>
      <c r="U196" s="241"/>
      <c r="V196" s="214"/>
      <c r="W196" s="241"/>
      <c r="X196" s="241"/>
      <c r="Y196" s="241"/>
      <c r="Z196" s="214"/>
      <c r="AA196" s="241"/>
      <c r="AB196" s="214"/>
      <c r="AC196" s="241"/>
      <c r="AD196" s="214"/>
      <c r="AE196" s="241"/>
      <c r="AF196" s="214"/>
      <c r="AG196" s="241"/>
      <c r="AH196" s="214"/>
      <c r="AI196" s="241"/>
      <c r="AJ196" s="214"/>
      <c r="AK196" s="241"/>
      <c r="AL196" s="214"/>
      <c r="AM196" s="214"/>
      <c r="AN196" s="241"/>
      <c r="AO196" s="260"/>
      <c r="AP196" s="241"/>
      <c r="AQ196" s="214"/>
      <c r="AR196" s="241"/>
      <c r="AS196" s="214"/>
      <c r="AT196" s="241"/>
      <c r="AU196" s="214"/>
      <c r="AV196" s="241"/>
      <c r="AW196" s="214"/>
      <c r="AX196" s="261">
        <v>86</v>
      </c>
      <c r="AY196" s="407">
        <v>90</v>
      </c>
      <c r="AZ196" s="241">
        <f>'[1]4 Расх.2018 '!BB359</f>
        <v>91</v>
      </c>
      <c r="BA196" s="395">
        <f t="shared" si="15"/>
        <v>105.81395348837211</v>
      </c>
    </row>
    <row r="197" spans="1:53" ht="55.15" hidden="1" customHeight="1" x14ac:dyDescent="0.25">
      <c r="A197" s="255" t="s">
        <v>836</v>
      </c>
      <c r="B197" s="247" t="s">
        <v>849</v>
      </c>
      <c r="C197" s="247" t="s">
        <v>801</v>
      </c>
      <c r="D197" s="258" t="s">
        <v>754</v>
      </c>
      <c r="E197" s="239"/>
      <c r="F197" s="276"/>
      <c r="G197" s="239"/>
      <c r="H197" s="239"/>
      <c r="I197" s="239"/>
      <c r="J197" s="239"/>
      <c r="K197" s="276"/>
      <c r="L197" s="239"/>
      <c r="M197" s="239"/>
      <c r="N197" s="240"/>
      <c r="O197" s="239"/>
      <c r="P197" s="239"/>
      <c r="Q197" s="239">
        <f>Q206</f>
        <v>0</v>
      </c>
      <c r="R197" s="239">
        <f>R206</f>
        <v>0</v>
      </c>
      <c r="S197" s="239">
        <f>S206</f>
        <v>0</v>
      </c>
      <c r="T197" s="239">
        <f>T206</f>
        <v>0</v>
      </c>
      <c r="U197" s="239">
        <f>U206+U201</f>
        <v>0</v>
      </c>
      <c r="V197" s="214"/>
      <c r="W197" s="239">
        <f>W206+W201</f>
        <v>0</v>
      </c>
      <c r="X197" s="239">
        <f>X206+X201</f>
        <v>0</v>
      </c>
      <c r="Y197" s="239">
        <f>W197+X197</f>
        <v>0</v>
      </c>
      <c r="Z197" s="214"/>
      <c r="AA197" s="239">
        <f>AA201+AA206</f>
        <v>0</v>
      </c>
      <c r="AB197" s="214"/>
      <c r="AC197" s="239">
        <f>AC201+AC206</f>
        <v>0</v>
      </c>
      <c r="AD197" s="214"/>
      <c r="AE197" s="239">
        <f>AE201+AE206</f>
        <v>0</v>
      </c>
      <c r="AF197" s="214"/>
      <c r="AG197" s="239">
        <f>AG201+AG206</f>
        <v>0</v>
      </c>
      <c r="AH197" s="214"/>
      <c r="AI197" s="239">
        <f>AI201+AI206</f>
        <v>0</v>
      </c>
      <c r="AJ197" s="214"/>
      <c r="AK197" s="239">
        <f>AK201+AK206</f>
        <v>0</v>
      </c>
      <c r="AL197" s="214"/>
      <c r="AM197" s="214"/>
      <c r="AN197" s="239">
        <f>AN201+AN206</f>
        <v>0</v>
      </c>
      <c r="AO197" s="240"/>
      <c r="AP197" s="239">
        <f>AP201+AP206</f>
        <v>0</v>
      </c>
      <c r="AQ197" s="214"/>
      <c r="AR197" s="239">
        <f>AR201+AR206</f>
        <v>0</v>
      </c>
      <c r="AS197" s="214"/>
      <c r="AT197" s="239">
        <f>AT201+AT206</f>
        <v>0</v>
      </c>
      <c r="AU197" s="214"/>
      <c r="AV197" s="239">
        <f>AV201+AV206</f>
        <v>0</v>
      </c>
      <c r="AW197" s="214"/>
      <c r="AX197" s="261">
        <v>50</v>
      </c>
      <c r="AY197" s="407">
        <v>50</v>
      </c>
      <c r="AZ197" s="241">
        <v>16</v>
      </c>
      <c r="BA197" s="395">
        <f t="shared" si="15"/>
        <v>32</v>
      </c>
    </row>
    <row r="198" spans="1:53" ht="38.450000000000003" hidden="1" customHeight="1" x14ac:dyDescent="0.25">
      <c r="A198" s="255" t="s">
        <v>836</v>
      </c>
      <c r="B198" s="247" t="s">
        <v>851</v>
      </c>
      <c r="C198" s="247" t="s">
        <v>764</v>
      </c>
      <c r="D198" s="248" t="s">
        <v>850</v>
      </c>
      <c r="E198" s="387"/>
      <c r="F198" s="373"/>
      <c r="G198" s="373"/>
      <c r="H198" s="373"/>
      <c r="I198" s="373"/>
      <c r="J198" s="373"/>
      <c r="K198" s="373"/>
      <c r="L198" s="373"/>
      <c r="M198" s="373"/>
      <c r="N198" s="373"/>
      <c r="O198" s="372"/>
      <c r="P198" s="388"/>
      <c r="Q198" s="389"/>
      <c r="R198" s="389"/>
      <c r="S198" s="389"/>
      <c r="T198" s="389"/>
      <c r="U198" s="389"/>
      <c r="V198" s="376"/>
      <c r="W198" s="389"/>
      <c r="X198" s="389"/>
      <c r="Y198" s="390"/>
      <c r="Z198" s="373"/>
      <c r="AA198" s="390"/>
      <c r="AB198" s="373"/>
      <c r="AC198" s="390"/>
      <c r="AD198" s="373"/>
      <c r="AE198" s="390"/>
      <c r="AF198" s="373"/>
      <c r="AG198" s="390"/>
      <c r="AH198" s="373"/>
      <c r="AI198" s="391"/>
      <c r="AJ198" s="373"/>
      <c r="AK198" s="391"/>
      <c r="AL198" s="373"/>
      <c r="AM198" s="373"/>
      <c r="AN198" s="391"/>
      <c r="AO198" s="373"/>
      <c r="AP198" s="391"/>
      <c r="AQ198" s="373"/>
      <c r="AR198" s="391"/>
      <c r="AS198" s="373"/>
      <c r="AT198" s="391"/>
      <c r="AU198" s="373"/>
      <c r="AV198" s="391"/>
      <c r="AW198" s="245">
        <f>AW199</f>
        <v>25</v>
      </c>
      <c r="AX198" s="395">
        <f>AX199</f>
        <v>50</v>
      </c>
      <c r="AY198" s="407">
        <f>AY199</f>
        <v>25</v>
      </c>
      <c r="AZ198" s="245">
        <f>AZ199</f>
        <v>45</v>
      </c>
      <c r="BA198" s="395">
        <f t="shared" si="15"/>
        <v>90</v>
      </c>
    </row>
    <row r="199" spans="1:53" ht="58.15" customHeight="1" x14ac:dyDescent="0.25">
      <c r="A199" s="255" t="s">
        <v>836</v>
      </c>
      <c r="B199" s="247" t="s">
        <v>851</v>
      </c>
      <c r="C199" s="247" t="s">
        <v>771</v>
      </c>
      <c r="D199" s="258" t="s">
        <v>747</v>
      </c>
      <c r="E199" s="387"/>
      <c r="F199" s="373"/>
      <c r="G199" s="373"/>
      <c r="H199" s="373"/>
      <c r="I199" s="373"/>
      <c r="J199" s="373"/>
      <c r="K199" s="373"/>
      <c r="L199" s="373"/>
      <c r="M199" s="373"/>
      <c r="N199" s="373"/>
      <c r="O199" s="372"/>
      <c r="P199" s="388"/>
      <c r="Q199" s="389"/>
      <c r="R199" s="389"/>
      <c r="S199" s="389"/>
      <c r="T199" s="389"/>
      <c r="U199" s="389"/>
      <c r="V199" s="376"/>
      <c r="W199" s="389"/>
      <c r="X199" s="389"/>
      <c r="Y199" s="390"/>
      <c r="Z199" s="373"/>
      <c r="AA199" s="390"/>
      <c r="AB199" s="373"/>
      <c r="AC199" s="390"/>
      <c r="AD199" s="373"/>
      <c r="AE199" s="390"/>
      <c r="AF199" s="373"/>
      <c r="AG199" s="390"/>
      <c r="AH199" s="373"/>
      <c r="AI199" s="391"/>
      <c r="AJ199" s="373"/>
      <c r="AK199" s="391"/>
      <c r="AL199" s="373"/>
      <c r="AM199" s="373"/>
      <c r="AN199" s="391"/>
      <c r="AO199" s="373"/>
      <c r="AP199" s="391"/>
      <c r="AQ199" s="373"/>
      <c r="AR199" s="391"/>
      <c r="AS199" s="373"/>
      <c r="AT199" s="391"/>
      <c r="AU199" s="373"/>
      <c r="AV199" s="391"/>
      <c r="AW199" s="245">
        <v>25</v>
      </c>
      <c r="AX199" s="395">
        <v>50</v>
      </c>
      <c r="AY199" s="407">
        <v>25</v>
      </c>
      <c r="AZ199" s="245">
        <f>'[1]4 Расх.2018 '!BB364</f>
        <v>45</v>
      </c>
      <c r="BA199" s="395">
        <f t="shared" si="15"/>
        <v>90</v>
      </c>
    </row>
    <row r="200" spans="1:53" ht="47.25" x14ac:dyDescent="0.25">
      <c r="A200" s="418" t="s">
        <v>933</v>
      </c>
      <c r="B200" s="384" t="s">
        <v>978</v>
      </c>
      <c r="C200" s="385" t="s">
        <v>764</v>
      </c>
      <c r="D200" s="420" t="s">
        <v>93</v>
      </c>
      <c r="E200" s="387"/>
      <c r="F200" s="373"/>
      <c r="G200" s="373"/>
      <c r="H200" s="373"/>
      <c r="I200" s="373"/>
      <c r="J200" s="373"/>
      <c r="K200" s="373"/>
      <c r="L200" s="373"/>
      <c r="M200" s="373"/>
      <c r="N200" s="373"/>
      <c r="O200" s="372"/>
      <c r="P200" s="388"/>
      <c r="Q200" s="389"/>
      <c r="R200" s="389"/>
      <c r="S200" s="389"/>
      <c r="T200" s="389"/>
      <c r="U200" s="389"/>
      <c r="V200" s="376"/>
      <c r="W200" s="389"/>
      <c r="X200" s="389"/>
      <c r="Y200" s="390"/>
      <c r="Z200" s="373"/>
      <c r="AA200" s="390"/>
      <c r="AB200" s="373"/>
      <c r="AC200" s="390"/>
      <c r="AD200" s="373"/>
      <c r="AE200" s="390"/>
      <c r="AF200" s="373"/>
      <c r="AG200" s="390"/>
      <c r="AH200" s="373"/>
      <c r="AI200" s="391"/>
      <c r="AJ200" s="373"/>
      <c r="AK200" s="391"/>
      <c r="AL200" s="373"/>
      <c r="AM200" s="373"/>
      <c r="AN200" s="391"/>
      <c r="AO200" s="373"/>
      <c r="AP200" s="391"/>
      <c r="AQ200" s="373"/>
      <c r="AR200" s="391"/>
      <c r="AS200" s="373"/>
      <c r="AT200" s="391"/>
      <c r="AU200" s="373"/>
      <c r="AV200" s="391"/>
      <c r="AW200" s="400">
        <f>AW201+AW212</f>
        <v>3288.6</v>
      </c>
      <c r="AX200" s="401">
        <f>AX201+AX213+AX225</f>
        <v>5104.92</v>
      </c>
      <c r="AY200" s="402">
        <f>AY201+AY212</f>
        <v>4420</v>
      </c>
      <c r="AZ200" s="400">
        <f>AZ201+AZ213+AZ225</f>
        <v>4461.0126</v>
      </c>
      <c r="BA200" s="395">
        <f t="shared" si="15"/>
        <v>87.386532991702126</v>
      </c>
    </row>
    <row r="201" spans="1:53" ht="15.75" x14ac:dyDescent="0.25">
      <c r="A201" s="418" t="s">
        <v>933</v>
      </c>
      <c r="B201" s="384" t="s">
        <v>979</v>
      </c>
      <c r="C201" s="385" t="s">
        <v>764</v>
      </c>
      <c r="D201" s="420" t="s">
        <v>716</v>
      </c>
      <c r="E201" s="387"/>
      <c r="F201" s="373"/>
      <c r="G201" s="373"/>
      <c r="H201" s="373"/>
      <c r="I201" s="373"/>
      <c r="J201" s="373"/>
      <c r="K201" s="373"/>
      <c r="L201" s="373"/>
      <c r="M201" s="373"/>
      <c r="N201" s="373"/>
      <c r="O201" s="372"/>
      <c r="P201" s="388"/>
      <c r="Q201" s="389"/>
      <c r="R201" s="389"/>
      <c r="S201" s="389"/>
      <c r="T201" s="389"/>
      <c r="U201" s="389"/>
      <c r="V201" s="376"/>
      <c r="W201" s="389"/>
      <c r="X201" s="389"/>
      <c r="Y201" s="390"/>
      <c r="Z201" s="373"/>
      <c r="AA201" s="390"/>
      <c r="AB201" s="373"/>
      <c r="AC201" s="390"/>
      <c r="AD201" s="373"/>
      <c r="AE201" s="390"/>
      <c r="AF201" s="373"/>
      <c r="AG201" s="390"/>
      <c r="AH201" s="373"/>
      <c r="AI201" s="391"/>
      <c r="AJ201" s="373"/>
      <c r="AK201" s="391"/>
      <c r="AL201" s="373"/>
      <c r="AM201" s="373"/>
      <c r="AN201" s="391"/>
      <c r="AO201" s="373"/>
      <c r="AP201" s="391"/>
      <c r="AQ201" s="373"/>
      <c r="AR201" s="391"/>
      <c r="AS201" s="373"/>
      <c r="AT201" s="391"/>
      <c r="AU201" s="373"/>
      <c r="AV201" s="391"/>
      <c r="AW201" s="400">
        <f t="shared" ref="AW201:AZ202" si="16">AW202</f>
        <v>3288.6</v>
      </c>
      <c r="AX201" s="401">
        <f t="shared" si="16"/>
        <v>3580</v>
      </c>
      <c r="AY201" s="402">
        <f t="shared" si="16"/>
        <v>3550</v>
      </c>
      <c r="AZ201" s="400">
        <f t="shared" si="16"/>
        <v>3011.3625999999999</v>
      </c>
      <c r="BA201" s="395">
        <f t="shared" si="15"/>
        <v>84.116273743016762</v>
      </c>
    </row>
    <row r="202" spans="1:53" ht="15.75" x14ac:dyDescent="0.25">
      <c r="A202" s="236" t="s">
        <v>26</v>
      </c>
      <c r="B202" s="237" t="s">
        <v>766</v>
      </c>
      <c r="C202" s="237" t="s">
        <v>764</v>
      </c>
      <c r="D202" s="421" t="s">
        <v>28</v>
      </c>
      <c r="E202" s="387"/>
      <c r="F202" s="373"/>
      <c r="G202" s="373"/>
      <c r="H202" s="373"/>
      <c r="I202" s="373"/>
      <c r="J202" s="373"/>
      <c r="K202" s="373"/>
      <c r="L202" s="373"/>
      <c r="M202" s="373"/>
      <c r="N202" s="373"/>
      <c r="O202" s="372"/>
      <c r="P202" s="388"/>
      <c r="Q202" s="389"/>
      <c r="R202" s="389"/>
      <c r="S202" s="389"/>
      <c r="T202" s="389"/>
      <c r="U202" s="389"/>
      <c r="V202" s="376"/>
      <c r="W202" s="389"/>
      <c r="X202" s="389"/>
      <c r="Y202" s="390"/>
      <c r="Z202" s="373"/>
      <c r="AA202" s="390"/>
      <c r="AB202" s="373"/>
      <c r="AC202" s="390"/>
      <c r="AD202" s="373"/>
      <c r="AE202" s="390"/>
      <c r="AF202" s="373"/>
      <c r="AG202" s="390"/>
      <c r="AH202" s="373"/>
      <c r="AI202" s="391"/>
      <c r="AJ202" s="373"/>
      <c r="AK202" s="391"/>
      <c r="AL202" s="373"/>
      <c r="AM202" s="373"/>
      <c r="AN202" s="391"/>
      <c r="AO202" s="373"/>
      <c r="AP202" s="391"/>
      <c r="AQ202" s="373"/>
      <c r="AR202" s="391"/>
      <c r="AS202" s="373"/>
      <c r="AT202" s="391"/>
      <c r="AU202" s="373"/>
      <c r="AV202" s="391"/>
      <c r="AW202" s="400">
        <f t="shared" si="16"/>
        <v>3288.6</v>
      </c>
      <c r="AX202" s="401">
        <f t="shared" si="16"/>
        <v>3580</v>
      </c>
      <c r="AY202" s="402">
        <f t="shared" si="16"/>
        <v>3550</v>
      </c>
      <c r="AZ202" s="400">
        <f t="shared" si="16"/>
        <v>3011.3625999999999</v>
      </c>
      <c r="BA202" s="395">
        <f t="shared" si="15"/>
        <v>84.116273743016762</v>
      </c>
    </row>
    <row r="203" spans="1:53" ht="15.75" x14ac:dyDescent="0.25">
      <c r="A203" s="236" t="s">
        <v>839</v>
      </c>
      <c r="B203" s="237" t="s">
        <v>766</v>
      </c>
      <c r="C203" s="237" t="s">
        <v>764</v>
      </c>
      <c r="D203" s="421" t="s">
        <v>534</v>
      </c>
      <c r="E203" s="387"/>
      <c r="F203" s="373"/>
      <c r="G203" s="373"/>
      <c r="H203" s="373"/>
      <c r="I203" s="373"/>
      <c r="J203" s="373"/>
      <c r="K203" s="373"/>
      <c r="L203" s="373"/>
      <c r="M203" s="373"/>
      <c r="N203" s="373"/>
      <c r="O203" s="372"/>
      <c r="P203" s="388"/>
      <c r="Q203" s="389"/>
      <c r="R203" s="389"/>
      <c r="S203" s="389"/>
      <c r="T203" s="389"/>
      <c r="U203" s="389"/>
      <c r="V203" s="376"/>
      <c r="W203" s="389"/>
      <c r="X203" s="389"/>
      <c r="Y203" s="390"/>
      <c r="Z203" s="373"/>
      <c r="AA203" s="390"/>
      <c r="AB203" s="373"/>
      <c r="AC203" s="390"/>
      <c r="AD203" s="373"/>
      <c r="AE203" s="390"/>
      <c r="AF203" s="373"/>
      <c r="AG203" s="390"/>
      <c r="AH203" s="373"/>
      <c r="AI203" s="391"/>
      <c r="AJ203" s="373"/>
      <c r="AK203" s="391"/>
      <c r="AL203" s="373"/>
      <c r="AM203" s="373"/>
      <c r="AN203" s="391"/>
      <c r="AO203" s="373"/>
      <c r="AP203" s="391"/>
      <c r="AQ203" s="373"/>
      <c r="AR203" s="391"/>
      <c r="AS203" s="373"/>
      <c r="AT203" s="391"/>
      <c r="AU203" s="373"/>
      <c r="AV203" s="391"/>
      <c r="AW203" s="400">
        <f>AW204+AW207</f>
        <v>3288.6</v>
      </c>
      <c r="AX203" s="401">
        <f>AX204+AX210+AX207</f>
        <v>3580</v>
      </c>
      <c r="AY203" s="402">
        <f>AY204+AY207</f>
        <v>3550</v>
      </c>
      <c r="AZ203" s="400">
        <f>AZ204+AZ210+AZ207</f>
        <v>3011.3625999999999</v>
      </c>
      <c r="BA203" s="395">
        <f t="shared" si="15"/>
        <v>84.116273743016762</v>
      </c>
    </row>
    <row r="204" spans="1:53" ht="31.9" customHeight="1" x14ac:dyDescent="0.25">
      <c r="A204" s="255" t="s">
        <v>839</v>
      </c>
      <c r="B204" s="257" t="s">
        <v>854</v>
      </c>
      <c r="C204" s="257" t="s">
        <v>764</v>
      </c>
      <c r="D204" s="248" t="s">
        <v>97</v>
      </c>
      <c r="E204" s="387"/>
      <c r="F204" s="373"/>
      <c r="G204" s="373"/>
      <c r="H204" s="373"/>
      <c r="I204" s="373"/>
      <c r="J204" s="373"/>
      <c r="K204" s="373"/>
      <c r="L204" s="373"/>
      <c r="M204" s="373"/>
      <c r="N204" s="373"/>
      <c r="O204" s="372"/>
      <c r="P204" s="388"/>
      <c r="Q204" s="389"/>
      <c r="R204" s="389"/>
      <c r="S204" s="389"/>
      <c r="T204" s="389"/>
      <c r="U204" s="389"/>
      <c r="V204" s="376"/>
      <c r="W204" s="389"/>
      <c r="X204" s="389"/>
      <c r="Y204" s="390"/>
      <c r="Z204" s="373"/>
      <c r="AA204" s="390"/>
      <c r="AB204" s="373"/>
      <c r="AC204" s="390"/>
      <c r="AD204" s="373"/>
      <c r="AE204" s="390"/>
      <c r="AF204" s="373"/>
      <c r="AG204" s="390"/>
      <c r="AH204" s="373"/>
      <c r="AI204" s="391"/>
      <c r="AJ204" s="373"/>
      <c r="AK204" s="391"/>
      <c r="AL204" s="373"/>
      <c r="AM204" s="373"/>
      <c r="AN204" s="391"/>
      <c r="AO204" s="373"/>
      <c r="AP204" s="391"/>
      <c r="AQ204" s="373"/>
      <c r="AR204" s="391"/>
      <c r="AS204" s="373"/>
      <c r="AT204" s="391"/>
      <c r="AU204" s="373"/>
      <c r="AV204" s="391"/>
      <c r="AW204" s="245">
        <f>AW206</f>
        <v>3288.6</v>
      </c>
      <c r="AX204" s="395">
        <f>AX205</f>
        <v>3500</v>
      </c>
      <c r="AY204" s="407">
        <f>AY206</f>
        <v>3500</v>
      </c>
      <c r="AZ204" s="245">
        <f>AZ205</f>
        <v>2935</v>
      </c>
      <c r="BA204" s="395">
        <f t="shared" si="15"/>
        <v>83.857142857142847</v>
      </c>
    </row>
    <row r="205" spans="1:53" ht="48.6" customHeight="1" x14ac:dyDescent="0.25">
      <c r="A205" s="255" t="s">
        <v>839</v>
      </c>
      <c r="B205" s="247" t="s">
        <v>855</v>
      </c>
      <c r="C205" s="257" t="s">
        <v>764</v>
      </c>
      <c r="D205" s="248" t="s">
        <v>108</v>
      </c>
      <c r="E205" s="387"/>
      <c r="F205" s="373"/>
      <c r="G205" s="373"/>
      <c r="H205" s="373"/>
      <c r="I205" s="373"/>
      <c r="J205" s="373"/>
      <c r="K205" s="373"/>
      <c r="L205" s="373"/>
      <c r="M205" s="373"/>
      <c r="N205" s="373"/>
      <c r="O205" s="372"/>
      <c r="P205" s="388"/>
      <c r="Q205" s="389"/>
      <c r="R205" s="389"/>
      <c r="S205" s="389"/>
      <c r="T205" s="389"/>
      <c r="U205" s="389"/>
      <c r="V205" s="376"/>
      <c r="W205" s="389"/>
      <c r="X205" s="389"/>
      <c r="Y205" s="390"/>
      <c r="Z205" s="373"/>
      <c r="AA205" s="390"/>
      <c r="AB205" s="373"/>
      <c r="AC205" s="390"/>
      <c r="AD205" s="373"/>
      <c r="AE205" s="390"/>
      <c r="AF205" s="373"/>
      <c r="AG205" s="390"/>
      <c r="AH205" s="373"/>
      <c r="AI205" s="391"/>
      <c r="AJ205" s="373"/>
      <c r="AK205" s="391"/>
      <c r="AL205" s="373"/>
      <c r="AM205" s="373"/>
      <c r="AN205" s="391"/>
      <c r="AO205" s="373"/>
      <c r="AP205" s="391"/>
      <c r="AQ205" s="373"/>
      <c r="AR205" s="391"/>
      <c r="AS205" s="373"/>
      <c r="AT205" s="391"/>
      <c r="AU205" s="373"/>
      <c r="AV205" s="391"/>
      <c r="AW205" s="245"/>
      <c r="AX205" s="395">
        <f>AX206</f>
        <v>3500</v>
      </c>
      <c r="AY205" s="407"/>
      <c r="AZ205" s="245">
        <f>AZ206</f>
        <v>2935</v>
      </c>
      <c r="BA205" s="395">
        <f t="shared" si="15"/>
        <v>83.857142857142847</v>
      </c>
    </row>
    <row r="206" spans="1:53" ht="28.5" customHeight="1" x14ac:dyDescent="0.25">
      <c r="A206" s="255" t="s">
        <v>839</v>
      </c>
      <c r="B206" s="247" t="s">
        <v>855</v>
      </c>
      <c r="C206" s="247" t="s">
        <v>801</v>
      </c>
      <c r="D206" s="258" t="s">
        <v>751</v>
      </c>
      <c r="E206" s="387"/>
      <c r="F206" s="373"/>
      <c r="G206" s="373"/>
      <c r="H206" s="373"/>
      <c r="I206" s="373"/>
      <c r="J206" s="373"/>
      <c r="K206" s="373"/>
      <c r="L206" s="373"/>
      <c r="M206" s="373"/>
      <c r="N206" s="373"/>
      <c r="O206" s="372"/>
      <c r="P206" s="388"/>
      <c r="Q206" s="389"/>
      <c r="R206" s="389"/>
      <c r="S206" s="389"/>
      <c r="T206" s="389"/>
      <c r="U206" s="389"/>
      <c r="V206" s="376"/>
      <c r="W206" s="389"/>
      <c r="X206" s="389"/>
      <c r="Y206" s="390"/>
      <c r="Z206" s="373"/>
      <c r="AA206" s="390"/>
      <c r="AB206" s="373"/>
      <c r="AC206" s="390"/>
      <c r="AD206" s="373"/>
      <c r="AE206" s="390"/>
      <c r="AF206" s="373"/>
      <c r="AG206" s="390"/>
      <c r="AH206" s="373"/>
      <c r="AI206" s="391"/>
      <c r="AJ206" s="373"/>
      <c r="AK206" s="391"/>
      <c r="AL206" s="373"/>
      <c r="AM206" s="373"/>
      <c r="AN206" s="391"/>
      <c r="AO206" s="373"/>
      <c r="AP206" s="391"/>
      <c r="AQ206" s="373"/>
      <c r="AR206" s="391"/>
      <c r="AS206" s="373"/>
      <c r="AT206" s="391"/>
      <c r="AU206" s="373"/>
      <c r="AV206" s="391"/>
      <c r="AW206" s="245">
        <v>3288.6</v>
      </c>
      <c r="AX206" s="395">
        <v>3500</v>
      </c>
      <c r="AY206" s="407">
        <v>3500</v>
      </c>
      <c r="AZ206" s="245">
        <f>'[1]4 Расх.2018 '!BB392</f>
        <v>2935</v>
      </c>
      <c r="BA206" s="395">
        <f t="shared" si="15"/>
        <v>83.857142857142847</v>
      </c>
    </row>
    <row r="207" spans="1:53" ht="0.75" customHeight="1" x14ac:dyDescent="0.25">
      <c r="A207" s="280" t="s">
        <v>839</v>
      </c>
      <c r="B207" s="257" t="s">
        <v>221</v>
      </c>
      <c r="C207" s="257" t="s">
        <v>764</v>
      </c>
      <c r="D207" s="248" t="s">
        <v>222</v>
      </c>
      <c r="E207" s="239"/>
      <c r="F207" s="259"/>
      <c r="G207" s="241"/>
      <c r="H207" s="241"/>
      <c r="I207" s="241"/>
      <c r="J207" s="239"/>
      <c r="K207" s="259"/>
      <c r="L207" s="241"/>
      <c r="M207" s="241"/>
      <c r="N207" s="260"/>
      <c r="O207" s="241"/>
      <c r="P207" s="241"/>
      <c r="Q207" s="241"/>
      <c r="R207" s="241"/>
      <c r="S207" s="241"/>
      <c r="T207" s="241"/>
      <c r="U207" s="241"/>
      <c r="V207" s="214"/>
      <c r="W207" s="241"/>
      <c r="X207" s="241"/>
      <c r="Y207" s="241"/>
      <c r="Z207" s="270"/>
      <c r="AA207" s="241"/>
      <c r="AB207" s="214"/>
      <c r="AC207" s="241"/>
      <c r="AD207" s="214"/>
      <c r="AE207" s="241"/>
      <c r="AF207" s="214"/>
      <c r="AG207" s="241"/>
      <c r="AH207" s="214"/>
      <c r="AI207" s="241"/>
      <c r="AJ207" s="214"/>
      <c r="AK207" s="241"/>
      <c r="AL207" s="214"/>
      <c r="AM207" s="270"/>
      <c r="AN207" s="241"/>
      <c r="AO207" s="260"/>
      <c r="AP207" s="241"/>
      <c r="AQ207" s="270"/>
      <c r="AR207" s="241"/>
      <c r="AS207" s="214"/>
      <c r="AT207" s="241"/>
      <c r="AU207" s="270"/>
      <c r="AV207" s="241"/>
      <c r="AW207" s="270"/>
      <c r="AX207" s="261">
        <f>AX208</f>
        <v>0</v>
      </c>
      <c r="AY207" s="407">
        <f>AY211</f>
        <v>50</v>
      </c>
      <c r="AZ207" s="241">
        <f>AZ208</f>
        <v>0</v>
      </c>
      <c r="BA207" s="395" t="e">
        <f t="shared" si="15"/>
        <v>#DIV/0!</v>
      </c>
    </row>
    <row r="208" spans="1:53" ht="31.5" hidden="1" customHeight="1" x14ac:dyDescent="0.25">
      <c r="A208" s="280" t="s">
        <v>839</v>
      </c>
      <c r="B208" s="257" t="s">
        <v>220</v>
      </c>
      <c r="C208" s="257" t="s">
        <v>764</v>
      </c>
      <c r="D208" s="258" t="s">
        <v>56</v>
      </c>
      <c r="E208" s="239"/>
      <c r="F208" s="259"/>
      <c r="G208" s="241"/>
      <c r="H208" s="241"/>
      <c r="I208" s="241"/>
      <c r="J208" s="239"/>
      <c r="K208" s="259"/>
      <c r="L208" s="241"/>
      <c r="M208" s="241"/>
      <c r="N208" s="260"/>
      <c r="O208" s="241"/>
      <c r="P208" s="241"/>
      <c r="Q208" s="241"/>
      <c r="R208" s="241"/>
      <c r="S208" s="241"/>
      <c r="T208" s="241"/>
      <c r="U208" s="241"/>
      <c r="V208" s="214"/>
      <c r="W208" s="241"/>
      <c r="X208" s="241"/>
      <c r="Y208" s="241"/>
      <c r="Z208" s="270"/>
      <c r="AA208" s="241"/>
      <c r="AB208" s="214"/>
      <c r="AC208" s="241"/>
      <c r="AD208" s="214"/>
      <c r="AE208" s="241"/>
      <c r="AF208" s="214"/>
      <c r="AG208" s="241"/>
      <c r="AH208" s="214"/>
      <c r="AI208" s="241"/>
      <c r="AJ208" s="214"/>
      <c r="AK208" s="241"/>
      <c r="AL208" s="214"/>
      <c r="AM208" s="270"/>
      <c r="AN208" s="241"/>
      <c r="AO208" s="260"/>
      <c r="AP208" s="241"/>
      <c r="AQ208" s="270"/>
      <c r="AR208" s="241"/>
      <c r="AS208" s="214"/>
      <c r="AT208" s="241"/>
      <c r="AU208" s="270"/>
      <c r="AV208" s="241"/>
      <c r="AW208" s="270"/>
      <c r="AX208" s="261">
        <f>AX209</f>
        <v>0</v>
      </c>
      <c r="AY208" s="407"/>
      <c r="AZ208" s="241">
        <f>AZ209</f>
        <v>0</v>
      </c>
      <c r="BA208" s="395" t="e">
        <f t="shared" si="15"/>
        <v>#DIV/0!</v>
      </c>
    </row>
    <row r="209" spans="1:53" ht="31.5" hidden="1" x14ac:dyDescent="0.25">
      <c r="A209" s="280" t="s">
        <v>839</v>
      </c>
      <c r="B209" s="257" t="s">
        <v>220</v>
      </c>
      <c r="C209" s="257" t="s">
        <v>771</v>
      </c>
      <c r="D209" s="258" t="s">
        <v>747</v>
      </c>
      <c r="E209" s="239"/>
      <c r="F209" s="259"/>
      <c r="G209" s="241"/>
      <c r="H209" s="241"/>
      <c r="I209" s="241"/>
      <c r="J209" s="239"/>
      <c r="K209" s="259"/>
      <c r="L209" s="241"/>
      <c r="M209" s="241"/>
      <c r="N209" s="260"/>
      <c r="O209" s="241"/>
      <c r="P209" s="241"/>
      <c r="Q209" s="241"/>
      <c r="R209" s="241"/>
      <c r="S209" s="241"/>
      <c r="T209" s="241"/>
      <c r="U209" s="241"/>
      <c r="V209" s="214"/>
      <c r="W209" s="241"/>
      <c r="X209" s="241"/>
      <c r="Y209" s="241"/>
      <c r="Z209" s="270"/>
      <c r="AA209" s="241"/>
      <c r="AB209" s="214"/>
      <c r="AC209" s="241"/>
      <c r="AD209" s="214"/>
      <c r="AE209" s="241"/>
      <c r="AF209" s="214"/>
      <c r="AG209" s="241"/>
      <c r="AH209" s="214"/>
      <c r="AI209" s="241"/>
      <c r="AJ209" s="214"/>
      <c r="AK209" s="241"/>
      <c r="AL209" s="214"/>
      <c r="AM209" s="270"/>
      <c r="AN209" s="241"/>
      <c r="AO209" s="260"/>
      <c r="AP209" s="241"/>
      <c r="AQ209" s="270"/>
      <c r="AR209" s="241"/>
      <c r="AS209" s="214"/>
      <c r="AT209" s="241"/>
      <c r="AU209" s="270"/>
      <c r="AV209" s="241"/>
      <c r="AW209" s="270"/>
      <c r="AX209" s="261">
        <f>'[1]4 Расх.2018 '!AX395</f>
        <v>0</v>
      </c>
      <c r="AY209" s="407"/>
      <c r="AZ209" s="241">
        <f>'[1]4 Расх.2018 '!BB395</f>
        <v>0</v>
      </c>
      <c r="BA209" s="395" t="e">
        <f t="shared" si="15"/>
        <v>#DIV/0!</v>
      </c>
    </row>
    <row r="210" spans="1:53" ht="31.5" x14ac:dyDescent="0.25">
      <c r="A210" s="255" t="s">
        <v>839</v>
      </c>
      <c r="B210" s="247" t="s">
        <v>856</v>
      </c>
      <c r="C210" s="247" t="s">
        <v>764</v>
      </c>
      <c r="D210" s="248" t="s">
        <v>106</v>
      </c>
      <c r="E210" s="239"/>
      <c r="F210" s="259"/>
      <c r="G210" s="241"/>
      <c r="H210" s="241"/>
      <c r="I210" s="241"/>
      <c r="J210" s="239"/>
      <c r="K210" s="259"/>
      <c r="L210" s="241"/>
      <c r="M210" s="241"/>
      <c r="N210" s="260"/>
      <c r="O210" s="241"/>
      <c r="P210" s="241"/>
      <c r="Q210" s="241"/>
      <c r="R210" s="241"/>
      <c r="S210" s="241"/>
      <c r="T210" s="241"/>
      <c r="U210" s="241"/>
      <c r="V210" s="214"/>
      <c r="W210" s="241"/>
      <c r="X210" s="241"/>
      <c r="Y210" s="241"/>
      <c r="Z210" s="270"/>
      <c r="AA210" s="241"/>
      <c r="AB210" s="214"/>
      <c r="AC210" s="241"/>
      <c r="AD210" s="214"/>
      <c r="AE210" s="241"/>
      <c r="AF210" s="214"/>
      <c r="AG210" s="241"/>
      <c r="AH210" s="214"/>
      <c r="AI210" s="241"/>
      <c r="AJ210" s="214"/>
      <c r="AK210" s="241"/>
      <c r="AL210" s="214"/>
      <c r="AM210" s="214"/>
      <c r="AN210" s="241"/>
      <c r="AO210" s="260"/>
      <c r="AP210" s="241"/>
      <c r="AQ210" s="214"/>
      <c r="AR210" s="241"/>
      <c r="AS210" s="214"/>
      <c r="AT210" s="241"/>
      <c r="AU210" s="214"/>
      <c r="AV210" s="241"/>
      <c r="AW210" s="214"/>
      <c r="AX210" s="261">
        <f>AX211</f>
        <v>80</v>
      </c>
      <c r="AY210" s="407"/>
      <c r="AZ210" s="241">
        <f>AZ211</f>
        <v>76.3626</v>
      </c>
      <c r="BA210" s="395">
        <f t="shared" si="15"/>
        <v>95.453249999999997</v>
      </c>
    </row>
    <row r="211" spans="1:53" ht="31.5" x14ac:dyDescent="0.25">
      <c r="A211" s="255" t="s">
        <v>839</v>
      </c>
      <c r="B211" s="247" t="s">
        <v>857</v>
      </c>
      <c r="C211" s="247" t="s">
        <v>764</v>
      </c>
      <c r="D211" s="248" t="s">
        <v>108</v>
      </c>
      <c r="E211" s="239"/>
      <c r="F211" s="259"/>
      <c r="G211" s="241"/>
      <c r="H211" s="241"/>
      <c r="I211" s="241"/>
      <c r="J211" s="239"/>
      <c r="K211" s="259"/>
      <c r="L211" s="241"/>
      <c r="M211" s="241"/>
      <c r="N211" s="260"/>
      <c r="O211" s="241"/>
      <c r="P211" s="241"/>
      <c r="Q211" s="241"/>
      <c r="R211" s="241"/>
      <c r="S211" s="241"/>
      <c r="T211" s="241"/>
      <c r="U211" s="241"/>
      <c r="V211" s="214"/>
      <c r="W211" s="241"/>
      <c r="X211" s="241"/>
      <c r="Y211" s="241"/>
      <c r="Z211" s="270"/>
      <c r="AA211" s="241"/>
      <c r="AB211" s="214"/>
      <c r="AC211" s="241"/>
      <c r="AD211" s="214"/>
      <c r="AE211" s="241"/>
      <c r="AF211" s="214"/>
      <c r="AG211" s="241"/>
      <c r="AH211" s="214"/>
      <c r="AI211" s="241"/>
      <c r="AJ211" s="214"/>
      <c r="AK211" s="241"/>
      <c r="AL211" s="214"/>
      <c r="AM211" s="214"/>
      <c r="AN211" s="241"/>
      <c r="AO211" s="260"/>
      <c r="AP211" s="241"/>
      <c r="AQ211" s="214"/>
      <c r="AR211" s="241"/>
      <c r="AS211" s="214"/>
      <c r="AT211" s="241"/>
      <c r="AU211" s="214"/>
      <c r="AV211" s="241"/>
      <c r="AW211" s="214"/>
      <c r="AX211" s="261">
        <f>AX212</f>
        <v>80</v>
      </c>
      <c r="AY211" s="407">
        <v>50</v>
      </c>
      <c r="AZ211" s="241">
        <f>AZ212</f>
        <v>76.3626</v>
      </c>
      <c r="BA211" s="395">
        <f t="shared" si="15"/>
        <v>95.453249999999997</v>
      </c>
    </row>
    <row r="212" spans="1:53" ht="24.6" customHeight="1" x14ac:dyDescent="0.25">
      <c r="A212" s="255" t="s">
        <v>839</v>
      </c>
      <c r="B212" s="247" t="s">
        <v>857</v>
      </c>
      <c r="C212" s="247" t="s">
        <v>801</v>
      </c>
      <c r="D212" s="258" t="s">
        <v>750</v>
      </c>
      <c r="E212" s="239">
        <f>F212+G212+H212+I212</f>
        <v>1049642.21</v>
      </c>
      <c r="F212" s="259">
        <v>299642.21000000002</v>
      </c>
      <c r="G212" s="241">
        <v>256000</v>
      </c>
      <c r="H212" s="241">
        <v>226000</v>
      </c>
      <c r="I212" s="241">
        <v>268000</v>
      </c>
      <c r="J212" s="239">
        <f>K212+L212+M212+N212</f>
        <v>799120.66999999993</v>
      </c>
      <c r="K212" s="259"/>
      <c r="L212" s="241">
        <v>424620.67</v>
      </c>
      <c r="M212" s="241">
        <v>160500</v>
      </c>
      <c r="N212" s="260">
        <v>214000</v>
      </c>
      <c r="O212" s="241">
        <v>2074081.42</v>
      </c>
      <c r="P212" s="241">
        <v>1146100</v>
      </c>
      <c r="Q212" s="241">
        <v>180660</v>
      </c>
      <c r="R212" s="241">
        <v>162519.71</v>
      </c>
      <c r="S212" s="241">
        <v>162519.71</v>
      </c>
      <c r="T212" s="241">
        <v>182589.71</v>
      </c>
      <c r="U212" s="241">
        <v>80000</v>
      </c>
      <c r="V212" s="264">
        <v>3032.87</v>
      </c>
      <c r="W212" s="241">
        <f>U212+V212</f>
        <v>83032.87</v>
      </c>
      <c r="X212" s="241">
        <v>0</v>
      </c>
      <c r="Y212" s="241">
        <f>W212+X212</f>
        <v>83032.87</v>
      </c>
      <c r="Z212" s="214"/>
      <c r="AA212" s="241">
        <f>Y212+Z212</f>
        <v>83032.87</v>
      </c>
      <c r="AB212" s="214"/>
      <c r="AC212" s="241">
        <f>AA212+AB212</f>
        <v>83032.87</v>
      </c>
      <c r="AD212" s="214"/>
      <c r="AE212" s="241">
        <v>91050.87</v>
      </c>
      <c r="AF212" s="214">
        <v>986</v>
      </c>
      <c r="AG212" s="241">
        <v>104000</v>
      </c>
      <c r="AH212" s="214">
        <v>10645.01</v>
      </c>
      <c r="AI212" s="241">
        <f>AG212+AH212</f>
        <v>114645.01</v>
      </c>
      <c r="AJ212" s="214"/>
      <c r="AK212" s="241">
        <f>AI212+AJ212</f>
        <v>114645.01</v>
      </c>
      <c r="AL212" s="214"/>
      <c r="AM212" s="214"/>
      <c r="AN212" s="241">
        <f>AK212+AL212+AM212</f>
        <v>114645.01</v>
      </c>
      <c r="AO212" s="260"/>
      <c r="AP212" s="241">
        <f>AM212+AN212+AO212</f>
        <v>114645.01</v>
      </c>
      <c r="AQ212" s="214">
        <v>-4766.7</v>
      </c>
      <c r="AR212" s="241">
        <f>AP212+AQ212</f>
        <v>109878.31</v>
      </c>
      <c r="AS212" s="214"/>
      <c r="AT212" s="241">
        <f>AR212+AS212</f>
        <v>109878.31</v>
      </c>
      <c r="AU212" s="214"/>
      <c r="AV212" s="241">
        <f>AT212+AU212</f>
        <v>109878.31</v>
      </c>
      <c r="AW212" s="214"/>
      <c r="AX212" s="261">
        <v>80</v>
      </c>
      <c r="AY212" s="402">
        <f>AY214</f>
        <v>870</v>
      </c>
      <c r="AZ212" s="241">
        <f>'[1]4 Расх.2018 '!BB398</f>
        <v>76.3626</v>
      </c>
      <c r="BA212" s="395">
        <f t="shared" si="15"/>
        <v>95.453249999999997</v>
      </c>
    </row>
    <row r="213" spans="1:53" ht="15.75" x14ac:dyDescent="0.25">
      <c r="A213" s="434" t="s">
        <v>839</v>
      </c>
      <c r="B213" s="384" t="s">
        <v>858</v>
      </c>
      <c r="C213" s="384" t="s">
        <v>764</v>
      </c>
      <c r="D213" s="435" t="s">
        <v>717</v>
      </c>
      <c r="E213" s="239"/>
      <c r="F213" s="270"/>
      <c r="G213" s="270"/>
      <c r="H213" s="270"/>
      <c r="I213" s="270"/>
      <c r="J213" s="277"/>
      <c r="K213" s="270"/>
      <c r="L213" s="270"/>
      <c r="M213" s="270"/>
      <c r="N213" s="270"/>
      <c r="O213" s="231"/>
      <c r="P213" s="241"/>
      <c r="Q213" s="241"/>
      <c r="R213" s="241"/>
      <c r="S213" s="241"/>
      <c r="T213" s="241"/>
      <c r="U213" s="241"/>
      <c r="V213" s="270"/>
      <c r="W213" s="241"/>
      <c r="X213" s="241"/>
      <c r="Y213" s="241"/>
      <c r="Z213" s="214"/>
      <c r="AA213" s="241"/>
      <c r="AB213" s="214"/>
      <c r="AC213" s="241"/>
      <c r="AD213" s="214"/>
      <c r="AE213" s="241"/>
      <c r="AF213" s="214"/>
      <c r="AG213" s="241"/>
      <c r="AH213" s="214"/>
      <c r="AI213" s="241"/>
      <c r="AJ213" s="214"/>
      <c r="AK213" s="241"/>
      <c r="AL213" s="214"/>
      <c r="AM213" s="214"/>
      <c r="AN213" s="241"/>
      <c r="AO213" s="270"/>
      <c r="AP213" s="241"/>
      <c r="AQ213" s="214"/>
      <c r="AR213" s="241"/>
      <c r="AS213" s="214"/>
      <c r="AT213" s="241"/>
      <c r="AU213" s="214"/>
      <c r="AV213" s="241"/>
      <c r="AW213" s="214"/>
      <c r="AX213" s="242">
        <f>AX214</f>
        <v>1494.92</v>
      </c>
      <c r="AY213" s="402"/>
      <c r="AZ213" s="239">
        <f>AZ214</f>
        <v>1129.6500000000001</v>
      </c>
      <c r="BA213" s="395">
        <f t="shared" si="15"/>
        <v>75.565916570786399</v>
      </c>
    </row>
    <row r="214" spans="1:53" ht="19.5" customHeight="1" x14ac:dyDescent="0.25">
      <c r="A214" s="236" t="s">
        <v>26</v>
      </c>
      <c r="B214" s="237" t="s">
        <v>766</v>
      </c>
      <c r="C214" s="237" t="s">
        <v>764</v>
      </c>
      <c r="D214" s="421" t="s">
        <v>28</v>
      </c>
      <c r="E214" s="387"/>
      <c r="F214" s="373"/>
      <c r="G214" s="373"/>
      <c r="H214" s="373"/>
      <c r="I214" s="373"/>
      <c r="J214" s="373"/>
      <c r="K214" s="373"/>
      <c r="L214" s="373"/>
      <c r="M214" s="373"/>
      <c r="N214" s="373"/>
      <c r="O214" s="372"/>
      <c r="P214" s="388"/>
      <c r="Q214" s="389"/>
      <c r="R214" s="389"/>
      <c r="S214" s="389"/>
      <c r="T214" s="389"/>
      <c r="U214" s="389"/>
      <c r="V214" s="376"/>
      <c r="W214" s="389"/>
      <c r="X214" s="389"/>
      <c r="Y214" s="390"/>
      <c r="Z214" s="373"/>
      <c r="AA214" s="390"/>
      <c r="AB214" s="373"/>
      <c r="AC214" s="390"/>
      <c r="AD214" s="373"/>
      <c r="AE214" s="390"/>
      <c r="AF214" s="373"/>
      <c r="AG214" s="390"/>
      <c r="AH214" s="373"/>
      <c r="AI214" s="391"/>
      <c r="AJ214" s="373"/>
      <c r="AK214" s="391"/>
      <c r="AL214" s="373"/>
      <c r="AM214" s="373"/>
      <c r="AN214" s="391"/>
      <c r="AO214" s="373"/>
      <c r="AP214" s="391"/>
      <c r="AQ214" s="373"/>
      <c r="AR214" s="391"/>
      <c r="AS214" s="373"/>
      <c r="AT214" s="391"/>
      <c r="AU214" s="373"/>
      <c r="AV214" s="391"/>
      <c r="AW214" s="400">
        <f>AW215</f>
        <v>0</v>
      </c>
      <c r="AX214" s="401">
        <f>AX215</f>
        <v>1494.92</v>
      </c>
      <c r="AY214" s="402">
        <f>AY215</f>
        <v>870</v>
      </c>
      <c r="AZ214" s="400">
        <f>AZ215</f>
        <v>1129.6500000000001</v>
      </c>
      <c r="BA214" s="395">
        <f t="shared" si="15"/>
        <v>75.565916570786399</v>
      </c>
    </row>
    <row r="215" spans="1:53" ht="37.5" customHeight="1" x14ac:dyDescent="0.25">
      <c r="A215" s="236" t="s">
        <v>839</v>
      </c>
      <c r="B215" s="237" t="s">
        <v>766</v>
      </c>
      <c r="C215" s="237" t="s">
        <v>764</v>
      </c>
      <c r="D215" s="421" t="s">
        <v>534</v>
      </c>
      <c r="E215" s="387"/>
      <c r="F215" s="373"/>
      <c r="G215" s="373"/>
      <c r="H215" s="373"/>
      <c r="I215" s="373"/>
      <c r="J215" s="373"/>
      <c r="K215" s="373"/>
      <c r="L215" s="373"/>
      <c r="M215" s="373"/>
      <c r="N215" s="373"/>
      <c r="O215" s="372"/>
      <c r="P215" s="388"/>
      <c r="Q215" s="389"/>
      <c r="R215" s="389"/>
      <c r="S215" s="389"/>
      <c r="T215" s="389"/>
      <c r="U215" s="389"/>
      <c r="V215" s="376"/>
      <c r="W215" s="389"/>
      <c r="X215" s="389"/>
      <c r="Y215" s="390"/>
      <c r="Z215" s="373"/>
      <c r="AA215" s="390"/>
      <c r="AB215" s="373"/>
      <c r="AC215" s="390"/>
      <c r="AD215" s="373"/>
      <c r="AE215" s="390"/>
      <c r="AF215" s="373"/>
      <c r="AG215" s="390"/>
      <c r="AH215" s="373"/>
      <c r="AI215" s="391"/>
      <c r="AJ215" s="373"/>
      <c r="AK215" s="391"/>
      <c r="AL215" s="373"/>
      <c r="AM215" s="373"/>
      <c r="AN215" s="391"/>
      <c r="AO215" s="373"/>
      <c r="AP215" s="391"/>
      <c r="AQ215" s="373"/>
      <c r="AR215" s="391"/>
      <c r="AS215" s="373"/>
      <c r="AT215" s="391"/>
      <c r="AU215" s="373"/>
      <c r="AV215" s="391"/>
      <c r="AW215" s="400">
        <f>AW216</f>
        <v>0</v>
      </c>
      <c r="AX215" s="401">
        <f>AX216+AX219+AX223</f>
        <v>1494.92</v>
      </c>
      <c r="AY215" s="402">
        <f>AY216</f>
        <v>870</v>
      </c>
      <c r="AZ215" s="400">
        <f>AZ216+AZ219+AZ223</f>
        <v>1129.6500000000001</v>
      </c>
      <c r="BA215" s="395">
        <f t="shared" si="15"/>
        <v>75.565916570786399</v>
      </c>
    </row>
    <row r="216" spans="1:53" ht="31.5" x14ac:dyDescent="0.25">
      <c r="A216" s="255" t="s">
        <v>839</v>
      </c>
      <c r="B216" s="247" t="s">
        <v>859</v>
      </c>
      <c r="C216" s="247" t="s">
        <v>764</v>
      </c>
      <c r="D216" s="248" t="s">
        <v>97</v>
      </c>
      <c r="E216" s="239"/>
      <c r="F216" s="259"/>
      <c r="G216" s="241"/>
      <c r="H216" s="241"/>
      <c r="I216" s="241"/>
      <c r="J216" s="239"/>
      <c r="K216" s="259"/>
      <c r="L216" s="241"/>
      <c r="M216" s="241"/>
      <c r="N216" s="260"/>
      <c r="O216" s="241"/>
      <c r="P216" s="241"/>
      <c r="Q216" s="241"/>
      <c r="R216" s="241"/>
      <c r="S216" s="241">
        <v>783491</v>
      </c>
      <c r="T216" s="241">
        <v>783491</v>
      </c>
      <c r="U216" s="241">
        <v>1442000</v>
      </c>
      <c r="V216" s="214"/>
      <c r="W216" s="241">
        <v>1442000</v>
      </c>
      <c r="X216" s="241">
        <v>-1142000</v>
      </c>
      <c r="Y216" s="241">
        <f>W216+X216</f>
        <v>300000</v>
      </c>
      <c r="Z216" s="214"/>
      <c r="AA216" s="241">
        <f>Y216+Z216</f>
        <v>300000</v>
      </c>
      <c r="AB216" s="214"/>
      <c r="AC216" s="241">
        <f>AA216+AB216</f>
        <v>300000</v>
      </c>
      <c r="AD216" s="214"/>
      <c r="AE216" s="241">
        <f>AC216+AD216</f>
        <v>300000</v>
      </c>
      <c r="AF216" s="214"/>
      <c r="AG216" s="241">
        <v>64300</v>
      </c>
      <c r="AH216" s="214"/>
      <c r="AI216" s="241">
        <v>64300</v>
      </c>
      <c r="AJ216" s="214"/>
      <c r="AK216" s="241">
        <v>64300</v>
      </c>
      <c r="AL216" s="214"/>
      <c r="AM216" s="214"/>
      <c r="AN216" s="241">
        <v>64300</v>
      </c>
      <c r="AO216" s="260"/>
      <c r="AP216" s="241">
        <v>64300</v>
      </c>
      <c r="AQ216" s="214">
        <v>-64300</v>
      </c>
      <c r="AR216" s="241">
        <f>AP216+AQ216</f>
        <v>0</v>
      </c>
      <c r="AS216" s="214"/>
      <c r="AT216" s="241">
        <f>AR216+AS216</f>
        <v>0</v>
      </c>
      <c r="AU216" s="214"/>
      <c r="AV216" s="241">
        <f>AT216+AU216</f>
        <v>0</v>
      </c>
      <c r="AW216" s="214"/>
      <c r="AX216" s="253">
        <f>AX217</f>
        <v>1480</v>
      </c>
      <c r="AY216" s="407">
        <f>AY218</f>
        <v>870</v>
      </c>
      <c r="AZ216" s="251">
        <f>AZ217</f>
        <v>1116</v>
      </c>
      <c r="BA216" s="395">
        <f t="shared" si="15"/>
        <v>75.405405405405403</v>
      </c>
    </row>
    <row r="217" spans="1:53" ht="31.5" x14ac:dyDescent="0.25">
      <c r="A217" s="255" t="s">
        <v>839</v>
      </c>
      <c r="B217" s="247" t="s">
        <v>860</v>
      </c>
      <c r="C217" s="247" t="s">
        <v>764</v>
      </c>
      <c r="D217" s="248" t="s">
        <v>108</v>
      </c>
      <c r="E217" s="239"/>
      <c r="F217" s="259"/>
      <c r="G217" s="241"/>
      <c r="H217" s="241"/>
      <c r="I217" s="241"/>
      <c r="J217" s="239"/>
      <c r="K217" s="259"/>
      <c r="L217" s="241"/>
      <c r="M217" s="241"/>
      <c r="N217" s="260"/>
      <c r="O217" s="241"/>
      <c r="P217" s="241"/>
      <c r="Q217" s="241"/>
      <c r="R217" s="241"/>
      <c r="S217" s="241"/>
      <c r="T217" s="241"/>
      <c r="U217" s="241"/>
      <c r="V217" s="214"/>
      <c r="W217" s="241"/>
      <c r="X217" s="241"/>
      <c r="Y217" s="241"/>
      <c r="Z217" s="214"/>
      <c r="AA217" s="241"/>
      <c r="AB217" s="214"/>
      <c r="AC217" s="241"/>
      <c r="AD217" s="214"/>
      <c r="AE217" s="241"/>
      <c r="AF217" s="214"/>
      <c r="AG217" s="241"/>
      <c r="AH217" s="214"/>
      <c r="AI217" s="241"/>
      <c r="AJ217" s="214"/>
      <c r="AK217" s="241"/>
      <c r="AL217" s="214"/>
      <c r="AM217" s="214"/>
      <c r="AN217" s="241"/>
      <c r="AO217" s="260"/>
      <c r="AP217" s="241"/>
      <c r="AQ217" s="214"/>
      <c r="AR217" s="241"/>
      <c r="AS217" s="214"/>
      <c r="AT217" s="241"/>
      <c r="AU217" s="214"/>
      <c r="AV217" s="241"/>
      <c r="AW217" s="214"/>
      <c r="AX217" s="253">
        <f>AX218</f>
        <v>1480</v>
      </c>
      <c r="AY217" s="407"/>
      <c r="AZ217" s="251">
        <f>AZ218</f>
        <v>1116</v>
      </c>
      <c r="BA217" s="395">
        <f t="shared" si="15"/>
        <v>75.405405405405403</v>
      </c>
    </row>
    <row r="218" spans="1:53" ht="31.5" customHeight="1" x14ac:dyDescent="0.25">
      <c r="A218" s="255" t="s">
        <v>839</v>
      </c>
      <c r="B218" s="247" t="s">
        <v>860</v>
      </c>
      <c r="C218" s="247" t="s">
        <v>801</v>
      </c>
      <c r="D218" s="258" t="s">
        <v>751</v>
      </c>
      <c r="E218" s="249"/>
      <c r="F218" s="250"/>
      <c r="G218" s="251"/>
      <c r="H218" s="251"/>
      <c r="I218" s="251"/>
      <c r="J218" s="249"/>
      <c r="K218" s="250"/>
      <c r="L218" s="251"/>
      <c r="M218" s="251"/>
      <c r="N218" s="252"/>
      <c r="O218" s="251"/>
      <c r="P218" s="251"/>
      <c r="Q218" s="251"/>
      <c r="R218" s="251"/>
      <c r="S218" s="251"/>
      <c r="T218" s="251"/>
      <c r="U218" s="251"/>
      <c r="V218" s="214"/>
      <c r="W218" s="251"/>
      <c r="X218" s="251"/>
      <c r="Y218" s="251"/>
      <c r="Z218" s="214"/>
      <c r="AA218" s="251"/>
      <c r="AB218" s="214"/>
      <c r="AC218" s="251"/>
      <c r="AD218" s="214"/>
      <c r="AE218" s="251"/>
      <c r="AF218" s="214"/>
      <c r="AG218" s="251"/>
      <c r="AH218" s="214"/>
      <c r="AI218" s="251"/>
      <c r="AJ218" s="214"/>
      <c r="AK218" s="251"/>
      <c r="AL218" s="214"/>
      <c r="AM218" s="214"/>
      <c r="AN218" s="251"/>
      <c r="AO218" s="252"/>
      <c r="AP218" s="251"/>
      <c r="AQ218" s="214"/>
      <c r="AR218" s="251"/>
      <c r="AS218" s="214"/>
      <c r="AT218" s="251"/>
      <c r="AU218" s="214"/>
      <c r="AV218" s="251"/>
      <c r="AW218" s="214"/>
      <c r="AX218" s="261">
        <v>1480</v>
      </c>
      <c r="AY218" s="415">
        <v>870</v>
      </c>
      <c r="AZ218" s="241">
        <f>'[1]4 Расх.2018 '!BB402</f>
        <v>1116</v>
      </c>
      <c r="BA218" s="395">
        <f t="shared" si="15"/>
        <v>75.405405405405403</v>
      </c>
    </row>
    <row r="219" spans="1:53" ht="36.75" customHeight="1" x14ac:dyDescent="0.25">
      <c r="A219" s="280" t="s">
        <v>839</v>
      </c>
      <c r="B219" s="247" t="s">
        <v>177</v>
      </c>
      <c r="C219" s="247" t="s">
        <v>764</v>
      </c>
      <c r="D219" s="248" t="s">
        <v>178</v>
      </c>
      <c r="E219" s="249"/>
      <c r="F219" s="250"/>
      <c r="G219" s="251"/>
      <c r="H219" s="251"/>
      <c r="I219" s="251"/>
      <c r="J219" s="249"/>
      <c r="K219" s="250"/>
      <c r="L219" s="251"/>
      <c r="M219" s="251"/>
      <c r="N219" s="252"/>
      <c r="O219" s="251"/>
      <c r="P219" s="251"/>
      <c r="Q219" s="251"/>
      <c r="R219" s="251"/>
      <c r="S219" s="251"/>
      <c r="T219" s="251"/>
      <c r="U219" s="251"/>
      <c r="V219" s="214"/>
      <c r="W219" s="251"/>
      <c r="X219" s="251"/>
      <c r="Y219" s="251"/>
      <c r="Z219" s="214"/>
      <c r="AA219" s="251"/>
      <c r="AB219" s="214"/>
      <c r="AC219" s="251"/>
      <c r="AD219" s="214"/>
      <c r="AE219" s="251"/>
      <c r="AF219" s="214"/>
      <c r="AG219" s="251"/>
      <c r="AH219" s="214"/>
      <c r="AI219" s="251"/>
      <c r="AJ219" s="214"/>
      <c r="AK219" s="251"/>
      <c r="AL219" s="214"/>
      <c r="AM219" s="214"/>
      <c r="AN219" s="251"/>
      <c r="AO219" s="252"/>
      <c r="AP219" s="251"/>
      <c r="AQ219" s="214"/>
      <c r="AR219" s="251"/>
      <c r="AS219" s="214"/>
      <c r="AT219" s="251"/>
      <c r="AU219" s="214"/>
      <c r="AV219" s="251"/>
      <c r="AW219" s="214"/>
      <c r="AX219" s="253">
        <f>AX220</f>
        <v>13.92</v>
      </c>
      <c r="AY219" s="415"/>
      <c r="AZ219" s="251">
        <f>AZ220</f>
        <v>12.65</v>
      </c>
      <c r="BA219" s="395">
        <f t="shared" si="15"/>
        <v>90.876436781609186</v>
      </c>
    </row>
    <row r="220" spans="1:53" ht="52.5" customHeight="1" x14ac:dyDescent="0.25">
      <c r="A220" s="280" t="s">
        <v>839</v>
      </c>
      <c r="B220" s="247" t="s">
        <v>179</v>
      </c>
      <c r="C220" s="247" t="s">
        <v>764</v>
      </c>
      <c r="D220" s="248" t="s">
        <v>180</v>
      </c>
      <c r="E220" s="249"/>
      <c r="F220" s="250"/>
      <c r="G220" s="251"/>
      <c r="H220" s="251"/>
      <c r="I220" s="251"/>
      <c r="J220" s="249"/>
      <c r="K220" s="250"/>
      <c r="L220" s="251"/>
      <c r="M220" s="251"/>
      <c r="N220" s="252"/>
      <c r="O220" s="251"/>
      <c r="P220" s="251"/>
      <c r="Q220" s="251"/>
      <c r="R220" s="251"/>
      <c r="S220" s="251"/>
      <c r="T220" s="251"/>
      <c r="U220" s="251"/>
      <c r="V220" s="214"/>
      <c r="W220" s="251"/>
      <c r="X220" s="251"/>
      <c r="Y220" s="251"/>
      <c r="Z220" s="214"/>
      <c r="AA220" s="251"/>
      <c r="AB220" s="214"/>
      <c r="AC220" s="251"/>
      <c r="AD220" s="214"/>
      <c r="AE220" s="251"/>
      <c r="AF220" s="214"/>
      <c r="AG220" s="251"/>
      <c r="AH220" s="214"/>
      <c r="AI220" s="251"/>
      <c r="AJ220" s="214"/>
      <c r="AK220" s="251"/>
      <c r="AL220" s="214"/>
      <c r="AM220" s="214"/>
      <c r="AN220" s="251"/>
      <c r="AO220" s="252"/>
      <c r="AP220" s="251"/>
      <c r="AQ220" s="214"/>
      <c r="AR220" s="251"/>
      <c r="AS220" s="214"/>
      <c r="AT220" s="251"/>
      <c r="AU220" s="214"/>
      <c r="AV220" s="251"/>
      <c r="AW220" s="214"/>
      <c r="AX220" s="253">
        <f>AX221+AX222</f>
        <v>13.92</v>
      </c>
      <c r="AY220" s="415"/>
      <c r="AZ220" s="251">
        <f>AZ221+AZ222</f>
        <v>12.65</v>
      </c>
      <c r="BA220" s="395">
        <f t="shared" si="15"/>
        <v>90.876436781609186</v>
      </c>
    </row>
    <row r="221" spans="1:53" ht="50.25" hidden="1" customHeight="1" x14ac:dyDescent="0.25">
      <c r="A221" s="255" t="s">
        <v>839</v>
      </c>
      <c r="B221" s="247" t="s">
        <v>179</v>
      </c>
      <c r="C221" s="247" t="s">
        <v>801</v>
      </c>
      <c r="D221" s="258" t="s">
        <v>165</v>
      </c>
      <c r="E221" s="239"/>
      <c r="F221" s="259"/>
      <c r="G221" s="241"/>
      <c r="H221" s="241"/>
      <c r="I221" s="241"/>
      <c r="J221" s="239"/>
      <c r="K221" s="259"/>
      <c r="L221" s="241"/>
      <c r="M221" s="241"/>
      <c r="N221" s="260"/>
      <c r="O221" s="241"/>
      <c r="P221" s="241"/>
      <c r="Q221" s="241"/>
      <c r="R221" s="241"/>
      <c r="S221" s="241"/>
      <c r="T221" s="241"/>
      <c r="U221" s="241"/>
      <c r="V221" s="214"/>
      <c r="W221" s="241"/>
      <c r="X221" s="241"/>
      <c r="Y221" s="241"/>
      <c r="Z221" s="214"/>
      <c r="AA221" s="241"/>
      <c r="AB221" s="214"/>
      <c r="AC221" s="241"/>
      <c r="AD221" s="214"/>
      <c r="AE221" s="241"/>
      <c r="AF221" s="214"/>
      <c r="AG221" s="241"/>
      <c r="AH221" s="214"/>
      <c r="AI221" s="241"/>
      <c r="AJ221" s="214"/>
      <c r="AK221" s="241"/>
      <c r="AL221" s="214"/>
      <c r="AM221" s="214"/>
      <c r="AN221" s="241"/>
      <c r="AO221" s="260"/>
      <c r="AP221" s="241"/>
      <c r="AQ221" s="214"/>
      <c r="AR221" s="241"/>
      <c r="AS221" s="214"/>
      <c r="AT221" s="241"/>
      <c r="AU221" s="214"/>
      <c r="AV221" s="241"/>
      <c r="AW221" s="214"/>
      <c r="AX221" s="261">
        <f>'[1]4 Расх.2018 '!AX405</f>
        <v>0</v>
      </c>
      <c r="AY221" s="415"/>
      <c r="AZ221" s="241">
        <f>'[1]4 Расх.2018 '!BB405</f>
        <v>0</v>
      </c>
      <c r="BA221" s="395" t="e">
        <f t="shared" si="15"/>
        <v>#DIV/0!</v>
      </c>
    </row>
    <row r="222" spans="1:53" ht="51.75" customHeight="1" x14ac:dyDescent="0.25">
      <c r="A222" s="255" t="s">
        <v>839</v>
      </c>
      <c r="B222" s="247" t="s">
        <v>179</v>
      </c>
      <c r="C222" s="247" t="s">
        <v>801</v>
      </c>
      <c r="D222" s="258" t="s">
        <v>166</v>
      </c>
      <c r="E222" s="239"/>
      <c r="F222" s="259"/>
      <c r="G222" s="241"/>
      <c r="H222" s="241"/>
      <c r="I222" s="241"/>
      <c r="J222" s="239"/>
      <c r="K222" s="259"/>
      <c r="L222" s="241"/>
      <c r="M222" s="241"/>
      <c r="N222" s="260"/>
      <c r="O222" s="241"/>
      <c r="P222" s="241"/>
      <c r="Q222" s="241"/>
      <c r="R222" s="241"/>
      <c r="S222" s="241"/>
      <c r="T222" s="241"/>
      <c r="U222" s="241"/>
      <c r="V222" s="214"/>
      <c r="W222" s="241"/>
      <c r="X222" s="241"/>
      <c r="Y222" s="241"/>
      <c r="Z222" s="214"/>
      <c r="AA222" s="241"/>
      <c r="AB222" s="214"/>
      <c r="AC222" s="241"/>
      <c r="AD222" s="214"/>
      <c r="AE222" s="241"/>
      <c r="AF222" s="214"/>
      <c r="AG222" s="241"/>
      <c r="AH222" s="214"/>
      <c r="AI222" s="241"/>
      <c r="AJ222" s="214"/>
      <c r="AK222" s="241"/>
      <c r="AL222" s="214"/>
      <c r="AM222" s="214"/>
      <c r="AN222" s="241"/>
      <c r="AO222" s="260"/>
      <c r="AP222" s="241"/>
      <c r="AQ222" s="214"/>
      <c r="AR222" s="241"/>
      <c r="AS222" s="214"/>
      <c r="AT222" s="241"/>
      <c r="AU222" s="214"/>
      <c r="AV222" s="241"/>
      <c r="AW222" s="214"/>
      <c r="AX222" s="261">
        <v>13.92</v>
      </c>
      <c r="AY222" s="415"/>
      <c r="AZ222" s="241">
        <f>'[1]4 Расх.2018 '!BB406</f>
        <v>12.65</v>
      </c>
      <c r="BA222" s="395">
        <f t="shared" si="15"/>
        <v>90.876436781609186</v>
      </c>
    </row>
    <row r="223" spans="1:53" ht="51.75" customHeight="1" x14ac:dyDescent="0.25">
      <c r="A223" s="429" t="s">
        <v>839</v>
      </c>
      <c r="B223" s="247" t="s">
        <v>365</v>
      </c>
      <c r="C223" s="436" t="s">
        <v>764</v>
      </c>
      <c r="D223" s="258" t="s">
        <v>980</v>
      </c>
      <c r="E223" s="239"/>
      <c r="F223" s="270"/>
      <c r="G223" s="270"/>
      <c r="H223" s="270"/>
      <c r="I223" s="270"/>
      <c r="J223" s="277"/>
      <c r="K223" s="270"/>
      <c r="L223" s="270"/>
      <c r="M223" s="270"/>
      <c r="N223" s="270"/>
      <c r="O223" s="231"/>
      <c r="P223" s="241"/>
      <c r="Q223" s="241"/>
      <c r="R223" s="241"/>
      <c r="S223" s="241"/>
      <c r="T223" s="241"/>
      <c r="U223" s="241"/>
      <c r="V223" s="214"/>
      <c r="W223" s="241"/>
      <c r="X223" s="241"/>
      <c r="Y223" s="241"/>
      <c r="Z223" s="214"/>
      <c r="AA223" s="241"/>
      <c r="AB223" s="214"/>
      <c r="AC223" s="241"/>
      <c r="AD223" s="214"/>
      <c r="AE223" s="241"/>
      <c r="AF223" s="214"/>
      <c r="AG223" s="241"/>
      <c r="AH223" s="214"/>
      <c r="AI223" s="241"/>
      <c r="AJ223" s="214"/>
      <c r="AK223" s="241"/>
      <c r="AL223" s="214"/>
      <c r="AM223" s="214"/>
      <c r="AN223" s="241"/>
      <c r="AO223" s="270"/>
      <c r="AP223" s="241"/>
      <c r="AQ223" s="214"/>
      <c r="AR223" s="241"/>
      <c r="AS223" s="214"/>
      <c r="AT223" s="241"/>
      <c r="AU223" s="214"/>
      <c r="AV223" s="241"/>
      <c r="AW223" s="214"/>
      <c r="AX223" s="261">
        <f>AX224</f>
        <v>1</v>
      </c>
      <c r="AY223" s="415"/>
      <c r="AZ223" s="241">
        <f>AZ224</f>
        <v>1</v>
      </c>
      <c r="BA223" s="395">
        <f>AZ223/AX223*100</f>
        <v>100</v>
      </c>
    </row>
    <row r="224" spans="1:53" ht="51.75" customHeight="1" x14ac:dyDescent="0.25">
      <c r="A224" s="429" t="s">
        <v>839</v>
      </c>
      <c r="B224" s="247" t="s">
        <v>365</v>
      </c>
      <c r="C224" s="436" t="s">
        <v>801</v>
      </c>
      <c r="D224" s="258" t="s">
        <v>367</v>
      </c>
      <c r="E224" s="239"/>
      <c r="F224" s="270"/>
      <c r="G224" s="270"/>
      <c r="H224" s="270"/>
      <c r="I224" s="270"/>
      <c r="J224" s="277"/>
      <c r="K224" s="270"/>
      <c r="L224" s="270"/>
      <c r="M224" s="270"/>
      <c r="N224" s="270"/>
      <c r="O224" s="231"/>
      <c r="P224" s="241"/>
      <c r="Q224" s="241"/>
      <c r="R224" s="241"/>
      <c r="S224" s="241"/>
      <c r="T224" s="241"/>
      <c r="U224" s="241"/>
      <c r="V224" s="214"/>
      <c r="W224" s="241"/>
      <c r="X224" s="241"/>
      <c r="Y224" s="241"/>
      <c r="Z224" s="214"/>
      <c r="AA224" s="241"/>
      <c r="AB224" s="214"/>
      <c r="AC224" s="241"/>
      <c r="AD224" s="214"/>
      <c r="AE224" s="241"/>
      <c r="AF224" s="214"/>
      <c r="AG224" s="241"/>
      <c r="AH224" s="214"/>
      <c r="AI224" s="241"/>
      <c r="AJ224" s="214"/>
      <c r="AK224" s="241"/>
      <c r="AL224" s="214"/>
      <c r="AM224" s="214"/>
      <c r="AN224" s="241"/>
      <c r="AO224" s="270"/>
      <c r="AP224" s="241"/>
      <c r="AQ224" s="214"/>
      <c r="AR224" s="241"/>
      <c r="AS224" s="214"/>
      <c r="AT224" s="241"/>
      <c r="AU224" s="214"/>
      <c r="AV224" s="241"/>
      <c r="AW224" s="214"/>
      <c r="AX224" s="261">
        <v>1</v>
      </c>
      <c r="AY224" s="415"/>
      <c r="AZ224" s="241">
        <f>'[1]4 Расх.2018 '!BB408</f>
        <v>1</v>
      </c>
      <c r="BA224" s="395">
        <f>AZ224/AX224*100</f>
        <v>100</v>
      </c>
    </row>
    <row r="225" spans="1:53" ht="40.5" customHeight="1" x14ac:dyDescent="0.25">
      <c r="A225" s="418" t="s">
        <v>933</v>
      </c>
      <c r="B225" s="384" t="s">
        <v>981</v>
      </c>
      <c r="C225" s="385" t="s">
        <v>764</v>
      </c>
      <c r="D225" s="420" t="s">
        <v>982</v>
      </c>
      <c r="E225" s="387"/>
      <c r="F225" s="373"/>
      <c r="G225" s="373"/>
      <c r="H225" s="373"/>
      <c r="I225" s="373"/>
      <c r="J225" s="373"/>
      <c r="K225" s="373"/>
      <c r="L225" s="373"/>
      <c r="M225" s="373"/>
      <c r="N225" s="373"/>
      <c r="O225" s="372"/>
      <c r="P225" s="388"/>
      <c r="Q225" s="389"/>
      <c r="R225" s="389"/>
      <c r="S225" s="389"/>
      <c r="T225" s="389"/>
      <c r="U225" s="389"/>
      <c r="V225" s="376"/>
      <c r="W225" s="389"/>
      <c r="X225" s="389"/>
      <c r="Y225" s="390"/>
      <c r="Z225" s="373"/>
      <c r="AA225" s="390"/>
      <c r="AB225" s="373"/>
      <c r="AC225" s="390"/>
      <c r="AD225" s="373"/>
      <c r="AE225" s="390"/>
      <c r="AF225" s="373"/>
      <c r="AG225" s="390"/>
      <c r="AH225" s="373"/>
      <c r="AI225" s="391"/>
      <c r="AJ225" s="373"/>
      <c r="AK225" s="391"/>
      <c r="AL225" s="373"/>
      <c r="AM225" s="373"/>
      <c r="AN225" s="391"/>
      <c r="AO225" s="373"/>
      <c r="AP225" s="391"/>
      <c r="AQ225" s="373"/>
      <c r="AR225" s="391"/>
      <c r="AS225" s="373"/>
      <c r="AT225" s="391"/>
      <c r="AU225" s="373"/>
      <c r="AV225" s="391"/>
      <c r="AW225" s="332"/>
      <c r="AX225" s="432">
        <f>AX226</f>
        <v>30</v>
      </c>
      <c r="AY225" s="415"/>
      <c r="AZ225" s="431">
        <f>AZ226</f>
        <v>320</v>
      </c>
      <c r="BA225" s="395">
        <f t="shared" ref="BA225:BA301" si="17">AZ225/AX225*100</f>
        <v>1066.6666666666665</v>
      </c>
    </row>
    <row r="226" spans="1:53" ht="19.149999999999999" customHeight="1" x14ac:dyDescent="0.25">
      <c r="A226" s="236" t="s">
        <v>26</v>
      </c>
      <c r="B226" s="237" t="s">
        <v>766</v>
      </c>
      <c r="C226" s="237" t="s">
        <v>764</v>
      </c>
      <c r="D226" s="421" t="s">
        <v>28</v>
      </c>
      <c r="E226" s="387"/>
      <c r="F226" s="373"/>
      <c r="G226" s="373"/>
      <c r="H226" s="373"/>
      <c r="I226" s="373"/>
      <c r="J226" s="373"/>
      <c r="K226" s="373"/>
      <c r="L226" s="373"/>
      <c r="M226" s="373"/>
      <c r="N226" s="373"/>
      <c r="O226" s="372"/>
      <c r="P226" s="388"/>
      <c r="Q226" s="389"/>
      <c r="R226" s="389"/>
      <c r="S226" s="389"/>
      <c r="T226" s="389"/>
      <c r="U226" s="389"/>
      <c r="V226" s="376"/>
      <c r="W226" s="389"/>
      <c r="X226" s="389"/>
      <c r="Y226" s="390"/>
      <c r="Z226" s="373"/>
      <c r="AA226" s="390"/>
      <c r="AB226" s="373"/>
      <c r="AC226" s="390"/>
      <c r="AD226" s="373"/>
      <c r="AE226" s="390"/>
      <c r="AF226" s="373"/>
      <c r="AG226" s="390"/>
      <c r="AH226" s="373"/>
      <c r="AI226" s="391"/>
      <c r="AJ226" s="373"/>
      <c r="AK226" s="391"/>
      <c r="AL226" s="373"/>
      <c r="AM226" s="373"/>
      <c r="AN226" s="391"/>
      <c r="AO226" s="373"/>
      <c r="AP226" s="391"/>
      <c r="AQ226" s="373"/>
      <c r="AR226" s="391"/>
      <c r="AS226" s="373"/>
      <c r="AT226" s="391"/>
      <c r="AU226" s="373"/>
      <c r="AV226" s="391"/>
      <c r="AW226" s="332"/>
      <c r="AX226" s="401">
        <f>AX227</f>
        <v>30</v>
      </c>
      <c r="AY226" s="415"/>
      <c r="AZ226" s="400">
        <f>AZ227</f>
        <v>320</v>
      </c>
      <c r="BA226" s="395">
        <f t="shared" si="17"/>
        <v>1066.6666666666665</v>
      </c>
    </row>
    <row r="227" spans="1:53" ht="33.75" customHeight="1" x14ac:dyDescent="0.25">
      <c r="A227" s="236" t="s">
        <v>839</v>
      </c>
      <c r="B227" s="237" t="s">
        <v>766</v>
      </c>
      <c r="C227" s="237" t="s">
        <v>764</v>
      </c>
      <c r="D227" s="421" t="s">
        <v>534</v>
      </c>
      <c r="E227" s="387"/>
      <c r="F227" s="373"/>
      <c r="G227" s="373"/>
      <c r="H227" s="373"/>
      <c r="I227" s="373"/>
      <c r="J227" s="373"/>
      <c r="K227" s="373"/>
      <c r="L227" s="373"/>
      <c r="M227" s="373"/>
      <c r="N227" s="373"/>
      <c r="O227" s="372"/>
      <c r="P227" s="388"/>
      <c r="Q227" s="389"/>
      <c r="R227" s="389"/>
      <c r="S227" s="389"/>
      <c r="T227" s="389"/>
      <c r="U227" s="389"/>
      <c r="V227" s="376"/>
      <c r="W227" s="389"/>
      <c r="X227" s="389"/>
      <c r="Y227" s="390"/>
      <c r="Z227" s="373"/>
      <c r="AA227" s="390"/>
      <c r="AB227" s="373"/>
      <c r="AC227" s="390"/>
      <c r="AD227" s="373"/>
      <c r="AE227" s="390"/>
      <c r="AF227" s="373"/>
      <c r="AG227" s="390"/>
      <c r="AH227" s="373"/>
      <c r="AI227" s="391"/>
      <c r="AJ227" s="373"/>
      <c r="AK227" s="391"/>
      <c r="AL227" s="373"/>
      <c r="AM227" s="373"/>
      <c r="AN227" s="391"/>
      <c r="AO227" s="373"/>
      <c r="AP227" s="391"/>
      <c r="AQ227" s="373"/>
      <c r="AR227" s="391"/>
      <c r="AS227" s="373"/>
      <c r="AT227" s="391"/>
      <c r="AU227" s="373"/>
      <c r="AV227" s="391"/>
      <c r="AW227" s="332"/>
      <c r="AX227" s="401">
        <f>AX228</f>
        <v>30</v>
      </c>
      <c r="AY227" s="415"/>
      <c r="AZ227" s="400">
        <f>AZ228</f>
        <v>320</v>
      </c>
      <c r="BA227" s="395">
        <f t="shared" si="17"/>
        <v>1066.6666666666665</v>
      </c>
    </row>
    <row r="228" spans="1:53" ht="30.75" customHeight="1" x14ac:dyDescent="0.25">
      <c r="A228" s="255" t="s">
        <v>839</v>
      </c>
      <c r="B228" s="257" t="s">
        <v>862</v>
      </c>
      <c r="C228" s="257" t="s">
        <v>764</v>
      </c>
      <c r="D228" s="248" t="s">
        <v>101</v>
      </c>
      <c r="E228" s="249">
        <f>F228+G228+H228+I228</f>
        <v>0</v>
      </c>
      <c r="F228" s="251">
        <f>F231</f>
        <v>0</v>
      </c>
      <c r="G228" s="251">
        <f>G231</f>
        <v>0</v>
      </c>
      <c r="H228" s="251">
        <f>H231</f>
        <v>0</v>
      </c>
      <c r="I228" s="251">
        <f>I231</f>
        <v>0</v>
      </c>
      <c r="J228" s="249">
        <f>K228+L228+M228+N228</f>
        <v>0</v>
      </c>
      <c r="K228" s="251">
        <f>K231</f>
        <v>0</v>
      </c>
      <c r="L228" s="251">
        <f>L231</f>
        <v>0</v>
      </c>
      <c r="M228" s="251">
        <f>M231</f>
        <v>0</v>
      </c>
      <c r="N228" s="252">
        <f>N231</f>
        <v>0</v>
      </c>
      <c r="O228" s="251">
        <v>243000</v>
      </c>
      <c r="P228" s="251">
        <v>127000</v>
      </c>
      <c r="Q228" s="251">
        <f>Q231</f>
        <v>0</v>
      </c>
      <c r="R228" s="251">
        <f>R231</f>
        <v>0</v>
      </c>
      <c r="S228" s="251">
        <f>S231</f>
        <v>0</v>
      </c>
      <c r="T228" s="251">
        <f>T231</f>
        <v>0</v>
      </c>
      <c r="U228" s="251">
        <f>U231</f>
        <v>0</v>
      </c>
      <c r="V228" s="214"/>
      <c r="W228" s="251">
        <f>W231</f>
        <v>0</v>
      </c>
      <c r="X228" s="251">
        <f>X231</f>
        <v>0</v>
      </c>
      <c r="Y228" s="251">
        <f>W228+X228</f>
        <v>0</v>
      </c>
      <c r="Z228" s="214"/>
      <c r="AA228" s="251">
        <f>Y228+Z228</f>
        <v>0</v>
      </c>
      <c r="AB228" s="214"/>
      <c r="AC228" s="251">
        <f>AA228+AB228</f>
        <v>0</v>
      </c>
      <c r="AD228" s="214"/>
      <c r="AE228" s="251" t="e">
        <f>AE231+#REF!</f>
        <v>#REF!</v>
      </c>
      <c r="AF228" s="214"/>
      <c r="AG228" s="251">
        <f>AG231</f>
        <v>0</v>
      </c>
      <c r="AH228" s="214"/>
      <c r="AI228" s="251">
        <f>AI231</f>
        <v>0</v>
      </c>
      <c r="AJ228" s="214"/>
      <c r="AK228" s="251">
        <f>AK231</f>
        <v>0</v>
      </c>
      <c r="AL228" s="214"/>
      <c r="AM228" s="214"/>
      <c r="AN228" s="251">
        <f>AN231</f>
        <v>0</v>
      </c>
      <c r="AO228" s="252"/>
      <c r="AP228" s="251">
        <f>AP231</f>
        <v>0</v>
      </c>
      <c r="AQ228" s="214"/>
      <c r="AR228" s="251">
        <f>AR231</f>
        <v>0</v>
      </c>
      <c r="AS228" s="214"/>
      <c r="AT228" s="251">
        <f>AT231</f>
        <v>0</v>
      </c>
      <c r="AU228" s="214"/>
      <c r="AV228" s="251">
        <f>AV231</f>
        <v>0</v>
      </c>
      <c r="AW228" s="214"/>
      <c r="AX228" s="253">
        <f>AX229</f>
        <v>30</v>
      </c>
      <c r="AY228" s="415"/>
      <c r="AZ228" s="251">
        <f>AZ229</f>
        <v>320</v>
      </c>
      <c r="BA228" s="395">
        <f t="shared" si="17"/>
        <v>1066.6666666666665</v>
      </c>
    </row>
    <row r="229" spans="1:53" ht="32.25" customHeight="1" x14ac:dyDescent="0.25">
      <c r="A229" s="255" t="s">
        <v>839</v>
      </c>
      <c r="B229" s="257" t="s">
        <v>863</v>
      </c>
      <c r="C229" s="257" t="s">
        <v>764</v>
      </c>
      <c r="D229" s="248" t="s">
        <v>108</v>
      </c>
      <c r="E229" s="249"/>
      <c r="F229" s="250"/>
      <c r="G229" s="251"/>
      <c r="H229" s="251"/>
      <c r="I229" s="251"/>
      <c r="J229" s="249"/>
      <c r="K229" s="250"/>
      <c r="L229" s="251"/>
      <c r="M229" s="251"/>
      <c r="N229" s="252"/>
      <c r="O229" s="251"/>
      <c r="P229" s="251"/>
      <c r="Q229" s="251"/>
      <c r="R229" s="251"/>
      <c r="S229" s="251"/>
      <c r="T229" s="251"/>
      <c r="U229" s="251"/>
      <c r="V229" s="214"/>
      <c r="W229" s="251"/>
      <c r="X229" s="251"/>
      <c r="Y229" s="251"/>
      <c r="Z229" s="214"/>
      <c r="AA229" s="251"/>
      <c r="AB229" s="214"/>
      <c r="AC229" s="251"/>
      <c r="AD229" s="214"/>
      <c r="AE229" s="251"/>
      <c r="AF229" s="214"/>
      <c r="AG229" s="251"/>
      <c r="AH229" s="214"/>
      <c r="AI229" s="251"/>
      <c r="AJ229" s="214"/>
      <c r="AK229" s="251"/>
      <c r="AL229" s="214"/>
      <c r="AM229" s="214"/>
      <c r="AN229" s="251"/>
      <c r="AO229" s="252"/>
      <c r="AP229" s="251"/>
      <c r="AQ229" s="214"/>
      <c r="AR229" s="251"/>
      <c r="AS229" s="214"/>
      <c r="AT229" s="251"/>
      <c r="AU229" s="214"/>
      <c r="AV229" s="251"/>
      <c r="AW229" s="214"/>
      <c r="AX229" s="253">
        <f>AX230</f>
        <v>30</v>
      </c>
      <c r="AY229" s="415"/>
      <c r="AZ229" s="251">
        <f>AZ230</f>
        <v>320</v>
      </c>
      <c r="BA229" s="395">
        <f t="shared" si="17"/>
        <v>1066.6666666666665</v>
      </c>
    </row>
    <row r="230" spans="1:53" ht="27" customHeight="1" x14ac:dyDescent="0.25">
      <c r="A230" s="255" t="s">
        <v>839</v>
      </c>
      <c r="B230" s="257" t="s">
        <v>863</v>
      </c>
      <c r="C230" s="257" t="s">
        <v>801</v>
      </c>
      <c r="D230" s="258" t="s">
        <v>755</v>
      </c>
      <c r="E230" s="249"/>
      <c r="F230" s="250"/>
      <c r="G230" s="251"/>
      <c r="H230" s="251"/>
      <c r="I230" s="251"/>
      <c r="J230" s="249"/>
      <c r="K230" s="250"/>
      <c r="L230" s="251"/>
      <c r="M230" s="251"/>
      <c r="N230" s="252"/>
      <c r="O230" s="251"/>
      <c r="P230" s="251"/>
      <c r="Q230" s="251"/>
      <c r="R230" s="251"/>
      <c r="S230" s="251"/>
      <c r="T230" s="251"/>
      <c r="U230" s="251"/>
      <c r="V230" s="214"/>
      <c r="W230" s="251"/>
      <c r="X230" s="251"/>
      <c r="Y230" s="251"/>
      <c r="Z230" s="214"/>
      <c r="AA230" s="251"/>
      <c r="AB230" s="214"/>
      <c r="AC230" s="251"/>
      <c r="AD230" s="214"/>
      <c r="AE230" s="251"/>
      <c r="AF230" s="214"/>
      <c r="AG230" s="251"/>
      <c r="AH230" s="214"/>
      <c r="AI230" s="251"/>
      <c r="AJ230" s="214"/>
      <c r="AK230" s="251"/>
      <c r="AL230" s="214"/>
      <c r="AM230" s="214"/>
      <c r="AN230" s="251"/>
      <c r="AO230" s="252"/>
      <c r="AP230" s="251"/>
      <c r="AQ230" s="214"/>
      <c r="AR230" s="251"/>
      <c r="AS230" s="214"/>
      <c r="AT230" s="251"/>
      <c r="AU230" s="214"/>
      <c r="AV230" s="251"/>
      <c r="AW230" s="214"/>
      <c r="AX230" s="253">
        <v>30</v>
      </c>
      <c r="AY230" s="415"/>
      <c r="AZ230" s="251">
        <f>'[1]4 Расх.2018 '!BB435</f>
        <v>320</v>
      </c>
      <c r="BA230" s="395">
        <f t="shared" si="17"/>
        <v>1066.6666666666665</v>
      </c>
    </row>
    <row r="231" spans="1:53" ht="38.25" customHeight="1" x14ac:dyDescent="0.25">
      <c r="A231" s="418" t="s">
        <v>933</v>
      </c>
      <c r="B231" s="384" t="s">
        <v>983</v>
      </c>
      <c r="C231" s="385" t="s">
        <v>764</v>
      </c>
      <c r="D231" s="437" t="s">
        <v>27</v>
      </c>
      <c r="E231" s="387"/>
      <c r="F231" s="373"/>
      <c r="G231" s="373"/>
      <c r="H231" s="373"/>
      <c r="I231" s="373"/>
      <c r="J231" s="373"/>
      <c r="K231" s="373"/>
      <c r="L231" s="373"/>
      <c r="M231" s="373"/>
      <c r="N231" s="373"/>
      <c r="O231" s="372"/>
      <c r="P231" s="388"/>
      <c r="Q231" s="389"/>
      <c r="R231" s="389"/>
      <c r="S231" s="389"/>
      <c r="T231" s="389"/>
      <c r="U231" s="389"/>
      <c r="V231" s="376"/>
      <c r="W231" s="389"/>
      <c r="X231" s="389"/>
      <c r="Y231" s="390"/>
      <c r="Z231" s="373"/>
      <c r="AA231" s="390"/>
      <c r="AB231" s="373"/>
      <c r="AC231" s="390"/>
      <c r="AD231" s="373"/>
      <c r="AE231" s="390"/>
      <c r="AF231" s="373"/>
      <c r="AG231" s="390"/>
      <c r="AH231" s="373"/>
      <c r="AI231" s="391"/>
      <c r="AJ231" s="373"/>
      <c r="AK231" s="391"/>
      <c r="AL231" s="373"/>
      <c r="AM231" s="373"/>
      <c r="AN231" s="391"/>
      <c r="AO231" s="373"/>
      <c r="AP231" s="391"/>
      <c r="AQ231" s="373"/>
      <c r="AR231" s="391"/>
      <c r="AS231" s="373"/>
      <c r="AT231" s="391"/>
      <c r="AU231" s="373"/>
      <c r="AV231" s="391"/>
      <c r="AW231" s="400">
        <f t="shared" ref="AW231:AZ232" si="18">AW232</f>
        <v>201.52500000000001</v>
      </c>
      <c r="AX231" s="401">
        <f t="shared" si="18"/>
        <v>756</v>
      </c>
      <c r="AY231" s="402">
        <f t="shared" si="18"/>
        <v>0</v>
      </c>
      <c r="AZ231" s="400">
        <f t="shared" si="18"/>
        <v>0</v>
      </c>
      <c r="BA231" s="395">
        <f t="shared" si="17"/>
        <v>0</v>
      </c>
    </row>
    <row r="232" spans="1:53" ht="21" customHeight="1" x14ac:dyDescent="0.25">
      <c r="A232" s="236" t="s">
        <v>864</v>
      </c>
      <c r="B232" s="237" t="s">
        <v>766</v>
      </c>
      <c r="C232" s="237" t="s">
        <v>764</v>
      </c>
      <c r="D232" s="399" t="s">
        <v>568</v>
      </c>
      <c r="E232" s="387"/>
      <c r="F232" s="373"/>
      <c r="G232" s="373"/>
      <c r="H232" s="373"/>
      <c r="I232" s="373"/>
      <c r="J232" s="373"/>
      <c r="K232" s="373"/>
      <c r="L232" s="373"/>
      <c r="M232" s="373"/>
      <c r="N232" s="373"/>
      <c r="O232" s="372"/>
      <c r="P232" s="388"/>
      <c r="Q232" s="389"/>
      <c r="R232" s="389"/>
      <c r="S232" s="389"/>
      <c r="T232" s="389"/>
      <c r="U232" s="389"/>
      <c r="V232" s="376"/>
      <c r="W232" s="389"/>
      <c r="X232" s="389"/>
      <c r="Y232" s="390"/>
      <c r="Z232" s="373"/>
      <c r="AA232" s="390"/>
      <c r="AB232" s="373"/>
      <c r="AC232" s="390"/>
      <c r="AD232" s="373"/>
      <c r="AE232" s="390"/>
      <c r="AF232" s="373"/>
      <c r="AG232" s="390"/>
      <c r="AH232" s="373"/>
      <c r="AI232" s="391"/>
      <c r="AJ232" s="373"/>
      <c r="AK232" s="391"/>
      <c r="AL232" s="373"/>
      <c r="AM232" s="373"/>
      <c r="AN232" s="391"/>
      <c r="AO232" s="373"/>
      <c r="AP232" s="391"/>
      <c r="AQ232" s="373"/>
      <c r="AR232" s="391"/>
      <c r="AS232" s="373"/>
      <c r="AT232" s="391"/>
      <c r="AU232" s="373"/>
      <c r="AV232" s="391"/>
      <c r="AW232" s="400">
        <f t="shared" si="18"/>
        <v>201.52500000000001</v>
      </c>
      <c r="AX232" s="401">
        <f t="shared" si="18"/>
        <v>756</v>
      </c>
      <c r="AY232" s="402">
        <f t="shared" si="18"/>
        <v>0</v>
      </c>
      <c r="AZ232" s="400">
        <f t="shared" si="18"/>
        <v>0</v>
      </c>
      <c r="BA232" s="395">
        <f t="shared" si="17"/>
        <v>0</v>
      </c>
    </row>
    <row r="233" spans="1:53" ht="18" customHeight="1" x14ac:dyDescent="0.25">
      <c r="A233" s="236" t="s">
        <v>869</v>
      </c>
      <c r="B233" s="237" t="s">
        <v>766</v>
      </c>
      <c r="C233" s="237" t="s">
        <v>764</v>
      </c>
      <c r="D233" s="422" t="s">
        <v>574</v>
      </c>
      <c r="E233" s="387"/>
      <c r="F233" s="373"/>
      <c r="G233" s="373"/>
      <c r="H233" s="373"/>
      <c r="I233" s="373"/>
      <c r="J233" s="373"/>
      <c r="K233" s="373"/>
      <c r="L233" s="373"/>
      <c r="M233" s="373"/>
      <c r="N233" s="373"/>
      <c r="O233" s="372"/>
      <c r="P233" s="388"/>
      <c r="Q233" s="389"/>
      <c r="R233" s="389"/>
      <c r="S233" s="389"/>
      <c r="T233" s="389"/>
      <c r="U233" s="389"/>
      <c r="V233" s="376"/>
      <c r="W233" s="389"/>
      <c r="X233" s="389"/>
      <c r="Y233" s="390"/>
      <c r="Z233" s="373"/>
      <c r="AA233" s="390"/>
      <c r="AB233" s="373"/>
      <c r="AC233" s="390"/>
      <c r="AD233" s="373"/>
      <c r="AE233" s="390"/>
      <c r="AF233" s="373"/>
      <c r="AG233" s="390"/>
      <c r="AH233" s="373"/>
      <c r="AI233" s="391"/>
      <c r="AJ233" s="373"/>
      <c r="AK233" s="391"/>
      <c r="AL233" s="373"/>
      <c r="AM233" s="373"/>
      <c r="AN233" s="391"/>
      <c r="AO233" s="373"/>
      <c r="AP233" s="391"/>
      <c r="AQ233" s="373"/>
      <c r="AR233" s="391"/>
      <c r="AS233" s="373"/>
      <c r="AT233" s="391"/>
      <c r="AU233" s="373"/>
      <c r="AV233" s="391"/>
      <c r="AW233" s="400">
        <f>AW236</f>
        <v>201.52500000000001</v>
      </c>
      <c r="AX233" s="401">
        <f>AX234</f>
        <v>756</v>
      </c>
      <c r="AY233" s="402">
        <f>AY236</f>
        <v>0</v>
      </c>
      <c r="AZ233" s="400">
        <f>AZ234</f>
        <v>0</v>
      </c>
      <c r="BA233" s="395">
        <f t="shared" si="17"/>
        <v>0</v>
      </c>
    </row>
    <row r="234" spans="1:53" ht="28.5" customHeight="1" x14ac:dyDescent="0.25">
      <c r="A234" s="311" t="s">
        <v>869</v>
      </c>
      <c r="B234" s="247" t="s">
        <v>874</v>
      </c>
      <c r="C234" s="247" t="s">
        <v>764</v>
      </c>
      <c r="D234" s="256" t="s">
        <v>136</v>
      </c>
      <c r="E234" s="387"/>
      <c r="F234" s="373"/>
      <c r="G234" s="373"/>
      <c r="H234" s="373"/>
      <c r="I234" s="373"/>
      <c r="J234" s="373"/>
      <c r="K234" s="373"/>
      <c r="L234" s="373"/>
      <c r="M234" s="373"/>
      <c r="N234" s="373"/>
      <c r="O234" s="372"/>
      <c r="P234" s="388"/>
      <c r="Q234" s="389"/>
      <c r="R234" s="389"/>
      <c r="S234" s="389"/>
      <c r="T234" s="389"/>
      <c r="U234" s="389"/>
      <c r="V234" s="376"/>
      <c r="W234" s="389"/>
      <c r="X234" s="389"/>
      <c r="Y234" s="390"/>
      <c r="Z234" s="373"/>
      <c r="AA234" s="390"/>
      <c r="AB234" s="373"/>
      <c r="AC234" s="390"/>
      <c r="AD234" s="373"/>
      <c r="AE234" s="390"/>
      <c r="AF234" s="373"/>
      <c r="AG234" s="390"/>
      <c r="AH234" s="373"/>
      <c r="AI234" s="391"/>
      <c r="AJ234" s="373"/>
      <c r="AK234" s="391"/>
      <c r="AL234" s="373"/>
      <c r="AM234" s="373"/>
      <c r="AN234" s="391"/>
      <c r="AO234" s="373"/>
      <c r="AP234" s="391"/>
      <c r="AQ234" s="373"/>
      <c r="AR234" s="391"/>
      <c r="AS234" s="373"/>
      <c r="AT234" s="391"/>
      <c r="AU234" s="373"/>
      <c r="AV234" s="391"/>
      <c r="AW234" s="400"/>
      <c r="AX234" s="261">
        <f>AX235+AX236</f>
        <v>756</v>
      </c>
      <c r="AY234" s="402"/>
      <c r="AZ234" s="241">
        <f>AZ235+AZ236</f>
        <v>0</v>
      </c>
      <c r="BA234" s="395">
        <f t="shared" si="17"/>
        <v>0</v>
      </c>
    </row>
    <row r="235" spans="1:53" ht="32.25" customHeight="1" x14ac:dyDescent="0.25">
      <c r="A235" s="280" t="s">
        <v>869</v>
      </c>
      <c r="B235" s="257" t="s">
        <v>1112</v>
      </c>
      <c r="C235" s="257" t="s">
        <v>871</v>
      </c>
      <c r="D235" s="275" t="s">
        <v>1113</v>
      </c>
      <c r="E235" s="387"/>
      <c r="F235" s="373"/>
      <c r="G235" s="373"/>
      <c r="H235" s="373"/>
      <c r="I235" s="373"/>
      <c r="J235" s="373"/>
      <c r="K235" s="373"/>
      <c r="L235" s="373"/>
      <c r="M235" s="373"/>
      <c r="N235" s="373"/>
      <c r="O235" s="372"/>
      <c r="P235" s="388"/>
      <c r="Q235" s="389"/>
      <c r="R235" s="389"/>
      <c r="S235" s="389"/>
      <c r="T235" s="389"/>
      <c r="U235" s="389"/>
      <c r="V235" s="376"/>
      <c r="W235" s="389"/>
      <c r="X235" s="389"/>
      <c r="Y235" s="390"/>
      <c r="Z235" s="373"/>
      <c r="AA235" s="390"/>
      <c r="AB235" s="373"/>
      <c r="AC235" s="390"/>
      <c r="AD235" s="373"/>
      <c r="AE235" s="390"/>
      <c r="AF235" s="373"/>
      <c r="AG235" s="390"/>
      <c r="AH235" s="373"/>
      <c r="AI235" s="391"/>
      <c r="AJ235" s="373"/>
      <c r="AK235" s="391"/>
      <c r="AL235" s="373"/>
      <c r="AM235" s="373"/>
      <c r="AN235" s="391"/>
      <c r="AO235" s="373"/>
      <c r="AP235" s="391"/>
      <c r="AQ235" s="373"/>
      <c r="AR235" s="391"/>
      <c r="AS235" s="373"/>
      <c r="AT235" s="391"/>
      <c r="AU235" s="373"/>
      <c r="AV235" s="391"/>
      <c r="AW235" s="400"/>
      <c r="AX235" s="261">
        <v>236.92</v>
      </c>
      <c r="AY235" s="402"/>
      <c r="AZ235" s="241"/>
      <c r="BA235" s="395">
        <f t="shared" si="17"/>
        <v>0</v>
      </c>
    </row>
    <row r="236" spans="1:53" ht="19.5" customHeight="1" x14ac:dyDescent="0.25">
      <c r="A236" s="255" t="s">
        <v>869</v>
      </c>
      <c r="B236" s="257" t="s">
        <v>21</v>
      </c>
      <c r="C236" s="257" t="s">
        <v>871</v>
      </c>
      <c r="D236" s="275" t="s">
        <v>985</v>
      </c>
      <c r="E236" s="387"/>
      <c r="F236" s="373"/>
      <c r="G236" s="373"/>
      <c r="H236" s="373"/>
      <c r="I236" s="373"/>
      <c r="J236" s="373"/>
      <c r="K236" s="373"/>
      <c r="L236" s="373"/>
      <c r="M236" s="373"/>
      <c r="N236" s="373"/>
      <c r="O236" s="372"/>
      <c r="P236" s="388"/>
      <c r="Q236" s="389"/>
      <c r="R236" s="389"/>
      <c r="S236" s="389"/>
      <c r="T236" s="389"/>
      <c r="U236" s="389"/>
      <c r="V236" s="376"/>
      <c r="W236" s="389"/>
      <c r="X236" s="389"/>
      <c r="Y236" s="390"/>
      <c r="Z236" s="373"/>
      <c r="AA236" s="390"/>
      <c r="AB236" s="373"/>
      <c r="AC236" s="390"/>
      <c r="AD236" s="373"/>
      <c r="AE236" s="390"/>
      <c r="AF236" s="373"/>
      <c r="AG236" s="390"/>
      <c r="AH236" s="373"/>
      <c r="AI236" s="391"/>
      <c r="AJ236" s="373"/>
      <c r="AK236" s="391"/>
      <c r="AL236" s="373"/>
      <c r="AM236" s="373"/>
      <c r="AN236" s="391"/>
      <c r="AO236" s="373"/>
      <c r="AP236" s="391"/>
      <c r="AQ236" s="373"/>
      <c r="AR236" s="391"/>
      <c r="AS236" s="373"/>
      <c r="AT236" s="391"/>
      <c r="AU236" s="373"/>
      <c r="AV236" s="391"/>
      <c r="AW236" s="332">
        <v>201.52500000000001</v>
      </c>
      <c r="AX236" s="261">
        <v>519.08000000000004</v>
      </c>
      <c r="AY236" s="415">
        <v>0</v>
      </c>
      <c r="AZ236" s="241"/>
      <c r="BA236" s="395">
        <f t="shared" si="17"/>
        <v>0</v>
      </c>
    </row>
    <row r="237" spans="1:53" ht="63" x14ac:dyDescent="0.25">
      <c r="A237" s="418" t="s">
        <v>933</v>
      </c>
      <c r="B237" s="384" t="s">
        <v>0</v>
      </c>
      <c r="C237" s="385" t="s">
        <v>764</v>
      </c>
      <c r="D237" s="437" t="s">
        <v>143</v>
      </c>
      <c r="E237" s="387"/>
      <c r="F237" s="373"/>
      <c r="G237" s="373"/>
      <c r="H237" s="373"/>
      <c r="I237" s="373"/>
      <c r="J237" s="373"/>
      <c r="K237" s="373"/>
      <c r="L237" s="373"/>
      <c r="M237" s="373"/>
      <c r="N237" s="373"/>
      <c r="O237" s="372"/>
      <c r="P237" s="388"/>
      <c r="Q237" s="389"/>
      <c r="R237" s="389"/>
      <c r="S237" s="389"/>
      <c r="T237" s="389"/>
      <c r="U237" s="389"/>
      <c r="V237" s="376"/>
      <c r="W237" s="389"/>
      <c r="X237" s="389"/>
      <c r="Y237" s="390"/>
      <c r="Z237" s="373"/>
      <c r="AA237" s="390"/>
      <c r="AB237" s="373"/>
      <c r="AC237" s="390"/>
      <c r="AD237" s="373"/>
      <c r="AE237" s="390"/>
      <c r="AF237" s="373"/>
      <c r="AG237" s="390"/>
      <c r="AH237" s="373"/>
      <c r="AI237" s="391"/>
      <c r="AJ237" s="373"/>
      <c r="AK237" s="391"/>
      <c r="AL237" s="373"/>
      <c r="AM237" s="373"/>
      <c r="AN237" s="391"/>
      <c r="AO237" s="373"/>
      <c r="AP237" s="391"/>
      <c r="AQ237" s="373"/>
      <c r="AR237" s="391"/>
      <c r="AS237" s="373"/>
      <c r="AT237" s="391"/>
      <c r="AU237" s="373"/>
      <c r="AV237" s="391"/>
      <c r="AW237" s="438">
        <f>AW238</f>
        <v>51</v>
      </c>
      <c r="AX237" s="439">
        <f t="shared" ref="AX237:AZ239" si="19">AX238</f>
        <v>50</v>
      </c>
      <c r="AY237" s="440">
        <f t="shared" si="19"/>
        <v>0</v>
      </c>
      <c r="AZ237" s="438">
        <f t="shared" si="19"/>
        <v>70</v>
      </c>
      <c r="BA237" s="395">
        <f t="shared" si="17"/>
        <v>140</v>
      </c>
    </row>
    <row r="238" spans="1:53" ht="15.75" x14ac:dyDescent="0.25">
      <c r="A238" s="236" t="s">
        <v>864</v>
      </c>
      <c r="B238" s="237" t="s">
        <v>766</v>
      </c>
      <c r="C238" s="237" t="s">
        <v>764</v>
      </c>
      <c r="D238" s="399" t="s">
        <v>568</v>
      </c>
      <c r="E238" s="387"/>
      <c r="F238" s="373"/>
      <c r="G238" s="373"/>
      <c r="H238" s="373"/>
      <c r="I238" s="373"/>
      <c r="J238" s="373"/>
      <c r="K238" s="373"/>
      <c r="L238" s="373"/>
      <c r="M238" s="373"/>
      <c r="N238" s="373"/>
      <c r="O238" s="372"/>
      <c r="P238" s="388"/>
      <c r="Q238" s="389"/>
      <c r="R238" s="389"/>
      <c r="S238" s="389"/>
      <c r="T238" s="389"/>
      <c r="U238" s="389"/>
      <c r="V238" s="376"/>
      <c r="W238" s="389"/>
      <c r="X238" s="389"/>
      <c r="Y238" s="390"/>
      <c r="Z238" s="373"/>
      <c r="AA238" s="390"/>
      <c r="AB238" s="373"/>
      <c r="AC238" s="390"/>
      <c r="AD238" s="373"/>
      <c r="AE238" s="390"/>
      <c r="AF238" s="373"/>
      <c r="AG238" s="390"/>
      <c r="AH238" s="373"/>
      <c r="AI238" s="391"/>
      <c r="AJ238" s="373"/>
      <c r="AK238" s="391"/>
      <c r="AL238" s="373"/>
      <c r="AM238" s="373"/>
      <c r="AN238" s="391"/>
      <c r="AO238" s="373"/>
      <c r="AP238" s="391"/>
      <c r="AQ238" s="373"/>
      <c r="AR238" s="391"/>
      <c r="AS238" s="373"/>
      <c r="AT238" s="391"/>
      <c r="AU238" s="373"/>
      <c r="AV238" s="391"/>
      <c r="AW238" s="438">
        <f>AW239</f>
        <v>51</v>
      </c>
      <c r="AX238" s="439">
        <f t="shared" si="19"/>
        <v>50</v>
      </c>
      <c r="AY238" s="440">
        <f t="shared" si="19"/>
        <v>0</v>
      </c>
      <c r="AZ238" s="438">
        <f t="shared" si="19"/>
        <v>70</v>
      </c>
      <c r="BA238" s="395">
        <f t="shared" si="17"/>
        <v>140</v>
      </c>
    </row>
    <row r="239" spans="1:53" ht="33" customHeight="1" x14ac:dyDescent="0.25">
      <c r="A239" s="236" t="s">
        <v>881</v>
      </c>
      <c r="B239" s="237" t="s">
        <v>766</v>
      </c>
      <c r="C239" s="237" t="s">
        <v>764</v>
      </c>
      <c r="D239" s="399" t="s">
        <v>588</v>
      </c>
      <c r="E239" s="387"/>
      <c r="F239" s="373"/>
      <c r="G239" s="373"/>
      <c r="H239" s="373"/>
      <c r="I239" s="373"/>
      <c r="J239" s="373"/>
      <c r="K239" s="373"/>
      <c r="L239" s="373"/>
      <c r="M239" s="373"/>
      <c r="N239" s="373"/>
      <c r="O239" s="372"/>
      <c r="P239" s="388"/>
      <c r="Q239" s="389"/>
      <c r="R239" s="389"/>
      <c r="S239" s="389"/>
      <c r="T239" s="389"/>
      <c r="U239" s="389"/>
      <c r="V239" s="376"/>
      <c r="W239" s="389"/>
      <c r="X239" s="389"/>
      <c r="Y239" s="390"/>
      <c r="Z239" s="373"/>
      <c r="AA239" s="390"/>
      <c r="AB239" s="373"/>
      <c r="AC239" s="390"/>
      <c r="AD239" s="373"/>
      <c r="AE239" s="390"/>
      <c r="AF239" s="373"/>
      <c r="AG239" s="390"/>
      <c r="AH239" s="373"/>
      <c r="AI239" s="391"/>
      <c r="AJ239" s="373"/>
      <c r="AK239" s="391"/>
      <c r="AL239" s="373"/>
      <c r="AM239" s="373"/>
      <c r="AN239" s="391"/>
      <c r="AO239" s="373"/>
      <c r="AP239" s="391"/>
      <c r="AQ239" s="373"/>
      <c r="AR239" s="391"/>
      <c r="AS239" s="373"/>
      <c r="AT239" s="391"/>
      <c r="AU239" s="373"/>
      <c r="AV239" s="391"/>
      <c r="AW239" s="438">
        <f>AW240</f>
        <v>51</v>
      </c>
      <c r="AX239" s="439">
        <f>AX240+AX245+AX250</f>
        <v>50</v>
      </c>
      <c r="AY239" s="440">
        <f t="shared" si="19"/>
        <v>0</v>
      </c>
      <c r="AZ239" s="438">
        <f>AZ240+AZ245+AZ250</f>
        <v>70</v>
      </c>
      <c r="BA239" s="395">
        <f t="shared" si="17"/>
        <v>140</v>
      </c>
    </row>
    <row r="240" spans="1:53" ht="31.5" customHeight="1" x14ac:dyDescent="0.25">
      <c r="A240" s="311" t="s">
        <v>881</v>
      </c>
      <c r="B240" s="247" t="s">
        <v>986</v>
      </c>
      <c r="C240" s="247" t="s">
        <v>764</v>
      </c>
      <c r="D240" s="248" t="s">
        <v>890</v>
      </c>
      <c r="E240" s="441"/>
      <c r="F240" s="442"/>
      <c r="G240" s="442"/>
      <c r="H240" s="442"/>
      <c r="I240" s="442"/>
      <c r="J240" s="442"/>
      <c r="K240" s="442"/>
      <c r="L240" s="442"/>
      <c r="M240" s="442"/>
      <c r="N240" s="442"/>
      <c r="O240" s="443"/>
      <c r="P240" s="444"/>
      <c r="Q240" s="445"/>
      <c r="R240" s="445"/>
      <c r="S240" s="445"/>
      <c r="T240" s="445"/>
      <c r="U240" s="445"/>
      <c r="V240" s="446"/>
      <c r="W240" s="445"/>
      <c r="X240" s="445"/>
      <c r="Y240" s="447"/>
      <c r="Z240" s="442"/>
      <c r="AA240" s="447"/>
      <c r="AB240" s="442"/>
      <c r="AC240" s="447"/>
      <c r="AD240" s="442"/>
      <c r="AE240" s="447"/>
      <c r="AF240" s="442"/>
      <c r="AG240" s="447"/>
      <c r="AH240" s="442"/>
      <c r="AI240" s="448"/>
      <c r="AJ240" s="442"/>
      <c r="AK240" s="448"/>
      <c r="AL240" s="442"/>
      <c r="AM240" s="442"/>
      <c r="AN240" s="448"/>
      <c r="AO240" s="442"/>
      <c r="AP240" s="448"/>
      <c r="AQ240" s="442"/>
      <c r="AR240" s="448"/>
      <c r="AS240" s="442"/>
      <c r="AT240" s="448"/>
      <c r="AU240" s="442"/>
      <c r="AV240" s="448"/>
      <c r="AW240" s="449">
        <f>AW242</f>
        <v>51</v>
      </c>
      <c r="AX240" s="450">
        <f>AX241</f>
        <v>12</v>
      </c>
      <c r="AY240" s="451">
        <f>AY242</f>
        <v>0</v>
      </c>
      <c r="AZ240" s="449">
        <f>AZ241</f>
        <v>0</v>
      </c>
      <c r="BA240" s="395">
        <f t="shared" si="17"/>
        <v>0</v>
      </c>
    </row>
    <row r="241" spans="1:53" ht="33.75" customHeight="1" x14ac:dyDescent="0.25">
      <c r="A241" s="255" t="s">
        <v>881</v>
      </c>
      <c r="B241" s="247" t="s">
        <v>134</v>
      </c>
      <c r="C241" s="257" t="s">
        <v>764</v>
      </c>
      <c r="D241" s="258" t="s">
        <v>133</v>
      </c>
      <c r="E241" s="387"/>
      <c r="F241" s="373"/>
      <c r="G241" s="373"/>
      <c r="H241" s="373"/>
      <c r="I241" s="373"/>
      <c r="J241" s="373"/>
      <c r="K241" s="373"/>
      <c r="L241" s="373"/>
      <c r="M241" s="373"/>
      <c r="N241" s="373"/>
      <c r="O241" s="372"/>
      <c r="P241" s="388"/>
      <c r="Q241" s="389"/>
      <c r="R241" s="389"/>
      <c r="S241" s="389"/>
      <c r="T241" s="389"/>
      <c r="U241" s="389"/>
      <c r="V241" s="376"/>
      <c r="W241" s="389"/>
      <c r="X241" s="389"/>
      <c r="Y241" s="390"/>
      <c r="Z241" s="373"/>
      <c r="AA241" s="390"/>
      <c r="AB241" s="373"/>
      <c r="AC241" s="390"/>
      <c r="AD241" s="373"/>
      <c r="AE241" s="390"/>
      <c r="AF241" s="373"/>
      <c r="AG241" s="390"/>
      <c r="AH241" s="373"/>
      <c r="AI241" s="391"/>
      <c r="AJ241" s="373"/>
      <c r="AK241" s="391"/>
      <c r="AL241" s="373"/>
      <c r="AM241" s="373"/>
      <c r="AN241" s="391"/>
      <c r="AO241" s="373"/>
      <c r="AP241" s="391"/>
      <c r="AQ241" s="373"/>
      <c r="AR241" s="391"/>
      <c r="AS241" s="373"/>
      <c r="AT241" s="391"/>
      <c r="AU241" s="373"/>
      <c r="AV241" s="391"/>
      <c r="AW241" s="452"/>
      <c r="AX241" s="453">
        <f>AX242+AX244</f>
        <v>12</v>
      </c>
      <c r="AY241" s="451"/>
      <c r="AZ241" s="452">
        <f>AZ242+AZ244</f>
        <v>0</v>
      </c>
      <c r="BA241" s="395">
        <f t="shared" si="17"/>
        <v>0</v>
      </c>
    </row>
    <row r="242" spans="1:53" ht="42" customHeight="1" x14ac:dyDescent="0.25">
      <c r="A242" s="255" t="s">
        <v>881</v>
      </c>
      <c r="B242" s="247" t="s">
        <v>134</v>
      </c>
      <c r="C242" s="247" t="s">
        <v>771</v>
      </c>
      <c r="D242" s="258" t="s">
        <v>747</v>
      </c>
      <c r="E242" s="387"/>
      <c r="F242" s="373"/>
      <c r="G242" s="373"/>
      <c r="H242" s="373"/>
      <c r="I242" s="373"/>
      <c r="J242" s="373"/>
      <c r="K242" s="373"/>
      <c r="L242" s="373"/>
      <c r="M242" s="373"/>
      <c r="N242" s="373"/>
      <c r="O242" s="372"/>
      <c r="P242" s="388"/>
      <c r="Q242" s="389"/>
      <c r="R242" s="389"/>
      <c r="S242" s="389"/>
      <c r="T242" s="389"/>
      <c r="U242" s="389"/>
      <c r="V242" s="376"/>
      <c r="W242" s="389"/>
      <c r="X242" s="389"/>
      <c r="Y242" s="390"/>
      <c r="Z242" s="373"/>
      <c r="AA242" s="390"/>
      <c r="AB242" s="373"/>
      <c r="AC242" s="390"/>
      <c r="AD242" s="373"/>
      <c r="AE242" s="390"/>
      <c r="AF242" s="373"/>
      <c r="AG242" s="390"/>
      <c r="AH242" s="373"/>
      <c r="AI242" s="391"/>
      <c r="AJ242" s="373"/>
      <c r="AK242" s="391"/>
      <c r="AL242" s="373"/>
      <c r="AM242" s="373"/>
      <c r="AN242" s="391"/>
      <c r="AO242" s="373"/>
      <c r="AP242" s="391"/>
      <c r="AQ242" s="373"/>
      <c r="AR242" s="391"/>
      <c r="AS242" s="373"/>
      <c r="AT242" s="391"/>
      <c r="AU242" s="373"/>
      <c r="AV242" s="391"/>
      <c r="AW242" s="452">
        <v>51</v>
      </c>
      <c r="AX242" s="453">
        <v>12</v>
      </c>
      <c r="AY242" s="451">
        <v>0</v>
      </c>
      <c r="AZ242" s="452">
        <f>'[1]4 Расх.2018 '!BB510</f>
        <v>0</v>
      </c>
      <c r="BA242" s="395">
        <f t="shared" si="17"/>
        <v>0</v>
      </c>
    </row>
    <row r="243" spans="1:53" ht="26.25" hidden="1" customHeight="1" x14ac:dyDescent="0.25">
      <c r="A243" s="255"/>
      <c r="B243" s="247"/>
      <c r="C243" s="436"/>
      <c r="D243" s="258"/>
      <c r="E243" s="387"/>
      <c r="F243" s="373"/>
      <c r="G243" s="373"/>
      <c r="H243" s="373"/>
      <c r="I243" s="373"/>
      <c r="J243" s="373"/>
      <c r="K243" s="373"/>
      <c r="L243" s="373"/>
      <c r="M243" s="373"/>
      <c r="N243" s="373"/>
      <c r="O243" s="372"/>
      <c r="P243" s="388"/>
      <c r="Q243" s="389"/>
      <c r="R243" s="389"/>
      <c r="S243" s="389"/>
      <c r="T243" s="389"/>
      <c r="U243" s="389"/>
      <c r="V243" s="376"/>
      <c r="W243" s="389"/>
      <c r="X243" s="389"/>
      <c r="Y243" s="390"/>
      <c r="Z243" s="373"/>
      <c r="AA243" s="390"/>
      <c r="AB243" s="373"/>
      <c r="AC243" s="390"/>
      <c r="AD243" s="373"/>
      <c r="AE243" s="390"/>
      <c r="AF243" s="373"/>
      <c r="AG243" s="390"/>
      <c r="AH243" s="373"/>
      <c r="AI243" s="391"/>
      <c r="AJ243" s="373"/>
      <c r="AK243" s="391"/>
      <c r="AL243" s="373"/>
      <c r="AM243" s="373"/>
      <c r="AN243" s="391"/>
      <c r="AO243" s="373"/>
      <c r="AP243" s="391"/>
      <c r="AQ243" s="373"/>
      <c r="AR243" s="391"/>
      <c r="AS243" s="373"/>
      <c r="AT243" s="391"/>
      <c r="AU243" s="373"/>
      <c r="AV243" s="391"/>
      <c r="AW243" s="452"/>
      <c r="AX243" s="453"/>
      <c r="AY243" s="451"/>
      <c r="AZ243" s="452"/>
      <c r="BA243" s="395" t="e">
        <f t="shared" si="17"/>
        <v>#DIV/0!</v>
      </c>
    </row>
    <row r="244" spans="1:53" ht="0.75" hidden="1" customHeight="1" x14ac:dyDescent="0.25">
      <c r="A244" s="255" t="s">
        <v>881</v>
      </c>
      <c r="B244" s="247" t="s">
        <v>134</v>
      </c>
      <c r="C244" s="436" t="s">
        <v>801</v>
      </c>
      <c r="D244" s="424" t="s">
        <v>987</v>
      </c>
      <c r="E244" s="387"/>
      <c r="F244" s="373"/>
      <c r="G244" s="373"/>
      <c r="H244" s="373"/>
      <c r="I244" s="373"/>
      <c r="J244" s="373"/>
      <c r="K244" s="373"/>
      <c r="L244" s="373"/>
      <c r="M244" s="373"/>
      <c r="N244" s="373"/>
      <c r="O244" s="372"/>
      <c r="P244" s="388"/>
      <c r="Q244" s="389"/>
      <c r="R244" s="389"/>
      <c r="S244" s="389"/>
      <c r="T244" s="389"/>
      <c r="U244" s="389"/>
      <c r="V244" s="376"/>
      <c r="W244" s="389"/>
      <c r="X244" s="389"/>
      <c r="Y244" s="390"/>
      <c r="Z244" s="373"/>
      <c r="AA244" s="390"/>
      <c r="AB244" s="373"/>
      <c r="AC244" s="390"/>
      <c r="AD244" s="373"/>
      <c r="AE244" s="390"/>
      <c r="AF244" s="373"/>
      <c r="AG244" s="390"/>
      <c r="AH244" s="373"/>
      <c r="AI244" s="391"/>
      <c r="AJ244" s="373"/>
      <c r="AK244" s="391"/>
      <c r="AL244" s="373"/>
      <c r="AM244" s="373"/>
      <c r="AN244" s="391"/>
      <c r="AO244" s="373"/>
      <c r="AP244" s="391"/>
      <c r="AQ244" s="373"/>
      <c r="AR244" s="391"/>
      <c r="AS244" s="373"/>
      <c r="AT244" s="391"/>
      <c r="AU244" s="373"/>
      <c r="AV244" s="391"/>
      <c r="AW244" s="452"/>
      <c r="AX244" s="453"/>
      <c r="AY244" s="451"/>
      <c r="AZ244" s="452"/>
      <c r="BA244" s="395" t="e">
        <f t="shared" si="17"/>
        <v>#DIV/0!</v>
      </c>
    </row>
    <row r="245" spans="1:53" ht="69" hidden="1" customHeight="1" x14ac:dyDescent="0.25">
      <c r="A245" s="311" t="s">
        <v>881</v>
      </c>
      <c r="B245" s="247" t="s">
        <v>195</v>
      </c>
      <c r="C245" s="247" t="s">
        <v>764</v>
      </c>
      <c r="D245" s="248" t="s">
        <v>196</v>
      </c>
      <c r="E245" s="249"/>
      <c r="F245" s="250"/>
      <c r="G245" s="251"/>
      <c r="H245" s="251"/>
      <c r="I245" s="251"/>
      <c r="J245" s="249"/>
      <c r="K245" s="250"/>
      <c r="L245" s="251"/>
      <c r="M245" s="251"/>
      <c r="N245" s="252"/>
      <c r="O245" s="251"/>
      <c r="P245" s="251"/>
      <c r="Q245" s="251"/>
      <c r="R245" s="251"/>
      <c r="S245" s="251"/>
      <c r="T245" s="251"/>
      <c r="U245" s="251"/>
      <c r="V245" s="305"/>
      <c r="W245" s="251"/>
      <c r="X245" s="251"/>
      <c r="Y245" s="251"/>
      <c r="Z245" s="312"/>
      <c r="AA245" s="251"/>
      <c r="AB245" s="305"/>
      <c r="AC245" s="251"/>
      <c r="AD245" s="312"/>
      <c r="AE245" s="251"/>
      <c r="AF245" s="305"/>
      <c r="AG245" s="251"/>
      <c r="AH245" s="305"/>
      <c r="AI245" s="251"/>
      <c r="AJ245" s="305"/>
      <c r="AK245" s="251"/>
      <c r="AL245" s="305"/>
      <c r="AM245" s="305"/>
      <c r="AN245" s="251"/>
      <c r="AO245" s="305"/>
      <c r="AP245" s="251"/>
      <c r="AQ245" s="305"/>
      <c r="AR245" s="251"/>
      <c r="AS245" s="305"/>
      <c r="AT245" s="251"/>
      <c r="AU245" s="305"/>
      <c r="AV245" s="251"/>
      <c r="AW245" s="305"/>
      <c r="AX245" s="253">
        <f>AX246+AX248</f>
        <v>0</v>
      </c>
      <c r="AY245" s="451"/>
      <c r="AZ245" s="251">
        <f>AZ246+AZ248</f>
        <v>0</v>
      </c>
      <c r="BA245" s="395" t="e">
        <f t="shared" si="17"/>
        <v>#DIV/0!</v>
      </c>
    </row>
    <row r="246" spans="1:53" ht="68.25" hidden="1" customHeight="1" x14ac:dyDescent="0.25">
      <c r="A246" s="255" t="s">
        <v>881</v>
      </c>
      <c r="B246" s="247" t="s">
        <v>197</v>
      </c>
      <c r="C246" s="257" t="s">
        <v>764</v>
      </c>
      <c r="D246" s="258" t="s">
        <v>198</v>
      </c>
      <c r="E246" s="239"/>
      <c r="F246" s="259"/>
      <c r="G246" s="241"/>
      <c r="H246" s="241"/>
      <c r="I246" s="241"/>
      <c r="J246" s="239"/>
      <c r="K246" s="259"/>
      <c r="L246" s="241"/>
      <c r="M246" s="241"/>
      <c r="N246" s="260"/>
      <c r="O246" s="241"/>
      <c r="P246" s="241"/>
      <c r="Q246" s="241"/>
      <c r="R246" s="241"/>
      <c r="S246" s="241"/>
      <c r="T246" s="241"/>
      <c r="U246" s="241"/>
      <c r="V246" s="214"/>
      <c r="W246" s="241"/>
      <c r="X246" s="241"/>
      <c r="Y246" s="241"/>
      <c r="Z246" s="270"/>
      <c r="AA246" s="241"/>
      <c r="AB246" s="214"/>
      <c r="AC246" s="241"/>
      <c r="AD246" s="270"/>
      <c r="AE246" s="241"/>
      <c r="AF246" s="214"/>
      <c r="AG246" s="241"/>
      <c r="AH246" s="214"/>
      <c r="AI246" s="241"/>
      <c r="AJ246" s="214"/>
      <c r="AK246" s="241"/>
      <c r="AL246" s="214"/>
      <c r="AM246" s="214"/>
      <c r="AN246" s="241"/>
      <c r="AO246" s="214"/>
      <c r="AP246" s="241"/>
      <c r="AQ246" s="214"/>
      <c r="AR246" s="241"/>
      <c r="AS246" s="214"/>
      <c r="AT246" s="241"/>
      <c r="AU246" s="214"/>
      <c r="AV246" s="241"/>
      <c r="AW246" s="214"/>
      <c r="AX246" s="261">
        <f>AX247</f>
        <v>0</v>
      </c>
      <c r="AY246" s="451"/>
      <c r="AZ246" s="241">
        <f>AZ247</f>
        <v>0</v>
      </c>
      <c r="BA246" s="395" t="e">
        <f t="shared" si="17"/>
        <v>#DIV/0!</v>
      </c>
    </row>
    <row r="247" spans="1:53" ht="66" hidden="1" customHeight="1" x14ac:dyDescent="0.25">
      <c r="A247" s="255" t="s">
        <v>881</v>
      </c>
      <c r="B247" s="247" t="s">
        <v>197</v>
      </c>
      <c r="C247" s="247" t="s">
        <v>801</v>
      </c>
      <c r="D247" s="258" t="s">
        <v>368</v>
      </c>
      <c r="E247" s="239"/>
      <c r="F247" s="259"/>
      <c r="G247" s="241"/>
      <c r="H247" s="241"/>
      <c r="I247" s="241"/>
      <c r="J247" s="239"/>
      <c r="K247" s="259"/>
      <c r="L247" s="241"/>
      <c r="M247" s="241"/>
      <c r="N247" s="260"/>
      <c r="O247" s="241"/>
      <c r="P247" s="241"/>
      <c r="Q247" s="241"/>
      <c r="R247" s="241"/>
      <c r="S247" s="241"/>
      <c r="T247" s="241"/>
      <c r="U247" s="241"/>
      <c r="V247" s="214"/>
      <c r="W247" s="241"/>
      <c r="X247" s="241"/>
      <c r="Y247" s="241"/>
      <c r="Z247" s="270"/>
      <c r="AA247" s="241"/>
      <c r="AB247" s="214"/>
      <c r="AC247" s="241"/>
      <c r="AD247" s="270"/>
      <c r="AE247" s="241"/>
      <c r="AF247" s="214"/>
      <c r="AG247" s="241"/>
      <c r="AH247" s="214"/>
      <c r="AI247" s="241"/>
      <c r="AJ247" s="214"/>
      <c r="AK247" s="241"/>
      <c r="AL247" s="214"/>
      <c r="AM247" s="214"/>
      <c r="AN247" s="241"/>
      <c r="AO247" s="214"/>
      <c r="AP247" s="241"/>
      <c r="AQ247" s="214"/>
      <c r="AR247" s="241"/>
      <c r="AS247" s="214"/>
      <c r="AT247" s="241"/>
      <c r="AU247" s="214"/>
      <c r="AV247" s="241"/>
      <c r="AW247" s="214"/>
      <c r="AX247" s="261">
        <f>'[1]4 Расх.2018 '!AX513</f>
        <v>0</v>
      </c>
      <c r="AY247" s="451"/>
      <c r="AZ247" s="241">
        <f>'[1]4 Расх.2018 '!BB513</f>
        <v>0</v>
      </c>
      <c r="BA247" s="395" t="e">
        <f t="shared" si="17"/>
        <v>#DIV/0!</v>
      </c>
    </row>
    <row r="248" spans="1:53" ht="57.75" hidden="1" customHeight="1" x14ac:dyDescent="0.25">
      <c r="A248" s="255" t="s">
        <v>881</v>
      </c>
      <c r="B248" s="247" t="s">
        <v>199</v>
      </c>
      <c r="C248" s="257" t="s">
        <v>764</v>
      </c>
      <c r="D248" s="258" t="s">
        <v>200</v>
      </c>
      <c r="E248" s="239"/>
      <c r="F248" s="259"/>
      <c r="G248" s="241"/>
      <c r="H248" s="241"/>
      <c r="I248" s="241"/>
      <c r="J248" s="239"/>
      <c r="K248" s="259"/>
      <c r="L248" s="241"/>
      <c r="M248" s="241"/>
      <c r="N248" s="260"/>
      <c r="O248" s="241"/>
      <c r="P248" s="241"/>
      <c r="Q248" s="241"/>
      <c r="R248" s="241"/>
      <c r="S248" s="241"/>
      <c r="T248" s="241"/>
      <c r="U248" s="241"/>
      <c r="V248" s="214"/>
      <c r="W248" s="241"/>
      <c r="X248" s="241"/>
      <c r="Y248" s="241"/>
      <c r="Z248" s="270"/>
      <c r="AA248" s="241"/>
      <c r="AB248" s="214"/>
      <c r="AC248" s="241"/>
      <c r="AD248" s="270"/>
      <c r="AE248" s="241"/>
      <c r="AF248" s="214"/>
      <c r="AG248" s="241"/>
      <c r="AH248" s="214"/>
      <c r="AI248" s="241"/>
      <c r="AJ248" s="214"/>
      <c r="AK248" s="241"/>
      <c r="AL248" s="214"/>
      <c r="AM248" s="214"/>
      <c r="AN248" s="241"/>
      <c r="AO248" s="214"/>
      <c r="AP248" s="241"/>
      <c r="AQ248" s="214"/>
      <c r="AR248" s="241"/>
      <c r="AS248" s="214"/>
      <c r="AT248" s="241"/>
      <c r="AU248" s="214"/>
      <c r="AV248" s="241"/>
      <c r="AW248" s="214"/>
      <c r="AX248" s="261">
        <f>AX249</f>
        <v>0</v>
      </c>
      <c r="AY248" s="451"/>
      <c r="AZ248" s="241">
        <f>AZ249</f>
        <v>0</v>
      </c>
      <c r="BA248" s="395" t="e">
        <f t="shared" si="17"/>
        <v>#DIV/0!</v>
      </c>
    </row>
    <row r="249" spans="1:53" ht="68.25" hidden="1" customHeight="1" x14ac:dyDescent="0.25">
      <c r="A249" s="255" t="s">
        <v>881</v>
      </c>
      <c r="B249" s="247" t="s">
        <v>199</v>
      </c>
      <c r="C249" s="247" t="s">
        <v>801</v>
      </c>
      <c r="D249" s="258" t="s">
        <v>368</v>
      </c>
      <c r="E249" s="239"/>
      <c r="F249" s="259"/>
      <c r="G249" s="241"/>
      <c r="H249" s="241"/>
      <c r="I249" s="241"/>
      <c r="J249" s="239"/>
      <c r="K249" s="259"/>
      <c r="L249" s="241"/>
      <c r="M249" s="241"/>
      <c r="N249" s="260"/>
      <c r="O249" s="241"/>
      <c r="P249" s="241"/>
      <c r="Q249" s="241"/>
      <c r="R249" s="241"/>
      <c r="S249" s="241"/>
      <c r="T249" s="241"/>
      <c r="U249" s="241"/>
      <c r="V249" s="214"/>
      <c r="W249" s="241"/>
      <c r="X249" s="241"/>
      <c r="Y249" s="241"/>
      <c r="Z249" s="270"/>
      <c r="AA249" s="241"/>
      <c r="AB249" s="214"/>
      <c r="AC249" s="241"/>
      <c r="AD249" s="270"/>
      <c r="AE249" s="241"/>
      <c r="AF249" s="214"/>
      <c r="AG249" s="241"/>
      <c r="AH249" s="214"/>
      <c r="AI249" s="241"/>
      <c r="AJ249" s="214"/>
      <c r="AK249" s="241"/>
      <c r="AL249" s="214"/>
      <c r="AM249" s="214"/>
      <c r="AN249" s="241"/>
      <c r="AO249" s="214"/>
      <c r="AP249" s="241"/>
      <c r="AQ249" s="214"/>
      <c r="AR249" s="241"/>
      <c r="AS249" s="214"/>
      <c r="AT249" s="241"/>
      <c r="AU249" s="214"/>
      <c r="AV249" s="241"/>
      <c r="AW249" s="214"/>
      <c r="AX249" s="261">
        <f>'[1]4 Расх.2018 '!AX515</f>
        <v>0</v>
      </c>
      <c r="AY249" s="451"/>
      <c r="AZ249" s="241">
        <f>'[1]4 Расх.2018 '!BB515</f>
        <v>0</v>
      </c>
      <c r="BA249" s="395" t="e">
        <f t="shared" si="17"/>
        <v>#DIV/0!</v>
      </c>
    </row>
    <row r="250" spans="1:53" ht="56.25" customHeight="1" x14ac:dyDescent="0.25">
      <c r="A250" s="311" t="s">
        <v>881</v>
      </c>
      <c r="B250" s="247" t="s">
        <v>202</v>
      </c>
      <c r="C250" s="247" t="s">
        <v>764</v>
      </c>
      <c r="D250" s="248" t="s">
        <v>201</v>
      </c>
      <c r="E250" s="249"/>
      <c r="F250" s="250"/>
      <c r="G250" s="251"/>
      <c r="H250" s="251"/>
      <c r="I250" s="251"/>
      <c r="J250" s="249"/>
      <c r="K250" s="250"/>
      <c r="L250" s="251"/>
      <c r="M250" s="251"/>
      <c r="N250" s="252"/>
      <c r="O250" s="251"/>
      <c r="P250" s="251"/>
      <c r="Q250" s="251"/>
      <c r="R250" s="251"/>
      <c r="S250" s="251"/>
      <c r="T250" s="251"/>
      <c r="U250" s="251"/>
      <c r="V250" s="305"/>
      <c r="W250" s="251"/>
      <c r="X250" s="251"/>
      <c r="Y250" s="251"/>
      <c r="Z250" s="312"/>
      <c r="AA250" s="251"/>
      <c r="AB250" s="305"/>
      <c r="AC250" s="251"/>
      <c r="AD250" s="312"/>
      <c r="AE250" s="251"/>
      <c r="AF250" s="305"/>
      <c r="AG250" s="251"/>
      <c r="AH250" s="305"/>
      <c r="AI250" s="251"/>
      <c r="AJ250" s="305"/>
      <c r="AK250" s="251"/>
      <c r="AL250" s="305"/>
      <c r="AM250" s="305"/>
      <c r="AN250" s="251"/>
      <c r="AO250" s="305"/>
      <c r="AP250" s="251"/>
      <c r="AQ250" s="305"/>
      <c r="AR250" s="251"/>
      <c r="AS250" s="305"/>
      <c r="AT250" s="251"/>
      <c r="AU250" s="305"/>
      <c r="AV250" s="251"/>
      <c r="AW250" s="305"/>
      <c r="AX250" s="253">
        <f>AX251</f>
        <v>38</v>
      </c>
      <c r="AY250" s="451"/>
      <c r="AZ250" s="251">
        <f>AZ251</f>
        <v>70</v>
      </c>
      <c r="BA250" s="395">
        <f t="shared" si="17"/>
        <v>184.21052631578948</v>
      </c>
    </row>
    <row r="251" spans="1:53" ht="30.75" customHeight="1" x14ac:dyDescent="0.25">
      <c r="A251" s="280" t="s">
        <v>881</v>
      </c>
      <c r="B251" s="257" t="s">
        <v>203</v>
      </c>
      <c r="C251" s="257" t="s">
        <v>764</v>
      </c>
      <c r="D251" s="258" t="s">
        <v>204</v>
      </c>
      <c r="E251" s="239"/>
      <c r="F251" s="259"/>
      <c r="G251" s="241"/>
      <c r="H251" s="241"/>
      <c r="I251" s="241"/>
      <c r="J251" s="239"/>
      <c r="K251" s="259"/>
      <c r="L251" s="241"/>
      <c r="M251" s="241"/>
      <c r="N251" s="260"/>
      <c r="O251" s="241"/>
      <c r="P251" s="241"/>
      <c r="Q251" s="241"/>
      <c r="R251" s="241"/>
      <c r="S251" s="241"/>
      <c r="T251" s="241"/>
      <c r="U251" s="241"/>
      <c r="V251" s="214"/>
      <c r="W251" s="241"/>
      <c r="X251" s="241"/>
      <c r="Y251" s="241"/>
      <c r="Z251" s="270"/>
      <c r="AA251" s="241"/>
      <c r="AB251" s="214"/>
      <c r="AC251" s="241"/>
      <c r="AD251" s="270"/>
      <c r="AE251" s="241"/>
      <c r="AF251" s="214"/>
      <c r="AG251" s="241"/>
      <c r="AH251" s="214"/>
      <c r="AI251" s="241"/>
      <c r="AJ251" s="214"/>
      <c r="AK251" s="241"/>
      <c r="AL251" s="214"/>
      <c r="AM251" s="214"/>
      <c r="AN251" s="241"/>
      <c r="AO251" s="214"/>
      <c r="AP251" s="241"/>
      <c r="AQ251" s="214"/>
      <c r="AR251" s="241"/>
      <c r="AS251" s="214"/>
      <c r="AT251" s="241"/>
      <c r="AU251" s="214"/>
      <c r="AV251" s="241"/>
      <c r="AW251" s="214"/>
      <c r="AX251" s="261">
        <f>AX252</f>
        <v>38</v>
      </c>
      <c r="AY251" s="451"/>
      <c r="AZ251" s="241">
        <f>AZ252</f>
        <v>70</v>
      </c>
      <c r="BA251" s="395">
        <f t="shared" si="17"/>
        <v>184.21052631578948</v>
      </c>
    </row>
    <row r="252" spans="1:53" ht="30.75" customHeight="1" x14ac:dyDescent="0.25">
      <c r="A252" s="280" t="s">
        <v>881</v>
      </c>
      <c r="B252" s="247" t="s">
        <v>203</v>
      </c>
      <c r="C252" s="247" t="s">
        <v>801</v>
      </c>
      <c r="D252" s="258" t="s">
        <v>755</v>
      </c>
      <c r="E252" s="239"/>
      <c r="F252" s="259"/>
      <c r="G252" s="241"/>
      <c r="H252" s="241"/>
      <c r="I252" s="241"/>
      <c r="J252" s="239"/>
      <c r="K252" s="259"/>
      <c r="L252" s="241"/>
      <c r="M252" s="241"/>
      <c r="N252" s="260"/>
      <c r="O252" s="241"/>
      <c r="P252" s="241"/>
      <c r="Q252" s="241"/>
      <c r="R252" s="241"/>
      <c r="S252" s="241"/>
      <c r="T252" s="241"/>
      <c r="U252" s="241"/>
      <c r="V252" s="214"/>
      <c r="W252" s="241"/>
      <c r="X252" s="241"/>
      <c r="Y252" s="241"/>
      <c r="Z252" s="270"/>
      <c r="AA252" s="241"/>
      <c r="AB252" s="214"/>
      <c r="AC252" s="241"/>
      <c r="AD252" s="270"/>
      <c r="AE252" s="241"/>
      <c r="AF252" s="214"/>
      <c r="AG252" s="241"/>
      <c r="AH252" s="214"/>
      <c r="AI252" s="241"/>
      <c r="AJ252" s="214"/>
      <c r="AK252" s="241"/>
      <c r="AL252" s="214"/>
      <c r="AM252" s="214"/>
      <c r="AN252" s="241"/>
      <c r="AO252" s="214"/>
      <c r="AP252" s="241"/>
      <c r="AQ252" s="214"/>
      <c r="AR252" s="241"/>
      <c r="AS252" s="214"/>
      <c r="AT252" s="241"/>
      <c r="AU252" s="214"/>
      <c r="AV252" s="241"/>
      <c r="AW252" s="214"/>
      <c r="AX252" s="261">
        <v>38</v>
      </c>
      <c r="AY252" s="451"/>
      <c r="AZ252" s="241">
        <f>'[1]4 Расх.2018 '!BB523</f>
        <v>70</v>
      </c>
      <c r="BA252" s="395">
        <f t="shared" si="17"/>
        <v>184.21052631578948</v>
      </c>
    </row>
    <row r="253" spans="1:53" ht="1.5" customHeight="1" x14ac:dyDescent="0.25">
      <c r="A253" s="255"/>
      <c r="B253" s="247"/>
      <c r="C253" s="436"/>
      <c r="D253" s="426"/>
      <c r="E253" s="387"/>
      <c r="F253" s="373"/>
      <c r="G253" s="373"/>
      <c r="H253" s="373"/>
      <c r="I253" s="373"/>
      <c r="J253" s="373"/>
      <c r="K253" s="373"/>
      <c r="L253" s="373"/>
      <c r="M253" s="373"/>
      <c r="N253" s="373"/>
      <c r="O253" s="372"/>
      <c r="P253" s="388"/>
      <c r="Q253" s="389"/>
      <c r="R253" s="389"/>
      <c r="S253" s="389"/>
      <c r="T253" s="389"/>
      <c r="U253" s="389"/>
      <c r="V253" s="376"/>
      <c r="W253" s="389"/>
      <c r="X253" s="389"/>
      <c r="Y253" s="390"/>
      <c r="Z253" s="373"/>
      <c r="AA253" s="390"/>
      <c r="AB253" s="373"/>
      <c r="AC253" s="390"/>
      <c r="AD253" s="373"/>
      <c r="AE253" s="390"/>
      <c r="AF253" s="373"/>
      <c r="AG253" s="390"/>
      <c r="AH253" s="373"/>
      <c r="AI253" s="391"/>
      <c r="AJ253" s="373"/>
      <c r="AK253" s="391"/>
      <c r="AL253" s="373"/>
      <c r="AM253" s="373"/>
      <c r="AN253" s="391"/>
      <c r="AO253" s="373"/>
      <c r="AP253" s="391"/>
      <c r="AQ253" s="373"/>
      <c r="AR253" s="391"/>
      <c r="AS253" s="373"/>
      <c r="AT253" s="391"/>
      <c r="AU253" s="373"/>
      <c r="AV253" s="391"/>
      <c r="AW253" s="452"/>
      <c r="AX253" s="453"/>
      <c r="AY253" s="451"/>
      <c r="AZ253" s="452"/>
      <c r="BA253" s="395" t="e">
        <f t="shared" si="17"/>
        <v>#DIV/0!</v>
      </c>
    </row>
    <row r="254" spans="1:53" ht="31.5" hidden="1" customHeight="1" x14ac:dyDescent="0.25">
      <c r="A254" s="255"/>
      <c r="B254" s="247"/>
      <c r="C254" s="436"/>
      <c r="D254" s="426"/>
      <c r="E254" s="387"/>
      <c r="F254" s="373"/>
      <c r="G254" s="373"/>
      <c r="H254" s="373"/>
      <c r="I254" s="373"/>
      <c r="J254" s="373"/>
      <c r="K254" s="373"/>
      <c r="L254" s="373"/>
      <c r="M254" s="373"/>
      <c r="N254" s="373"/>
      <c r="O254" s="372"/>
      <c r="P254" s="388"/>
      <c r="Q254" s="389"/>
      <c r="R254" s="389"/>
      <c r="S254" s="389"/>
      <c r="T254" s="389"/>
      <c r="U254" s="389"/>
      <c r="V254" s="376"/>
      <c r="W254" s="389"/>
      <c r="X254" s="389"/>
      <c r="Y254" s="390"/>
      <c r="Z254" s="373"/>
      <c r="AA254" s="390"/>
      <c r="AB254" s="373"/>
      <c r="AC254" s="390"/>
      <c r="AD254" s="373"/>
      <c r="AE254" s="390"/>
      <c r="AF254" s="373"/>
      <c r="AG254" s="390"/>
      <c r="AH254" s="373"/>
      <c r="AI254" s="391"/>
      <c r="AJ254" s="373"/>
      <c r="AK254" s="391"/>
      <c r="AL254" s="373"/>
      <c r="AM254" s="373"/>
      <c r="AN254" s="391"/>
      <c r="AO254" s="373"/>
      <c r="AP254" s="391"/>
      <c r="AQ254" s="373"/>
      <c r="AR254" s="391"/>
      <c r="AS254" s="373"/>
      <c r="AT254" s="391"/>
      <c r="AU254" s="373"/>
      <c r="AV254" s="391"/>
      <c r="AW254" s="452"/>
      <c r="AX254" s="453"/>
      <c r="AY254" s="451"/>
      <c r="AZ254" s="452"/>
      <c r="BA254" s="395" t="e">
        <f t="shared" si="17"/>
        <v>#DIV/0!</v>
      </c>
    </row>
    <row r="255" spans="1:53" ht="32.25" hidden="1" customHeight="1" x14ac:dyDescent="0.25">
      <c r="A255" s="255"/>
      <c r="B255" s="247"/>
      <c r="C255" s="436"/>
      <c r="D255" s="426"/>
      <c r="E255" s="387"/>
      <c r="F255" s="373"/>
      <c r="G255" s="373"/>
      <c r="H255" s="373"/>
      <c r="I255" s="373"/>
      <c r="J255" s="373"/>
      <c r="K255" s="373"/>
      <c r="L255" s="373"/>
      <c r="M255" s="373"/>
      <c r="N255" s="373"/>
      <c r="O255" s="372"/>
      <c r="P255" s="388"/>
      <c r="Q255" s="389"/>
      <c r="R255" s="389"/>
      <c r="S255" s="389"/>
      <c r="T255" s="389"/>
      <c r="U255" s="389"/>
      <c r="V255" s="376"/>
      <c r="W255" s="389"/>
      <c r="X255" s="389"/>
      <c r="Y255" s="390"/>
      <c r="Z255" s="373"/>
      <c r="AA255" s="390"/>
      <c r="AB255" s="373"/>
      <c r="AC255" s="390"/>
      <c r="AD255" s="373"/>
      <c r="AE255" s="390"/>
      <c r="AF255" s="373"/>
      <c r="AG255" s="390"/>
      <c r="AH255" s="373"/>
      <c r="AI255" s="391"/>
      <c r="AJ255" s="373"/>
      <c r="AK255" s="391"/>
      <c r="AL255" s="373"/>
      <c r="AM255" s="373"/>
      <c r="AN255" s="391"/>
      <c r="AO255" s="373"/>
      <c r="AP255" s="391"/>
      <c r="AQ255" s="373"/>
      <c r="AR255" s="391"/>
      <c r="AS255" s="373"/>
      <c r="AT255" s="391"/>
      <c r="AU255" s="373"/>
      <c r="AV255" s="391"/>
      <c r="AW255" s="452"/>
      <c r="AX255" s="453"/>
      <c r="AY255" s="451"/>
      <c r="AZ255" s="452"/>
      <c r="BA255" s="395" t="e">
        <f t="shared" si="17"/>
        <v>#DIV/0!</v>
      </c>
    </row>
    <row r="256" spans="1:53" ht="54" hidden="1" customHeight="1" x14ac:dyDescent="0.25">
      <c r="A256" s="255"/>
      <c r="B256" s="247"/>
      <c r="C256" s="436"/>
      <c r="D256" s="426"/>
      <c r="E256" s="387"/>
      <c r="F256" s="373"/>
      <c r="G256" s="373"/>
      <c r="H256" s="373"/>
      <c r="I256" s="373"/>
      <c r="J256" s="373"/>
      <c r="K256" s="373"/>
      <c r="L256" s="373"/>
      <c r="M256" s="373"/>
      <c r="N256" s="373"/>
      <c r="O256" s="372"/>
      <c r="P256" s="388"/>
      <c r="Q256" s="389"/>
      <c r="R256" s="389"/>
      <c r="S256" s="389"/>
      <c r="T256" s="389"/>
      <c r="U256" s="389"/>
      <c r="V256" s="376"/>
      <c r="W256" s="389"/>
      <c r="X256" s="389"/>
      <c r="Y256" s="390"/>
      <c r="Z256" s="373"/>
      <c r="AA256" s="390"/>
      <c r="AB256" s="373"/>
      <c r="AC256" s="390"/>
      <c r="AD256" s="373"/>
      <c r="AE256" s="390"/>
      <c r="AF256" s="373"/>
      <c r="AG256" s="390"/>
      <c r="AH256" s="373"/>
      <c r="AI256" s="391"/>
      <c r="AJ256" s="373"/>
      <c r="AK256" s="391"/>
      <c r="AL256" s="373"/>
      <c r="AM256" s="373"/>
      <c r="AN256" s="391"/>
      <c r="AO256" s="373"/>
      <c r="AP256" s="391"/>
      <c r="AQ256" s="373"/>
      <c r="AR256" s="391"/>
      <c r="AS256" s="373"/>
      <c r="AT256" s="391"/>
      <c r="AU256" s="373"/>
      <c r="AV256" s="391"/>
      <c r="AW256" s="452"/>
      <c r="AX256" s="453"/>
      <c r="AY256" s="451"/>
      <c r="AZ256" s="452"/>
      <c r="BA256" s="395" t="e">
        <f t="shared" si="17"/>
        <v>#DIV/0!</v>
      </c>
    </row>
    <row r="257" spans="1:53" ht="47.25" x14ac:dyDescent="0.25">
      <c r="A257" s="418" t="s">
        <v>933</v>
      </c>
      <c r="B257" s="384" t="s">
        <v>2</v>
      </c>
      <c r="C257" s="385" t="s">
        <v>764</v>
      </c>
      <c r="D257" s="420" t="s">
        <v>146</v>
      </c>
      <c r="E257" s="387"/>
      <c r="F257" s="373"/>
      <c r="G257" s="373"/>
      <c r="H257" s="373"/>
      <c r="I257" s="373"/>
      <c r="J257" s="373"/>
      <c r="K257" s="373"/>
      <c r="L257" s="373"/>
      <c r="M257" s="373"/>
      <c r="N257" s="373"/>
      <c r="O257" s="372"/>
      <c r="P257" s="388"/>
      <c r="Q257" s="389"/>
      <c r="R257" s="389"/>
      <c r="S257" s="389"/>
      <c r="T257" s="389"/>
      <c r="U257" s="389"/>
      <c r="V257" s="376"/>
      <c r="W257" s="389"/>
      <c r="X257" s="389"/>
      <c r="Y257" s="390"/>
      <c r="Z257" s="373"/>
      <c r="AA257" s="390"/>
      <c r="AB257" s="373"/>
      <c r="AC257" s="390"/>
      <c r="AD257" s="373"/>
      <c r="AE257" s="390"/>
      <c r="AF257" s="373"/>
      <c r="AG257" s="390"/>
      <c r="AH257" s="373"/>
      <c r="AI257" s="391"/>
      <c r="AJ257" s="373"/>
      <c r="AK257" s="391"/>
      <c r="AL257" s="373"/>
      <c r="AM257" s="373"/>
      <c r="AN257" s="391"/>
      <c r="AO257" s="373"/>
      <c r="AP257" s="391"/>
      <c r="AQ257" s="373"/>
      <c r="AR257" s="391"/>
      <c r="AS257" s="373"/>
      <c r="AT257" s="391"/>
      <c r="AU257" s="373"/>
      <c r="AV257" s="391"/>
      <c r="AW257" s="392">
        <f>AW258</f>
        <v>0</v>
      </c>
      <c r="AX257" s="393">
        <f>AX258</f>
        <v>852</v>
      </c>
      <c r="AY257" s="394">
        <f>AY258</f>
        <v>661.5</v>
      </c>
      <c r="AZ257" s="392">
        <f>AZ258</f>
        <v>648</v>
      </c>
      <c r="BA257" s="395">
        <f t="shared" si="17"/>
        <v>76.056338028169009</v>
      </c>
    </row>
    <row r="258" spans="1:53" ht="15.75" x14ac:dyDescent="0.25">
      <c r="A258" s="236" t="s">
        <v>882</v>
      </c>
      <c r="B258" s="237" t="s">
        <v>766</v>
      </c>
      <c r="C258" s="237" t="s">
        <v>764</v>
      </c>
      <c r="D258" s="421" t="s">
        <v>589</v>
      </c>
      <c r="E258" s="400">
        <f>F258+G258+H258+I258</f>
        <v>0</v>
      </c>
      <c r="F258" s="400">
        <f>F263</f>
        <v>0</v>
      </c>
      <c r="G258" s="400">
        <f>G263</f>
        <v>0</v>
      </c>
      <c r="H258" s="400">
        <f>H263</f>
        <v>0</v>
      </c>
      <c r="I258" s="400">
        <f>I263</f>
        <v>0</v>
      </c>
      <c r="J258" s="400">
        <f>K258+L258+M258+N258</f>
        <v>0</v>
      </c>
      <c r="K258" s="400">
        <f>K263</f>
        <v>0</v>
      </c>
      <c r="L258" s="400">
        <f>L263</f>
        <v>0</v>
      </c>
      <c r="M258" s="400">
        <f>M263</f>
        <v>0</v>
      </c>
      <c r="N258" s="454">
        <f>N263</f>
        <v>0</v>
      </c>
      <c r="O258" s="400">
        <v>69124.600000000006</v>
      </c>
      <c r="P258" s="400"/>
      <c r="Q258" s="400">
        <f>Q263</f>
        <v>0</v>
      </c>
      <c r="R258" s="400">
        <f>R263</f>
        <v>0</v>
      </c>
      <c r="S258" s="400">
        <f>S263</f>
        <v>0</v>
      </c>
      <c r="T258" s="400">
        <f>T263</f>
        <v>0</v>
      </c>
      <c r="U258" s="400">
        <f>U263</f>
        <v>0</v>
      </c>
      <c r="V258" s="362"/>
      <c r="W258" s="400">
        <f>W263</f>
        <v>0</v>
      </c>
      <c r="X258" s="400" t="e">
        <f>X263+#REF!</f>
        <v>#REF!</v>
      </c>
      <c r="Y258" s="400" t="e">
        <f>W258+X258</f>
        <v>#REF!</v>
      </c>
      <c r="Z258" s="362"/>
      <c r="AA258" s="400">
        <f>AA263</f>
        <v>0</v>
      </c>
      <c r="AB258" s="362"/>
      <c r="AC258" s="400">
        <f>AC263</f>
        <v>0</v>
      </c>
      <c r="AD258" s="362"/>
      <c r="AE258" s="400">
        <f>AE263</f>
        <v>0</v>
      </c>
      <c r="AF258" s="362"/>
      <c r="AG258" s="400">
        <f>AG263</f>
        <v>0</v>
      </c>
      <c r="AH258" s="362"/>
      <c r="AI258" s="400">
        <f>AI263</f>
        <v>0</v>
      </c>
      <c r="AJ258" s="362"/>
      <c r="AK258" s="400">
        <f>AK263</f>
        <v>0</v>
      </c>
      <c r="AL258" s="362"/>
      <c r="AM258" s="362"/>
      <c r="AN258" s="400">
        <f>AN263</f>
        <v>0</v>
      </c>
      <c r="AO258" s="454"/>
      <c r="AP258" s="400">
        <f>AP263</f>
        <v>0</v>
      </c>
      <c r="AQ258" s="362"/>
      <c r="AR258" s="400">
        <f>AR263</f>
        <v>0</v>
      </c>
      <c r="AS258" s="362"/>
      <c r="AT258" s="400">
        <f>AT263</f>
        <v>0</v>
      </c>
      <c r="AU258" s="362"/>
      <c r="AV258" s="400">
        <f>AV263</f>
        <v>0</v>
      </c>
      <c r="AW258" s="400">
        <f>AW260</f>
        <v>0</v>
      </c>
      <c r="AX258" s="401">
        <f>AX259</f>
        <v>852</v>
      </c>
      <c r="AY258" s="402">
        <f>AY260</f>
        <v>661.5</v>
      </c>
      <c r="AZ258" s="400">
        <f>AZ259</f>
        <v>648</v>
      </c>
      <c r="BA258" s="395">
        <f t="shared" si="17"/>
        <v>76.056338028169009</v>
      </c>
    </row>
    <row r="259" spans="1:53" ht="30" customHeight="1" x14ac:dyDescent="0.25">
      <c r="A259" s="236" t="s">
        <v>883</v>
      </c>
      <c r="B259" s="237" t="s">
        <v>766</v>
      </c>
      <c r="C259" s="237" t="s">
        <v>764</v>
      </c>
      <c r="D259" s="421" t="s">
        <v>1</v>
      </c>
      <c r="E259" s="400"/>
      <c r="F259" s="400"/>
      <c r="G259" s="400"/>
      <c r="H259" s="400"/>
      <c r="I259" s="400"/>
      <c r="J259" s="400"/>
      <c r="K259" s="400"/>
      <c r="L259" s="400"/>
      <c r="M259" s="400"/>
      <c r="N259" s="454"/>
      <c r="O259" s="400"/>
      <c r="P259" s="400"/>
      <c r="Q259" s="400"/>
      <c r="R259" s="400"/>
      <c r="S259" s="400"/>
      <c r="T259" s="400"/>
      <c r="U259" s="400"/>
      <c r="V259" s="362"/>
      <c r="W259" s="400"/>
      <c r="X259" s="400"/>
      <c r="Y259" s="400"/>
      <c r="Z259" s="362"/>
      <c r="AA259" s="400"/>
      <c r="AB259" s="362"/>
      <c r="AC259" s="400"/>
      <c r="AD259" s="362"/>
      <c r="AE259" s="400"/>
      <c r="AF259" s="362"/>
      <c r="AG259" s="400"/>
      <c r="AH259" s="362"/>
      <c r="AI259" s="400"/>
      <c r="AJ259" s="362"/>
      <c r="AK259" s="400"/>
      <c r="AL259" s="362"/>
      <c r="AM259" s="362"/>
      <c r="AN259" s="400"/>
      <c r="AO259" s="454"/>
      <c r="AP259" s="400"/>
      <c r="AQ259" s="362"/>
      <c r="AR259" s="400"/>
      <c r="AS259" s="362"/>
      <c r="AT259" s="400"/>
      <c r="AU259" s="362"/>
      <c r="AV259" s="400"/>
      <c r="AW259" s="400"/>
      <c r="AX259" s="401">
        <f>AX260+AX263</f>
        <v>852</v>
      </c>
      <c r="AY259" s="402"/>
      <c r="AZ259" s="400">
        <f>AZ260+AZ263</f>
        <v>648</v>
      </c>
      <c r="BA259" s="395">
        <f t="shared" si="17"/>
        <v>76.056338028169009</v>
      </c>
    </row>
    <row r="260" spans="1:53" ht="31.5" x14ac:dyDescent="0.25">
      <c r="A260" s="255" t="s">
        <v>883</v>
      </c>
      <c r="B260" s="247" t="s">
        <v>4</v>
      </c>
      <c r="C260" s="247" t="s">
        <v>764</v>
      </c>
      <c r="D260" s="248" t="s">
        <v>97</v>
      </c>
      <c r="E260" s="239"/>
      <c r="F260" s="239"/>
      <c r="G260" s="239"/>
      <c r="H260" s="239"/>
      <c r="I260" s="239"/>
      <c r="J260" s="239"/>
      <c r="K260" s="239"/>
      <c r="L260" s="239"/>
      <c r="M260" s="239"/>
      <c r="N260" s="240"/>
      <c r="O260" s="239"/>
      <c r="P260" s="239"/>
      <c r="Q260" s="239"/>
      <c r="R260" s="239"/>
      <c r="S260" s="239"/>
      <c r="T260" s="239"/>
      <c r="U260" s="239"/>
      <c r="V260" s="214"/>
      <c r="W260" s="239"/>
      <c r="X260" s="239"/>
      <c r="Y260" s="239"/>
      <c r="Z260" s="214"/>
      <c r="AA260" s="239"/>
      <c r="AB260" s="214"/>
      <c r="AC260" s="239"/>
      <c r="AD260" s="214"/>
      <c r="AE260" s="239"/>
      <c r="AF260" s="214"/>
      <c r="AG260" s="239"/>
      <c r="AH260" s="214"/>
      <c r="AI260" s="239"/>
      <c r="AJ260" s="214"/>
      <c r="AK260" s="239"/>
      <c r="AL260" s="214"/>
      <c r="AM260" s="214"/>
      <c r="AN260" s="239"/>
      <c r="AO260" s="240"/>
      <c r="AP260" s="239"/>
      <c r="AQ260" s="214"/>
      <c r="AR260" s="239"/>
      <c r="AS260" s="214"/>
      <c r="AT260" s="239"/>
      <c r="AU260" s="214"/>
      <c r="AV260" s="239"/>
      <c r="AW260" s="214"/>
      <c r="AX260" s="261">
        <f>AX261</f>
        <v>827</v>
      </c>
      <c r="AY260" s="407">
        <f>AY261+AY263</f>
        <v>661.5</v>
      </c>
      <c r="AZ260" s="241">
        <f>AZ261</f>
        <v>643</v>
      </c>
      <c r="BA260" s="395">
        <f t="shared" si="17"/>
        <v>77.750906892382105</v>
      </c>
    </row>
    <row r="261" spans="1:53" ht="31.5" x14ac:dyDescent="0.25">
      <c r="A261" s="255" t="s">
        <v>883</v>
      </c>
      <c r="B261" s="247" t="s">
        <v>3</v>
      </c>
      <c r="C261" s="247" t="s">
        <v>764</v>
      </c>
      <c r="D261" s="248" t="s">
        <v>108</v>
      </c>
      <c r="E261" s="239"/>
      <c r="F261" s="239"/>
      <c r="G261" s="239"/>
      <c r="H261" s="239"/>
      <c r="I261" s="239"/>
      <c r="J261" s="239"/>
      <c r="K261" s="239"/>
      <c r="L261" s="239"/>
      <c r="M261" s="239"/>
      <c r="N261" s="240"/>
      <c r="O261" s="239"/>
      <c r="P261" s="239"/>
      <c r="Q261" s="239"/>
      <c r="R261" s="239"/>
      <c r="S261" s="239"/>
      <c r="T261" s="239"/>
      <c r="U261" s="239"/>
      <c r="V261" s="214"/>
      <c r="W261" s="239"/>
      <c r="X261" s="239"/>
      <c r="Y261" s="239"/>
      <c r="Z261" s="214"/>
      <c r="AA261" s="239"/>
      <c r="AB261" s="214"/>
      <c r="AC261" s="239"/>
      <c r="AD261" s="214"/>
      <c r="AE261" s="239"/>
      <c r="AF261" s="214"/>
      <c r="AG261" s="239"/>
      <c r="AH261" s="214"/>
      <c r="AI261" s="239"/>
      <c r="AJ261" s="214"/>
      <c r="AK261" s="239"/>
      <c r="AL261" s="214"/>
      <c r="AM261" s="214"/>
      <c r="AN261" s="239"/>
      <c r="AO261" s="240"/>
      <c r="AP261" s="239"/>
      <c r="AQ261" s="214"/>
      <c r="AR261" s="239"/>
      <c r="AS261" s="214"/>
      <c r="AT261" s="239"/>
      <c r="AU261" s="214"/>
      <c r="AV261" s="239"/>
      <c r="AW261" s="214"/>
      <c r="AX261" s="261">
        <f>AX262</f>
        <v>827</v>
      </c>
      <c r="AY261" s="407">
        <v>611.5</v>
      </c>
      <c r="AZ261" s="241">
        <f>AZ262</f>
        <v>643</v>
      </c>
      <c r="BA261" s="395">
        <f t="shared" si="17"/>
        <v>77.750906892382105</v>
      </c>
    </row>
    <row r="262" spans="1:53" ht="47.25" x14ac:dyDescent="0.25">
      <c r="A262" s="255" t="s">
        <v>883</v>
      </c>
      <c r="B262" s="247" t="s">
        <v>3</v>
      </c>
      <c r="C262" s="247" t="s">
        <v>801</v>
      </c>
      <c r="D262" s="258" t="s">
        <v>751</v>
      </c>
      <c r="E262" s="239"/>
      <c r="F262" s="239"/>
      <c r="G262" s="239"/>
      <c r="H262" s="239"/>
      <c r="I262" s="239"/>
      <c r="J262" s="239"/>
      <c r="K262" s="239"/>
      <c r="L262" s="239"/>
      <c r="M262" s="239"/>
      <c r="N262" s="240"/>
      <c r="O262" s="239"/>
      <c r="P262" s="239"/>
      <c r="Q262" s="239"/>
      <c r="R262" s="239"/>
      <c r="S262" s="239"/>
      <c r="T262" s="239"/>
      <c r="U262" s="239"/>
      <c r="V262" s="214"/>
      <c r="W262" s="239"/>
      <c r="X262" s="239"/>
      <c r="Y262" s="239"/>
      <c r="Z262" s="214"/>
      <c r="AA262" s="239"/>
      <c r="AB262" s="214"/>
      <c r="AC262" s="239"/>
      <c r="AD262" s="214"/>
      <c r="AE262" s="239"/>
      <c r="AF262" s="214"/>
      <c r="AG262" s="239"/>
      <c r="AH262" s="214"/>
      <c r="AI262" s="239"/>
      <c r="AJ262" s="214"/>
      <c r="AK262" s="239"/>
      <c r="AL262" s="214"/>
      <c r="AM262" s="214"/>
      <c r="AN262" s="239"/>
      <c r="AO262" s="240"/>
      <c r="AP262" s="239"/>
      <c r="AQ262" s="214"/>
      <c r="AR262" s="239"/>
      <c r="AS262" s="214"/>
      <c r="AT262" s="239"/>
      <c r="AU262" s="214"/>
      <c r="AV262" s="239"/>
      <c r="AW262" s="214"/>
      <c r="AX262" s="261">
        <v>827</v>
      </c>
      <c r="AY262" s="407"/>
      <c r="AZ262" s="241">
        <f>'[1]4 Расх.2018 '!BB555</f>
        <v>643</v>
      </c>
      <c r="BA262" s="395">
        <f t="shared" si="17"/>
        <v>77.750906892382105</v>
      </c>
    </row>
    <row r="263" spans="1:53" ht="37.15" customHeight="1" x14ac:dyDescent="0.25">
      <c r="A263" s="255" t="s">
        <v>883</v>
      </c>
      <c r="B263" s="247" t="s">
        <v>23</v>
      </c>
      <c r="C263" s="247" t="s">
        <v>764</v>
      </c>
      <c r="D263" s="248" t="s">
        <v>107</v>
      </c>
      <c r="E263" s="239"/>
      <c r="F263" s="239"/>
      <c r="G263" s="239"/>
      <c r="H263" s="239"/>
      <c r="I263" s="239"/>
      <c r="J263" s="239"/>
      <c r="K263" s="239"/>
      <c r="L263" s="239"/>
      <c r="M263" s="239"/>
      <c r="N263" s="240"/>
      <c r="O263" s="239"/>
      <c r="P263" s="239"/>
      <c r="Q263" s="239"/>
      <c r="R263" s="239"/>
      <c r="S263" s="239"/>
      <c r="T263" s="239"/>
      <c r="U263" s="239"/>
      <c r="V263" s="214"/>
      <c r="W263" s="239"/>
      <c r="X263" s="239"/>
      <c r="Y263" s="239"/>
      <c r="Z263" s="214"/>
      <c r="AA263" s="239"/>
      <c r="AB263" s="214"/>
      <c r="AC263" s="239"/>
      <c r="AD263" s="214"/>
      <c r="AE263" s="239"/>
      <c r="AF263" s="214"/>
      <c r="AG263" s="239"/>
      <c r="AH263" s="214"/>
      <c r="AI263" s="239"/>
      <c r="AJ263" s="214"/>
      <c r="AK263" s="239"/>
      <c r="AL263" s="214"/>
      <c r="AM263" s="214"/>
      <c r="AN263" s="239"/>
      <c r="AO263" s="240"/>
      <c r="AP263" s="239"/>
      <c r="AQ263" s="214"/>
      <c r="AR263" s="239"/>
      <c r="AS263" s="214"/>
      <c r="AT263" s="239"/>
      <c r="AU263" s="214"/>
      <c r="AV263" s="239"/>
      <c r="AW263" s="214"/>
      <c r="AX263" s="261">
        <f>AX264</f>
        <v>25</v>
      </c>
      <c r="AY263" s="407">
        <v>50</v>
      </c>
      <c r="AZ263" s="241">
        <f>AZ264</f>
        <v>5</v>
      </c>
      <c r="BA263" s="395">
        <f t="shared" si="17"/>
        <v>20</v>
      </c>
    </row>
    <row r="264" spans="1:53" ht="31.15" customHeight="1" x14ac:dyDescent="0.25">
      <c r="A264" s="255" t="s">
        <v>883</v>
      </c>
      <c r="B264" s="247" t="s">
        <v>24</v>
      </c>
      <c r="C264" s="247" t="s">
        <v>764</v>
      </c>
      <c r="D264" s="248" t="s">
        <v>108</v>
      </c>
      <c r="E264" s="239"/>
      <c r="F264" s="239"/>
      <c r="G264" s="239"/>
      <c r="H264" s="239"/>
      <c r="I264" s="239"/>
      <c r="J264" s="239"/>
      <c r="K264" s="239"/>
      <c r="L264" s="239"/>
      <c r="M264" s="239"/>
      <c r="N264" s="240"/>
      <c r="O264" s="239"/>
      <c r="P264" s="239"/>
      <c r="Q264" s="239"/>
      <c r="R264" s="239"/>
      <c r="S264" s="239"/>
      <c r="T264" s="239"/>
      <c r="U264" s="239"/>
      <c r="V264" s="214"/>
      <c r="W264" s="239"/>
      <c r="X264" s="239"/>
      <c r="Y264" s="239"/>
      <c r="Z264" s="214"/>
      <c r="AA264" s="239"/>
      <c r="AB264" s="214"/>
      <c r="AC264" s="239"/>
      <c r="AD264" s="214"/>
      <c r="AE264" s="239"/>
      <c r="AF264" s="214"/>
      <c r="AG264" s="239"/>
      <c r="AH264" s="214"/>
      <c r="AI264" s="239"/>
      <c r="AJ264" s="214"/>
      <c r="AK264" s="239"/>
      <c r="AL264" s="214"/>
      <c r="AM264" s="214"/>
      <c r="AN264" s="239"/>
      <c r="AO264" s="240"/>
      <c r="AP264" s="239"/>
      <c r="AQ264" s="214"/>
      <c r="AR264" s="239"/>
      <c r="AS264" s="214"/>
      <c r="AT264" s="239"/>
      <c r="AU264" s="214"/>
      <c r="AV264" s="239"/>
      <c r="AW264" s="214"/>
      <c r="AX264" s="261">
        <f>AX265</f>
        <v>25</v>
      </c>
      <c r="AY264" s="407"/>
      <c r="AZ264" s="241">
        <f>AZ265</f>
        <v>5</v>
      </c>
      <c r="BA264" s="395">
        <f t="shared" si="17"/>
        <v>20</v>
      </c>
    </row>
    <row r="265" spans="1:53" ht="50.45" customHeight="1" x14ac:dyDescent="0.25">
      <c r="A265" s="255" t="s">
        <v>883</v>
      </c>
      <c r="B265" s="247" t="s">
        <v>24</v>
      </c>
      <c r="C265" s="247" t="s">
        <v>801</v>
      </c>
      <c r="D265" s="258" t="s">
        <v>759</v>
      </c>
      <c r="E265" s="249">
        <f>F265+G265+H265+I265</f>
        <v>0</v>
      </c>
      <c r="F265" s="251">
        <f>F278</f>
        <v>0</v>
      </c>
      <c r="G265" s="251">
        <f>G278</f>
        <v>0</v>
      </c>
      <c r="H265" s="251">
        <f>H278</f>
        <v>0</v>
      </c>
      <c r="I265" s="251">
        <f>I278</f>
        <v>0</v>
      </c>
      <c r="J265" s="249">
        <f>K265+L265+M265+N265</f>
        <v>0</v>
      </c>
      <c r="K265" s="251">
        <f>K278</f>
        <v>0</v>
      </c>
      <c r="L265" s="251">
        <f>L278</f>
        <v>0</v>
      </c>
      <c r="M265" s="251">
        <f>M278</f>
        <v>0</v>
      </c>
      <c r="N265" s="252">
        <f>N278</f>
        <v>0</v>
      </c>
      <c r="O265" s="251">
        <v>69124.600000000006</v>
      </c>
      <c r="P265" s="251"/>
      <c r="Q265" s="251">
        <f>Q278</f>
        <v>0</v>
      </c>
      <c r="R265" s="251">
        <f>R278</f>
        <v>0</v>
      </c>
      <c r="S265" s="251">
        <f>S278</f>
        <v>0</v>
      </c>
      <c r="T265" s="251">
        <f>T278</f>
        <v>0</v>
      </c>
      <c r="U265" s="251">
        <f>U278</f>
        <v>0</v>
      </c>
      <c r="V265" s="214"/>
      <c r="W265" s="251">
        <f>W278</f>
        <v>0</v>
      </c>
      <c r="X265" s="251">
        <f>X278</f>
        <v>0</v>
      </c>
      <c r="Y265" s="251">
        <f>W265+X265</f>
        <v>0</v>
      </c>
      <c r="Z265" s="214"/>
      <c r="AA265" s="251">
        <f>AA278</f>
        <v>0</v>
      </c>
      <c r="AB265" s="214"/>
      <c r="AC265" s="251">
        <f>AC278</f>
        <v>0</v>
      </c>
      <c r="AD265" s="214"/>
      <c r="AE265" s="251" t="e">
        <f>AE278+#REF!+#REF!</f>
        <v>#REF!</v>
      </c>
      <c r="AF265" s="214"/>
      <c r="AG265" s="251">
        <f>AG278</f>
        <v>0</v>
      </c>
      <c r="AH265" s="214"/>
      <c r="AI265" s="251">
        <f>AI278</f>
        <v>0</v>
      </c>
      <c r="AJ265" s="214"/>
      <c r="AK265" s="251">
        <f>AK278</f>
        <v>0</v>
      </c>
      <c r="AL265" s="214"/>
      <c r="AM265" s="214"/>
      <c r="AN265" s="251">
        <f>AN278+AN279</f>
        <v>14000</v>
      </c>
      <c r="AO265" s="252"/>
      <c r="AP265" s="251">
        <f>AP278+AP279</f>
        <v>14000</v>
      </c>
      <c r="AQ265" s="214"/>
      <c r="AR265" s="251">
        <f>AR278+AR279</f>
        <v>14000</v>
      </c>
      <c r="AS265" s="214"/>
      <c r="AT265" s="251">
        <f>AT278+AT279</f>
        <v>23080</v>
      </c>
      <c r="AU265" s="214"/>
      <c r="AV265" s="251">
        <f>AV278+AV279</f>
        <v>23080</v>
      </c>
      <c r="AW265" s="214"/>
      <c r="AX265" s="261">
        <v>25</v>
      </c>
      <c r="AY265" s="407"/>
      <c r="AZ265" s="241">
        <f>'[1]4 Расх.2018 '!BB558</f>
        <v>5</v>
      </c>
      <c r="BA265" s="395">
        <f t="shared" si="17"/>
        <v>20</v>
      </c>
    </row>
    <row r="266" spans="1:53" ht="0.75" customHeight="1" x14ac:dyDescent="0.25">
      <c r="A266" s="383" t="s">
        <v>933</v>
      </c>
      <c r="B266" s="384" t="s">
        <v>988</v>
      </c>
      <c r="C266" s="384" t="s">
        <v>764</v>
      </c>
      <c r="D266" s="455" t="s">
        <v>160</v>
      </c>
      <c r="E266" s="431"/>
      <c r="F266" s="332"/>
      <c r="G266" s="332"/>
      <c r="H266" s="332"/>
      <c r="I266" s="332"/>
      <c r="J266" s="431"/>
      <c r="K266" s="332"/>
      <c r="L266" s="332"/>
      <c r="M266" s="332"/>
      <c r="N266" s="332"/>
      <c r="O266" s="332"/>
      <c r="P266" s="332"/>
      <c r="Q266" s="332"/>
      <c r="R266" s="332"/>
      <c r="S266" s="332"/>
      <c r="T266" s="332"/>
      <c r="U266" s="332"/>
      <c r="V266" s="456"/>
      <c r="W266" s="332"/>
      <c r="X266" s="332"/>
      <c r="Y266" s="332"/>
      <c r="Z266" s="456"/>
      <c r="AA266" s="332"/>
      <c r="AB266" s="456"/>
      <c r="AC266" s="332"/>
      <c r="AD266" s="456"/>
      <c r="AE266" s="332"/>
      <c r="AF266" s="456"/>
      <c r="AG266" s="332"/>
      <c r="AH266" s="456"/>
      <c r="AI266" s="332"/>
      <c r="AJ266" s="456"/>
      <c r="AK266" s="332"/>
      <c r="AL266" s="456"/>
      <c r="AM266" s="456"/>
      <c r="AN266" s="332"/>
      <c r="AO266" s="332"/>
      <c r="AP266" s="332"/>
      <c r="AQ266" s="456"/>
      <c r="AR266" s="332"/>
      <c r="AS266" s="456"/>
      <c r="AT266" s="332"/>
      <c r="AU266" s="456"/>
      <c r="AV266" s="332"/>
      <c r="AW266" s="245"/>
      <c r="AX266" s="242">
        <f>AX267</f>
        <v>1179.79</v>
      </c>
      <c r="AY266" s="407"/>
      <c r="AZ266" s="239">
        <f>AZ267</f>
        <v>728</v>
      </c>
      <c r="BA266" s="395">
        <f t="shared" si="17"/>
        <v>61.70589681214453</v>
      </c>
    </row>
    <row r="267" spans="1:53" ht="33" customHeight="1" x14ac:dyDescent="0.25">
      <c r="A267" s="236" t="s">
        <v>793</v>
      </c>
      <c r="B267" s="237" t="s">
        <v>766</v>
      </c>
      <c r="C267" s="237" t="s">
        <v>764</v>
      </c>
      <c r="D267" s="422" t="s">
        <v>457</v>
      </c>
      <c r="E267" s="431"/>
      <c r="F267" s="332"/>
      <c r="G267" s="332"/>
      <c r="H267" s="332"/>
      <c r="I267" s="332"/>
      <c r="J267" s="431"/>
      <c r="K267" s="332"/>
      <c r="L267" s="332"/>
      <c r="M267" s="332"/>
      <c r="N267" s="332"/>
      <c r="O267" s="332"/>
      <c r="P267" s="332"/>
      <c r="Q267" s="332"/>
      <c r="R267" s="332"/>
      <c r="S267" s="332"/>
      <c r="T267" s="332"/>
      <c r="U267" s="332"/>
      <c r="V267" s="456"/>
      <c r="W267" s="332"/>
      <c r="X267" s="332"/>
      <c r="Y267" s="332"/>
      <c r="Z267" s="456"/>
      <c r="AA267" s="332"/>
      <c r="AB267" s="456"/>
      <c r="AC267" s="332"/>
      <c r="AD267" s="456"/>
      <c r="AE267" s="332"/>
      <c r="AF267" s="456"/>
      <c r="AG267" s="332"/>
      <c r="AH267" s="456"/>
      <c r="AI267" s="332"/>
      <c r="AJ267" s="456"/>
      <c r="AK267" s="332"/>
      <c r="AL267" s="456"/>
      <c r="AM267" s="456"/>
      <c r="AN267" s="332"/>
      <c r="AO267" s="332"/>
      <c r="AP267" s="332"/>
      <c r="AQ267" s="456"/>
      <c r="AR267" s="332"/>
      <c r="AS267" s="456"/>
      <c r="AT267" s="332"/>
      <c r="AU267" s="456"/>
      <c r="AV267" s="332"/>
      <c r="AW267" s="245"/>
      <c r="AX267" s="242">
        <f>AX268</f>
        <v>1179.79</v>
      </c>
      <c r="AY267" s="407"/>
      <c r="AZ267" s="239">
        <f>AZ268</f>
        <v>728</v>
      </c>
      <c r="BA267" s="395">
        <f t="shared" si="17"/>
        <v>61.70589681214453</v>
      </c>
    </row>
    <row r="268" spans="1:53" ht="30" customHeight="1" x14ac:dyDescent="0.25">
      <c r="A268" s="236" t="s">
        <v>60</v>
      </c>
      <c r="B268" s="237" t="s">
        <v>837</v>
      </c>
      <c r="C268" s="237" t="s">
        <v>764</v>
      </c>
      <c r="D268" s="287" t="s">
        <v>495</v>
      </c>
      <c r="E268" s="431"/>
      <c r="F268" s="332"/>
      <c r="G268" s="332"/>
      <c r="H268" s="332"/>
      <c r="I268" s="332"/>
      <c r="J268" s="431"/>
      <c r="K268" s="332"/>
      <c r="L268" s="332"/>
      <c r="M268" s="332"/>
      <c r="N268" s="332"/>
      <c r="O268" s="332"/>
      <c r="P268" s="332"/>
      <c r="Q268" s="332"/>
      <c r="R268" s="332"/>
      <c r="S268" s="332"/>
      <c r="T268" s="332"/>
      <c r="U268" s="332"/>
      <c r="V268" s="456"/>
      <c r="W268" s="332"/>
      <c r="X268" s="332"/>
      <c r="Y268" s="332"/>
      <c r="Z268" s="456"/>
      <c r="AA268" s="332"/>
      <c r="AB268" s="456"/>
      <c r="AC268" s="332"/>
      <c r="AD268" s="456"/>
      <c r="AE268" s="332"/>
      <c r="AF268" s="456"/>
      <c r="AG268" s="332"/>
      <c r="AH268" s="456"/>
      <c r="AI268" s="332"/>
      <c r="AJ268" s="456"/>
      <c r="AK268" s="332"/>
      <c r="AL268" s="456"/>
      <c r="AM268" s="456"/>
      <c r="AN268" s="332"/>
      <c r="AO268" s="332"/>
      <c r="AP268" s="332"/>
      <c r="AQ268" s="456"/>
      <c r="AR268" s="332"/>
      <c r="AS268" s="456"/>
      <c r="AT268" s="332"/>
      <c r="AU268" s="456"/>
      <c r="AV268" s="332"/>
      <c r="AW268" s="245"/>
      <c r="AX268" s="242">
        <f>AX269</f>
        <v>1179.79</v>
      </c>
      <c r="AY268" s="407"/>
      <c r="AZ268" s="239">
        <f>AZ269</f>
        <v>728</v>
      </c>
      <c r="BA268" s="395">
        <f t="shared" si="17"/>
        <v>61.70589681214453</v>
      </c>
    </row>
    <row r="269" spans="1:53" ht="24" customHeight="1" x14ac:dyDescent="0.25">
      <c r="A269" s="255" t="s">
        <v>60</v>
      </c>
      <c r="B269" s="247" t="s">
        <v>151</v>
      </c>
      <c r="C269" s="247" t="s">
        <v>764</v>
      </c>
      <c r="D269" s="258" t="s">
        <v>96</v>
      </c>
      <c r="E269" s="239"/>
      <c r="F269" s="259"/>
      <c r="G269" s="241"/>
      <c r="H269" s="241"/>
      <c r="I269" s="241"/>
      <c r="J269" s="239"/>
      <c r="K269" s="259"/>
      <c r="L269" s="241"/>
      <c r="M269" s="241"/>
      <c r="N269" s="260"/>
      <c r="O269" s="241"/>
      <c r="P269" s="241"/>
      <c r="Q269" s="241"/>
      <c r="R269" s="241"/>
      <c r="S269" s="241"/>
      <c r="T269" s="241"/>
      <c r="U269" s="241"/>
      <c r="V269" s="214"/>
      <c r="W269" s="241"/>
      <c r="X269" s="241"/>
      <c r="Y269" s="241"/>
      <c r="Z269" s="214"/>
      <c r="AA269" s="241"/>
      <c r="AB269" s="214"/>
      <c r="AC269" s="241"/>
      <c r="AD269" s="214"/>
      <c r="AE269" s="241"/>
      <c r="AF269" s="214"/>
      <c r="AG269" s="241"/>
      <c r="AH269" s="214"/>
      <c r="AI269" s="241"/>
      <c r="AJ269" s="214"/>
      <c r="AK269" s="241"/>
      <c r="AL269" s="214">
        <v>14000</v>
      </c>
      <c r="AM269" s="214"/>
      <c r="AN269" s="241">
        <f>AK269+AL269+AM269</f>
        <v>14000</v>
      </c>
      <c r="AO269" s="260"/>
      <c r="AP269" s="241">
        <f>AM269+AN269+AO269</f>
        <v>14000</v>
      </c>
      <c r="AQ269" s="214"/>
      <c r="AR269" s="241">
        <f>AO269+AP269+AQ269</f>
        <v>14000</v>
      </c>
      <c r="AS269" s="214">
        <v>9080</v>
      </c>
      <c r="AT269" s="241">
        <f>AQ269+AR269+AS269</f>
        <v>23080</v>
      </c>
      <c r="AU269" s="214"/>
      <c r="AV269" s="241">
        <f>AT269</f>
        <v>23080</v>
      </c>
      <c r="AW269" s="214"/>
      <c r="AX269" s="261">
        <f>AX273+AX270</f>
        <v>1179.79</v>
      </c>
      <c r="AY269" s="407"/>
      <c r="AZ269" s="241">
        <f>AZ273+AZ270</f>
        <v>728</v>
      </c>
      <c r="BA269" s="395">
        <f t="shared" si="17"/>
        <v>61.70589681214453</v>
      </c>
    </row>
    <row r="270" spans="1:53" ht="33" customHeight="1" x14ac:dyDescent="0.25">
      <c r="A270" s="255" t="s">
        <v>60</v>
      </c>
      <c r="B270" s="247" t="s">
        <v>152</v>
      </c>
      <c r="C270" s="247" t="s">
        <v>764</v>
      </c>
      <c r="D270" s="248" t="s">
        <v>56</v>
      </c>
      <c r="E270" s="239"/>
      <c r="F270" s="259"/>
      <c r="G270" s="241"/>
      <c r="H270" s="241"/>
      <c r="I270" s="241"/>
      <c r="J270" s="239"/>
      <c r="K270" s="259"/>
      <c r="L270" s="241"/>
      <c r="M270" s="241"/>
      <c r="N270" s="260"/>
      <c r="O270" s="241"/>
      <c r="P270" s="241"/>
      <c r="Q270" s="241"/>
      <c r="R270" s="241"/>
      <c r="S270" s="241"/>
      <c r="T270" s="241"/>
      <c r="U270" s="241"/>
      <c r="V270" s="214"/>
      <c r="W270" s="241"/>
      <c r="X270" s="241"/>
      <c r="Y270" s="241"/>
      <c r="Z270" s="214"/>
      <c r="AA270" s="241"/>
      <c r="AB270" s="214"/>
      <c r="AC270" s="241"/>
      <c r="AD270" s="214"/>
      <c r="AE270" s="241"/>
      <c r="AF270" s="214"/>
      <c r="AG270" s="241"/>
      <c r="AH270" s="214"/>
      <c r="AI270" s="241"/>
      <c r="AJ270" s="214"/>
      <c r="AK270" s="241"/>
      <c r="AL270" s="214"/>
      <c r="AM270" s="214"/>
      <c r="AN270" s="241"/>
      <c r="AO270" s="260"/>
      <c r="AP270" s="241"/>
      <c r="AQ270" s="214"/>
      <c r="AR270" s="241"/>
      <c r="AS270" s="214"/>
      <c r="AT270" s="241"/>
      <c r="AU270" s="214"/>
      <c r="AV270" s="241"/>
      <c r="AW270" s="214"/>
      <c r="AX270" s="261">
        <f>AX271+AX272</f>
        <v>39.78</v>
      </c>
      <c r="AY270" s="407"/>
      <c r="AZ270" s="241">
        <f>AZ271</f>
        <v>10</v>
      </c>
      <c r="BA270" s="395">
        <f t="shared" si="17"/>
        <v>25.138260432378079</v>
      </c>
    </row>
    <row r="271" spans="1:53" ht="34.5" customHeight="1" x14ac:dyDescent="0.25">
      <c r="A271" s="255" t="s">
        <v>60</v>
      </c>
      <c r="B271" s="257" t="s">
        <v>152</v>
      </c>
      <c r="C271" s="257" t="s">
        <v>771</v>
      </c>
      <c r="D271" s="263" t="s">
        <v>158</v>
      </c>
      <c r="E271" s="239"/>
      <c r="F271" s="259"/>
      <c r="G271" s="241"/>
      <c r="H271" s="241"/>
      <c r="I271" s="241"/>
      <c r="J271" s="239"/>
      <c r="K271" s="259"/>
      <c r="L271" s="241"/>
      <c r="M271" s="241"/>
      <c r="N271" s="260"/>
      <c r="O271" s="241"/>
      <c r="P271" s="241"/>
      <c r="Q271" s="241"/>
      <c r="R271" s="241"/>
      <c r="S271" s="241"/>
      <c r="T271" s="241"/>
      <c r="U271" s="241"/>
      <c r="V271" s="214"/>
      <c r="W271" s="241"/>
      <c r="X271" s="241"/>
      <c r="Y271" s="241"/>
      <c r="Z271" s="214"/>
      <c r="AA271" s="241"/>
      <c r="AB271" s="214"/>
      <c r="AC271" s="241"/>
      <c r="AD271" s="214"/>
      <c r="AE271" s="241"/>
      <c r="AF271" s="214"/>
      <c r="AG271" s="241"/>
      <c r="AH271" s="214"/>
      <c r="AI271" s="241"/>
      <c r="AJ271" s="214"/>
      <c r="AK271" s="241"/>
      <c r="AL271" s="214"/>
      <c r="AM271" s="214"/>
      <c r="AN271" s="241"/>
      <c r="AO271" s="260"/>
      <c r="AP271" s="241"/>
      <c r="AQ271" s="214"/>
      <c r="AR271" s="241"/>
      <c r="AS271" s="214"/>
      <c r="AT271" s="241"/>
      <c r="AU271" s="214"/>
      <c r="AV271" s="241"/>
      <c r="AW271" s="214"/>
      <c r="AX271" s="261">
        <v>15</v>
      </c>
      <c r="AY271" s="407"/>
      <c r="AZ271" s="241">
        <f>'[1]4 Расх.2018 '!BB248</f>
        <v>10</v>
      </c>
      <c r="BA271" s="395">
        <f t="shared" si="17"/>
        <v>66.666666666666657</v>
      </c>
    </row>
    <row r="272" spans="1:53" ht="34.5" customHeight="1" x14ac:dyDescent="0.25">
      <c r="A272" s="255" t="s">
        <v>60</v>
      </c>
      <c r="B272" s="257" t="s">
        <v>152</v>
      </c>
      <c r="C272" s="257" t="s">
        <v>13</v>
      </c>
      <c r="D272" s="263" t="s">
        <v>175</v>
      </c>
      <c r="E272" s="239"/>
      <c r="F272" s="259"/>
      <c r="G272" s="241"/>
      <c r="H272" s="241"/>
      <c r="I272" s="241"/>
      <c r="J272" s="239"/>
      <c r="K272" s="259"/>
      <c r="L272" s="241"/>
      <c r="M272" s="241"/>
      <c r="N272" s="260"/>
      <c r="O272" s="241"/>
      <c r="P272" s="241"/>
      <c r="Q272" s="241"/>
      <c r="R272" s="241"/>
      <c r="S272" s="241"/>
      <c r="T272" s="241"/>
      <c r="U272" s="241"/>
      <c r="V272" s="214"/>
      <c r="W272" s="241"/>
      <c r="X272" s="241"/>
      <c r="Y272" s="241"/>
      <c r="Z272" s="214"/>
      <c r="AA272" s="241"/>
      <c r="AB272" s="214"/>
      <c r="AC272" s="241"/>
      <c r="AD272" s="214"/>
      <c r="AE272" s="241"/>
      <c r="AF272" s="214"/>
      <c r="AG272" s="241"/>
      <c r="AH272" s="214"/>
      <c r="AI272" s="241"/>
      <c r="AJ272" s="214"/>
      <c r="AK272" s="241"/>
      <c r="AL272" s="214"/>
      <c r="AM272" s="214"/>
      <c r="AN272" s="241"/>
      <c r="AO272" s="260"/>
      <c r="AP272" s="241"/>
      <c r="AQ272" s="214"/>
      <c r="AR272" s="241"/>
      <c r="AS272" s="214"/>
      <c r="AT272" s="241"/>
      <c r="AU272" s="214"/>
      <c r="AV272" s="241"/>
      <c r="AW272" s="214"/>
      <c r="AX272" s="261">
        <v>24.78</v>
      </c>
      <c r="AY272" s="407"/>
      <c r="AZ272" s="241"/>
      <c r="BA272" s="395"/>
    </row>
    <row r="273" spans="1:53" ht="39" customHeight="1" x14ac:dyDescent="0.25">
      <c r="A273" s="255" t="s">
        <v>60</v>
      </c>
      <c r="B273" s="247" t="s">
        <v>153</v>
      </c>
      <c r="C273" s="247" t="s">
        <v>764</v>
      </c>
      <c r="D273" s="258" t="s">
        <v>125</v>
      </c>
      <c r="E273" s="239"/>
      <c r="F273" s="259"/>
      <c r="G273" s="241"/>
      <c r="H273" s="241"/>
      <c r="I273" s="241"/>
      <c r="J273" s="239"/>
      <c r="K273" s="259"/>
      <c r="L273" s="241"/>
      <c r="M273" s="241"/>
      <c r="N273" s="260"/>
      <c r="O273" s="241"/>
      <c r="P273" s="241"/>
      <c r="Q273" s="241"/>
      <c r="R273" s="241"/>
      <c r="S273" s="241"/>
      <c r="T273" s="241"/>
      <c r="U273" s="241"/>
      <c r="V273" s="214"/>
      <c r="W273" s="241"/>
      <c r="X273" s="241"/>
      <c r="Y273" s="241"/>
      <c r="Z273" s="214"/>
      <c r="AA273" s="241"/>
      <c r="AB273" s="214"/>
      <c r="AC273" s="241"/>
      <c r="AD273" s="214"/>
      <c r="AE273" s="241"/>
      <c r="AF273" s="214"/>
      <c r="AG273" s="241"/>
      <c r="AH273" s="214"/>
      <c r="AI273" s="241"/>
      <c r="AJ273" s="214"/>
      <c r="AK273" s="241"/>
      <c r="AL273" s="214"/>
      <c r="AM273" s="214"/>
      <c r="AN273" s="241"/>
      <c r="AO273" s="260"/>
      <c r="AP273" s="241"/>
      <c r="AQ273" s="214"/>
      <c r="AR273" s="241"/>
      <c r="AS273" s="214"/>
      <c r="AT273" s="241"/>
      <c r="AU273" s="214"/>
      <c r="AV273" s="241"/>
      <c r="AW273" s="214"/>
      <c r="AX273" s="261">
        <f>AX274+AX275</f>
        <v>1140.01</v>
      </c>
      <c r="AY273" s="407"/>
      <c r="AZ273" s="241">
        <f>AZ274+AZ275</f>
        <v>718</v>
      </c>
      <c r="BA273" s="395">
        <f t="shared" si="17"/>
        <v>62.981903667511688</v>
      </c>
    </row>
    <row r="274" spans="1:53" ht="47.25" customHeight="1" x14ac:dyDescent="0.25">
      <c r="A274" s="255" t="s">
        <v>60</v>
      </c>
      <c r="B274" s="247" t="s">
        <v>153</v>
      </c>
      <c r="C274" s="247" t="s">
        <v>771</v>
      </c>
      <c r="D274" s="258" t="s">
        <v>761</v>
      </c>
      <c r="E274" s="239"/>
      <c r="F274" s="259"/>
      <c r="G274" s="241"/>
      <c r="H274" s="241"/>
      <c r="I274" s="241"/>
      <c r="J274" s="239"/>
      <c r="K274" s="259"/>
      <c r="L274" s="241"/>
      <c r="M274" s="241"/>
      <c r="N274" s="260"/>
      <c r="O274" s="241"/>
      <c r="P274" s="241"/>
      <c r="Q274" s="241"/>
      <c r="R274" s="241"/>
      <c r="S274" s="241"/>
      <c r="T274" s="241"/>
      <c r="U274" s="241"/>
      <c r="V274" s="214"/>
      <c r="W274" s="241"/>
      <c r="X274" s="241"/>
      <c r="Y274" s="241"/>
      <c r="Z274" s="214"/>
      <c r="AA274" s="241"/>
      <c r="AB274" s="214"/>
      <c r="AC274" s="241"/>
      <c r="AD274" s="214"/>
      <c r="AE274" s="241"/>
      <c r="AF274" s="214"/>
      <c r="AG274" s="241"/>
      <c r="AH274" s="214"/>
      <c r="AI274" s="241"/>
      <c r="AJ274" s="214"/>
      <c r="AK274" s="241"/>
      <c r="AL274" s="214"/>
      <c r="AM274" s="214"/>
      <c r="AN274" s="241"/>
      <c r="AO274" s="260"/>
      <c r="AP274" s="241"/>
      <c r="AQ274" s="214"/>
      <c r="AR274" s="241"/>
      <c r="AS274" s="214">
        <v>34000</v>
      </c>
      <c r="AT274" s="241">
        <f>AS274</f>
        <v>34000</v>
      </c>
      <c r="AU274" s="214"/>
      <c r="AV274" s="241">
        <f>AT274</f>
        <v>34000</v>
      </c>
      <c r="AW274" s="214"/>
      <c r="AX274" s="261">
        <f>'[1]4 Расх.2018 '!AX250</f>
        <v>0</v>
      </c>
      <c r="AY274" s="407"/>
      <c r="AZ274" s="241">
        <f>'[1]4 Расх.2018 '!BB250</f>
        <v>168</v>
      </c>
      <c r="BA274" s="395" t="e">
        <f t="shared" si="17"/>
        <v>#DIV/0!</v>
      </c>
    </row>
    <row r="275" spans="1:53" ht="69" customHeight="1" x14ac:dyDescent="0.25">
      <c r="A275" s="255" t="s">
        <v>60</v>
      </c>
      <c r="B275" s="247" t="s">
        <v>154</v>
      </c>
      <c r="C275" s="247" t="s">
        <v>771</v>
      </c>
      <c r="D275" s="258" t="s">
        <v>157</v>
      </c>
      <c r="E275" s="239"/>
      <c r="F275" s="259"/>
      <c r="G275" s="241"/>
      <c r="H275" s="241"/>
      <c r="I275" s="241"/>
      <c r="J275" s="239"/>
      <c r="K275" s="259"/>
      <c r="L275" s="241"/>
      <c r="M275" s="241"/>
      <c r="N275" s="260"/>
      <c r="O275" s="241"/>
      <c r="P275" s="241"/>
      <c r="Q275" s="241"/>
      <c r="R275" s="241"/>
      <c r="S275" s="241"/>
      <c r="T275" s="241"/>
      <c r="U275" s="241"/>
      <c r="V275" s="214"/>
      <c r="W275" s="241"/>
      <c r="X275" s="241"/>
      <c r="Y275" s="241"/>
      <c r="Z275" s="214"/>
      <c r="AA275" s="241"/>
      <c r="AB275" s="214"/>
      <c r="AC275" s="241"/>
      <c r="AD275" s="214"/>
      <c r="AE275" s="241"/>
      <c r="AF275" s="214"/>
      <c r="AG275" s="241"/>
      <c r="AH275" s="214"/>
      <c r="AI275" s="241"/>
      <c r="AJ275" s="214"/>
      <c r="AK275" s="241"/>
      <c r="AL275" s="214"/>
      <c r="AM275" s="214"/>
      <c r="AN275" s="241"/>
      <c r="AO275" s="260"/>
      <c r="AP275" s="241"/>
      <c r="AQ275" s="214"/>
      <c r="AR275" s="241"/>
      <c r="AS275" s="214"/>
      <c r="AT275" s="241"/>
      <c r="AU275" s="214"/>
      <c r="AV275" s="241"/>
      <c r="AW275" s="214"/>
      <c r="AX275" s="261">
        <v>1140.01</v>
      </c>
      <c r="AY275" s="407"/>
      <c r="AZ275" s="241">
        <f>'[1]4 Расх.2018 '!BB251</f>
        <v>550</v>
      </c>
      <c r="BA275" s="395">
        <f t="shared" si="17"/>
        <v>48.245190831659372</v>
      </c>
    </row>
    <row r="276" spans="1:53" ht="0.75" customHeight="1" x14ac:dyDescent="0.25">
      <c r="A276" s="383" t="s">
        <v>933</v>
      </c>
      <c r="B276" s="384" t="s">
        <v>989</v>
      </c>
      <c r="C276" s="384" t="s">
        <v>764</v>
      </c>
      <c r="D276" s="455" t="s">
        <v>126</v>
      </c>
      <c r="E276" s="431"/>
      <c r="F276" s="332"/>
      <c r="G276" s="332"/>
      <c r="H276" s="332"/>
      <c r="I276" s="332"/>
      <c r="J276" s="431"/>
      <c r="K276" s="332"/>
      <c r="L276" s="332"/>
      <c r="M276" s="332"/>
      <c r="N276" s="332"/>
      <c r="O276" s="332"/>
      <c r="P276" s="332"/>
      <c r="Q276" s="332"/>
      <c r="R276" s="332"/>
      <c r="S276" s="332"/>
      <c r="T276" s="332"/>
      <c r="U276" s="332"/>
      <c r="V276" s="456"/>
      <c r="W276" s="332"/>
      <c r="X276" s="332"/>
      <c r="Y276" s="332"/>
      <c r="Z276" s="456"/>
      <c r="AA276" s="332"/>
      <c r="AB276" s="456"/>
      <c r="AC276" s="332"/>
      <c r="AD276" s="456"/>
      <c r="AE276" s="332"/>
      <c r="AF276" s="456"/>
      <c r="AG276" s="332"/>
      <c r="AH276" s="456"/>
      <c r="AI276" s="332"/>
      <c r="AJ276" s="456"/>
      <c r="AK276" s="332"/>
      <c r="AL276" s="456"/>
      <c r="AM276" s="456"/>
      <c r="AN276" s="332"/>
      <c r="AO276" s="332"/>
      <c r="AP276" s="332"/>
      <c r="AQ276" s="456"/>
      <c r="AR276" s="332"/>
      <c r="AS276" s="456"/>
      <c r="AT276" s="332"/>
      <c r="AU276" s="456"/>
      <c r="AV276" s="332"/>
      <c r="AW276" s="245"/>
      <c r="AX276" s="242">
        <f>AX277</f>
        <v>0</v>
      </c>
      <c r="AY276" s="407"/>
      <c r="AZ276" s="239">
        <f>AZ277</f>
        <v>6560</v>
      </c>
      <c r="BA276" s="395" t="e">
        <f t="shared" si="17"/>
        <v>#DIV/0!</v>
      </c>
    </row>
    <row r="277" spans="1:53" ht="15.75" hidden="1" x14ac:dyDescent="0.25">
      <c r="A277" s="236" t="s">
        <v>793</v>
      </c>
      <c r="B277" s="237" t="s">
        <v>766</v>
      </c>
      <c r="C277" s="237" t="s">
        <v>764</v>
      </c>
      <c r="D277" s="422" t="s">
        <v>457</v>
      </c>
      <c r="E277" s="431"/>
      <c r="F277" s="332"/>
      <c r="G277" s="332"/>
      <c r="H277" s="332"/>
      <c r="I277" s="332"/>
      <c r="J277" s="431"/>
      <c r="K277" s="332"/>
      <c r="L277" s="332"/>
      <c r="M277" s="332"/>
      <c r="N277" s="332"/>
      <c r="O277" s="332"/>
      <c r="P277" s="332"/>
      <c r="Q277" s="332"/>
      <c r="R277" s="332"/>
      <c r="S277" s="332"/>
      <c r="T277" s="332"/>
      <c r="U277" s="332"/>
      <c r="V277" s="456"/>
      <c r="W277" s="332"/>
      <c r="X277" s="332"/>
      <c r="Y277" s="332"/>
      <c r="Z277" s="456"/>
      <c r="AA277" s="332"/>
      <c r="AB277" s="456"/>
      <c r="AC277" s="332"/>
      <c r="AD277" s="456"/>
      <c r="AE277" s="332"/>
      <c r="AF277" s="456"/>
      <c r="AG277" s="332"/>
      <c r="AH277" s="456"/>
      <c r="AI277" s="332"/>
      <c r="AJ277" s="456"/>
      <c r="AK277" s="332"/>
      <c r="AL277" s="456"/>
      <c r="AM277" s="456"/>
      <c r="AN277" s="332"/>
      <c r="AO277" s="332"/>
      <c r="AP277" s="332"/>
      <c r="AQ277" s="456"/>
      <c r="AR277" s="332"/>
      <c r="AS277" s="456"/>
      <c r="AT277" s="332"/>
      <c r="AU277" s="456"/>
      <c r="AV277" s="332"/>
      <c r="AW277" s="245"/>
      <c r="AX277" s="242">
        <f>AX278</f>
        <v>0</v>
      </c>
      <c r="AY277" s="407"/>
      <c r="AZ277" s="239">
        <f>AZ278</f>
        <v>6560</v>
      </c>
      <c r="BA277" s="395" t="e">
        <f t="shared" si="17"/>
        <v>#DIV/0!</v>
      </c>
    </row>
    <row r="278" spans="1:53" ht="43.5" hidden="1" customHeight="1" x14ac:dyDescent="0.25">
      <c r="A278" s="236" t="s">
        <v>60</v>
      </c>
      <c r="B278" s="237" t="s">
        <v>837</v>
      </c>
      <c r="C278" s="237" t="s">
        <v>764</v>
      </c>
      <c r="D278" s="287" t="s">
        <v>495</v>
      </c>
      <c r="E278" s="431"/>
      <c r="F278" s="332"/>
      <c r="G278" s="332"/>
      <c r="H278" s="332"/>
      <c r="I278" s="332"/>
      <c r="J278" s="431"/>
      <c r="K278" s="332"/>
      <c r="L278" s="332"/>
      <c r="M278" s="332"/>
      <c r="N278" s="332"/>
      <c r="O278" s="332"/>
      <c r="P278" s="332"/>
      <c r="Q278" s="332"/>
      <c r="R278" s="332"/>
      <c r="S278" s="332"/>
      <c r="T278" s="332"/>
      <c r="U278" s="332"/>
      <c r="V278" s="456"/>
      <c r="W278" s="332"/>
      <c r="X278" s="332"/>
      <c r="Y278" s="332"/>
      <c r="Z278" s="456"/>
      <c r="AA278" s="332"/>
      <c r="AB278" s="456"/>
      <c r="AC278" s="332"/>
      <c r="AD278" s="456"/>
      <c r="AE278" s="332"/>
      <c r="AF278" s="456"/>
      <c r="AG278" s="332"/>
      <c r="AH278" s="456"/>
      <c r="AI278" s="332"/>
      <c r="AJ278" s="456"/>
      <c r="AK278" s="332"/>
      <c r="AL278" s="456"/>
      <c r="AM278" s="456"/>
      <c r="AN278" s="332"/>
      <c r="AO278" s="332"/>
      <c r="AP278" s="332"/>
      <c r="AQ278" s="456"/>
      <c r="AR278" s="332"/>
      <c r="AS278" s="456"/>
      <c r="AT278" s="332"/>
      <c r="AU278" s="456"/>
      <c r="AV278" s="332"/>
      <c r="AW278" s="245"/>
      <c r="AX278" s="242">
        <f>AX279</f>
        <v>0</v>
      </c>
      <c r="AY278" s="407"/>
      <c r="AZ278" s="239">
        <f>AZ279</f>
        <v>6560</v>
      </c>
      <c r="BA278" s="395" t="e">
        <f t="shared" si="17"/>
        <v>#DIV/0!</v>
      </c>
    </row>
    <row r="279" spans="1:53" ht="39.75" hidden="1" customHeight="1" x14ac:dyDescent="0.25">
      <c r="A279" s="255" t="s">
        <v>60</v>
      </c>
      <c r="B279" s="247" t="s">
        <v>151</v>
      </c>
      <c r="C279" s="247" t="s">
        <v>764</v>
      </c>
      <c r="D279" s="258" t="s">
        <v>96</v>
      </c>
      <c r="E279" s="239"/>
      <c r="F279" s="259"/>
      <c r="G279" s="241"/>
      <c r="H279" s="241"/>
      <c r="I279" s="241"/>
      <c r="J279" s="239"/>
      <c r="K279" s="259"/>
      <c r="L279" s="241"/>
      <c r="M279" s="241"/>
      <c r="N279" s="260"/>
      <c r="O279" s="241"/>
      <c r="P279" s="241"/>
      <c r="Q279" s="241"/>
      <c r="R279" s="241"/>
      <c r="S279" s="241"/>
      <c r="T279" s="241"/>
      <c r="U279" s="241"/>
      <c r="V279" s="214"/>
      <c r="W279" s="241"/>
      <c r="X279" s="241"/>
      <c r="Y279" s="241"/>
      <c r="Z279" s="214"/>
      <c r="AA279" s="241"/>
      <c r="AB279" s="214"/>
      <c r="AC279" s="241"/>
      <c r="AD279" s="214"/>
      <c r="AE279" s="241"/>
      <c r="AF279" s="214"/>
      <c r="AG279" s="241"/>
      <c r="AH279" s="214"/>
      <c r="AI279" s="241"/>
      <c r="AJ279" s="214"/>
      <c r="AK279" s="241"/>
      <c r="AL279" s="214">
        <v>14000</v>
      </c>
      <c r="AM279" s="214"/>
      <c r="AN279" s="241">
        <f>AK279+AL279+AM279</f>
        <v>14000</v>
      </c>
      <c r="AO279" s="260"/>
      <c r="AP279" s="241">
        <f>AM279+AN279+AO279</f>
        <v>14000</v>
      </c>
      <c r="AQ279" s="214"/>
      <c r="AR279" s="241">
        <f>AO279+AP279+AQ279</f>
        <v>14000</v>
      </c>
      <c r="AS279" s="214">
        <v>9080</v>
      </c>
      <c r="AT279" s="241">
        <f>AQ279+AR279+AS279</f>
        <v>23080</v>
      </c>
      <c r="AU279" s="214"/>
      <c r="AV279" s="241">
        <f>AT279</f>
        <v>23080</v>
      </c>
      <c r="AW279" s="214"/>
      <c r="AX279" s="261">
        <f>AX283+AX280</f>
        <v>0</v>
      </c>
      <c r="AY279" s="407"/>
      <c r="AZ279" s="241">
        <f>AZ283+AZ280</f>
        <v>6560</v>
      </c>
      <c r="BA279" s="395" t="e">
        <f t="shared" si="17"/>
        <v>#DIV/0!</v>
      </c>
    </row>
    <row r="280" spans="1:53" ht="33.75" hidden="1" customHeight="1" x14ac:dyDescent="0.25">
      <c r="A280" s="255" t="s">
        <v>60</v>
      </c>
      <c r="B280" s="247" t="s">
        <v>152</v>
      </c>
      <c r="C280" s="247" t="s">
        <v>764</v>
      </c>
      <c r="D280" s="248" t="s">
        <v>56</v>
      </c>
      <c r="E280" s="239"/>
      <c r="F280" s="259"/>
      <c r="G280" s="241"/>
      <c r="H280" s="241"/>
      <c r="I280" s="241"/>
      <c r="J280" s="239"/>
      <c r="K280" s="259"/>
      <c r="L280" s="241"/>
      <c r="M280" s="241"/>
      <c r="N280" s="260"/>
      <c r="O280" s="241"/>
      <c r="P280" s="241"/>
      <c r="Q280" s="241"/>
      <c r="R280" s="241"/>
      <c r="S280" s="241"/>
      <c r="T280" s="241"/>
      <c r="U280" s="241"/>
      <c r="V280" s="214"/>
      <c r="W280" s="241"/>
      <c r="X280" s="241"/>
      <c r="Y280" s="241"/>
      <c r="Z280" s="214"/>
      <c r="AA280" s="241"/>
      <c r="AB280" s="214"/>
      <c r="AC280" s="241"/>
      <c r="AD280" s="214"/>
      <c r="AE280" s="241"/>
      <c r="AF280" s="214"/>
      <c r="AG280" s="241"/>
      <c r="AH280" s="214"/>
      <c r="AI280" s="241"/>
      <c r="AJ280" s="214"/>
      <c r="AK280" s="241"/>
      <c r="AL280" s="214"/>
      <c r="AM280" s="214"/>
      <c r="AN280" s="241"/>
      <c r="AO280" s="260"/>
      <c r="AP280" s="241"/>
      <c r="AQ280" s="214"/>
      <c r="AR280" s="241"/>
      <c r="AS280" s="214"/>
      <c r="AT280" s="241"/>
      <c r="AU280" s="214"/>
      <c r="AV280" s="241"/>
      <c r="AW280" s="214"/>
      <c r="AX280" s="261">
        <f>AX281+AX282</f>
        <v>0</v>
      </c>
      <c r="AY280" s="407"/>
      <c r="AZ280" s="241">
        <f>AZ281+AZ282</f>
        <v>360</v>
      </c>
      <c r="BA280" s="395" t="e">
        <f t="shared" si="17"/>
        <v>#DIV/0!</v>
      </c>
    </row>
    <row r="281" spans="1:53" ht="33.75" hidden="1" customHeight="1" x14ac:dyDescent="0.25">
      <c r="A281" s="255" t="s">
        <v>60</v>
      </c>
      <c r="B281" s="257" t="s">
        <v>152</v>
      </c>
      <c r="C281" s="257" t="s">
        <v>771</v>
      </c>
      <c r="D281" s="263" t="s">
        <v>149</v>
      </c>
      <c r="E281" s="239"/>
      <c r="F281" s="259"/>
      <c r="G281" s="241"/>
      <c r="H281" s="241"/>
      <c r="I281" s="241"/>
      <c r="J281" s="239"/>
      <c r="K281" s="259"/>
      <c r="L281" s="241"/>
      <c r="M281" s="241"/>
      <c r="N281" s="260"/>
      <c r="O281" s="241"/>
      <c r="P281" s="241"/>
      <c r="Q281" s="241"/>
      <c r="R281" s="241"/>
      <c r="S281" s="241"/>
      <c r="T281" s="241"/>
      <c r="U281" s="241"/>
      <c r="V281" s="214"/>
      <c r="W281" s="241"/>
      <c r="X281" s="241"/>
      <c r="Y281" s="241"/>
      <c r="Z281" s="214"/>
      <c r="AA281" s="241"/>
      <c r="AB281" s="214"/>
      <c r="AC281" s="241"/>
      <c r="AD281" s="214"/>
      <c r="AE281" s="241"/>
      <c r="AF281" s="214"/>
      <c r="AG281" s="241"/>
      <c r="AH281" s="214"/>
      <c r="AI281" s="241"/>
      <c r="AJ281" s="214"/>
      <c r="AK281" s="241"/>
      <c r="AL281" s="214"/>
      <c r="AM281" s="214"/>
      <c r="AN281" s="241"/>
      <c r="AO281" s="260"/>
      <c r="AP281" s="241"/>
      <c r="AQ281" s="214"/>
      <c r="AR281" s="241"/>
      <c r="AS281" s="214"/>
      <c r="AT281" s="241"/>
      <c r="AU281" s="214"/>
      <c r="AV281" s="241"/>
      <c r="AW281" s="214"/>
      <c r="AX281" s="261">
        <f>'[1]4 Расх.2018 '!AX255</f>
        <v>0</v>
      </c>
      <c r="AY281" s="407"/>
      <c r="AZ281" s="241">
        <f>'[1]4 Расх.2018 '!BB255</f>
        <v>320</v>
      </c>
      <c r="BA281" s="395" t="e">
        <f t="shared" si="17"/>
        <v>#DIV/0!</v>
      </c>
    </row>
    <row r="282" spans="1:53" ht="33.75" hidden="1" customHeight="1" x14ac:dyDescent="0.25">
      <c r="A282" s="255" t="s">
        <v>60</v>
      </c>
      <c r="B282" s="257" t="s">
        <v>152</v>
      </c>
      <c r="C282" s="257" t="s">
        <v>13</v>
      </c>
      <c r="D282" s="263" t="s">
        <v>175</v>
      </c>
      <c r="E282" s="239"/>
      <c r="F282" s="259"/>
      <c r="G282" s="241"/>
      <c r="H282" s="241"/>
      <c r="I282" s="241"/>
      <c r="J282" s="239"/>
      <c r="K282" s="259"/>
      <c r="L282" s="241"/>
      <c r="M282" s="241"/>
      <c r="N282" s="260"/>
      <c r="O282" s="241"/>
      <c r="P282" s="241"/>
      <c r="Q282" s="241"/>
      <c r="R282" s="241"/>
      <c r="S282" s="241"/>
      <c r="T282" s="241"/>
      <c r="U282" s="241"/>
      <c r="V282" s="214"/>
      <c r="W282" s="241"/>
      <c r="X282" s="241"/>
      <c r="Y282" s="241"/>
      <c r="Z282" s="214"/>
      <c r="AA282" s="241"/>
      <c r="AB282" s="214"/>
      <c r="AC282" s="241"/>
      <c r="AD282" s="214"/>
      <c r="AE282" s="241"/>
      <c r="AF282" s="214"/>
      <c r="AG282" s="241"/>
      <c r="AH282" s="214"/>
      <c r="AI282" s="241"/>
      <c r="AJ282" s="214"/>
      <c r="AK282" s="241"/>
      <c r="AL282" s="214"/>
      <c r="AM282" s="214"/>
      <c r="AN282" s="241"/>
      <c r="AO282" s="260"/>
      <c r="AP282" s="241"/>
      <c r="AQ282" s="214"/>
      <c r="AR282" s="241"/>
      <c r="AS282" s="214"/>
      <c r="AT282" s="241"/>
      <c r="AU282" s="214"/>
      <c r="AV282" s="241"/>
      <c r="AW282" s="214"/>
      <c r="AX282" s="261">
        <f>'[1]4 Расх.2018 '!AX256</f>
        <v>0</v>
      </c>
      <c r="AY282" s="407"/>
      <c r="AZ282" s="241">
        <f>'[1]4 Расх.2018 '!BB256</f>
        <v>40</v>
      </c>
      <c r="BA282" s="395" t="e">
        <f t="shared" si="17"/>
        <v>#DIV/0!</v>
      </c>
    </row>
    <row r="283" spans="1:53" ht="36" hidden="1" customHeight="1" x14ac:dyDescent="0.25">
      <c r="A283" s="255" t="s">
        <v>60</v>
      </c>
      <c r="B283" s="247" t="s">
        <v>153</v>
      </c>
      <c r="C283" s="247" t="s">
        <v>764</v>
      </c>
      <c r="D283" s="258" t="s">
        <v>125</v>
      </c>
      <c r="E283" s="239"/>
      <c r="F283" s="259"/>
      <c r="G283" s="241"/>
      <c r="H283" s="241"/>
      <c r="I283" s="241"/>
      <c r="J283" s="239"/>
      <c r="K283" s="259"/>
      <c r="L283" s="241"/>
      <c r="M283" s="241"/>
      <c r="N283" s="260"/>
      <c r="O283" s="241"/>
      <c r="P283" s="241"/>
      <c r="Q283" s="241"/>
      <c r="R283" s="241"/>
      <c r="S283" s="241"/>
      <c r="T283" s="241"/>
      <c r="U283" s="241"/>
      <c r="V283" s="214"/>
      <c r="W283" s="241"/>
      <c r="X283" s="241"/>
      <c r="Y283" s="241"/>
      <c r="Z283" s="214"/>
      <c r="AA283" s="241"/>
      <c r="AB283" s="214"/>
      <c r="AC283" s="241"/>
      <c r="AD283" s="214"/>
      <c r="AE283" s="241"/>
      <c r="AF283" s="214"/>
      <c r="AG283" s="241"/>
      <c r="AH283" s="214"/>
      <c r="AI283" s="241"/>
      <c r="AJ283" s="214"/>
      <c r="AK283" s="241"/>
      <c r="AL283" s="214"/>
      <c r="AM283" s="214"/>
      <c r="AN283" s="241"/>
      <c r="AO283" s="260"/>
      <c r="AP283" s="241"/>
      <c r="AQ283" s="214"/>
      <c r="AR283" s="241"/>
      <c r="AS283" s="214"/>
      <c r="AT283" s="241"/>
      <c r="AU283" s="214"/>
      <c r="AV283" s="241"/>
      <c r="AW283" s="214"/>
      <c r="AX283" s="261">
        <f>AX284+AX285</f>
        <v>0</v>
      </c>
      <c r="AY283" s="407"/>
      <c r="AZ283" s="241">
        <f>AZ284+AZ285</f>
        <v>6200</v>
      </c>
      <c r="BA283" s="395" t="e">
        <f t="shared" si="17"/>
        <v>#DIV/0!</v>
      </c>
    </row>
    <row r="284" spans="1:53" ht="36.75" hidden="1" customHeight="1" x14ac:dyDescent="0.25">
      <c r="A284" s="255" t="s">
        <v>60</v>
      </c>
      <c r="B284" s="247" t="s">
        <v>153</v>
      </c>
      <c r="C284" s="247" t="s">
        <v>771</v>
      </c>
      <c r="D284" s="258" t="s">
        <v>761</v>
      </c>
      <c r="E284" s="239"/>
      <c r="F284" s="259"/>
      <c r="G284" s="241"/>
      <c r="H284" s="241"/>
      <c r="I284" s="241"/>
      <c r="J284" s="239"/>
      <c r="K284" s="259"/>
      <c r="L284" s="241"/>
      <c r="M284" s="241"/>
      <c r="N284" s="260"/>
      <c r="O284" s="241"/>
      <c r="P284" s="241"/>
      <c r="Q284" s="241"/>
      <c r="R284" s="241"/>
      <c r="S284" s="241"/>
      <c r="T284" s="241"/>
      <c r="U284" s="241"/>
      <c r="V284" s="214"/>
      <c r="W284" s="241"/>
      <c r="X284" s="241"/>
      <c r="Y284" s="241"/>
      <c r="Z284" s="214"/>
      <c r="AA284" s="241"/>
      <c r="AB284" s="214"/>
      <c r="AC284" s="241"/>
      <c r="AD284" s="214"/>
      <c r="AE284" s="241"/>
      <c r="AF284" s="214"/>
      <c r="AG284" s="241"/>
      <c r="AH284" s="214"/>
      <c r="AI284" s="241"/>
      <c r="AJ284" s="214"/>
      <c r="AK284" s="241"/>
      <c r="AL284" s="214"/>
      <c r="AM284" s="214"/>
      <c r="AN284" s="241"/>
      <c r="AO284" s="260"/>
      <c r="AP284" s="241"/>
      <c r="AQ284" s="214"/>
      <c r="AR284" s="241"/>
      <c r="AS284" s="214">
        <v>34000</v>
      </c>
      <c r="AT284" s="241">
        <f>AS284</f>
        <v>34000</v>
      </c>
      <c r="AU284" s="214"/>
      <c r="AV284" s="241">
        <f>AT284</f>
        <v>34000</v>
      </c>
      <c r="AW284" s="214"/>
      <c r="AX284" s="261">
        <f>'[1]4 Расх.2018 '!AX258</f>
        <v>0</v>
      </c>
      <c r="AY284" s="407"/>
      <c r="AZ284" s="241">
        <f>'[1]4 Расх.2018 '!BB258</f>
        <v>6000</v>
      </c>
      <c r="BA284" s="395" t="e">
        <f t="shared" si="17"/>
        <v>#DIV/0!</v>
      </c>
    </row>
    <row r="285" spans="1:53" ht="37.5" hidden="1" customHeight="1" x14ac:dyDescent="0.25">
      <c r="A285" s="255" t="s">
        <v>60</v>
      </c>
      <c r="B285" s="247" t="s">
        <v>154</v>
      </c>
      <c r="C285" s="247" t="s">
        <v>771</v>
      </c>
      <c r="D285" s="258" t="s">
        <v>810</v>
      </c>
      <c r="E285" s="239"/>
      <c r="F285" s="259"/>
      <c r="G285" s="241"/>
      <c r="H285" s="241"/>
      <c r="I285" s="241"/>
      <c r="J285" s="239"/>
      <c r="K285" s="259"/>
      <c r="L285" s="241"/>
      <c r="M285" s="241"/>
      <c r="N285" s="260"/>
      <c r="O285" s="241"/>
      <c r="P285" s="241"/>
      <c r="Q285" s="241"/>
      <c r="R285" s="241"/>
      <c r="S285" s="241"/>
      <c r="T285" s="241"/>
      <c r="U285" s="241"/>
      <c r="V285" s="214"/>
      <c r="W285" s="241"/>
      <c r="X285" s="241"/>
      <c r="Y285" s="241"/>
      <c r="Z285" s="214"/>
      <c r="AA285" s="241"/>
      <c r="AB285" s="214"/>
      <c r="AC285" s="241"/>
      <c r="AD285" s="214"/>
      <c r="AE285" s="241"/>
      <c r="AF285" s="214"/>
      <c r="AG285" s="241"/>
      <c r="AH285" s="214"/>
      <c r="AI285" s="241"/>
      <c r="AJ285" s="214"/>
      <c r="AK285" s="241"/>
      <c r="AL285" s="214"/>
      <c r="AM285" s="214"/>
      <c r="AN285" s="241"/>
      <c r="AO285" s="260"/>
      <c r="AP285" s="241"/>
      <c r="AQ285" s="214"/>
      <c r="AR285" s="241"/>
      <c r="AS285" s="214"/>
      <c r="AT285" s="241"/>
      <c r="AU285" s="214"/>
      <c r="AV285" s="241"/>
      <c r="AW285" s="214"/>
      <c r="AX285" s="261">
        <f>'[1]4 Расх.2018 '!AX259</f>
        <v>0</v>
      </c>
      <c r="AY285" s="407"/>
      <c r="AZ285" s="241">
        <f>'[1]4 Расх.2018 '!BB259</f>
        <v>200</v>
      </c>
      <c r="BA285" s="395" t="e">
        <f t="shared" si="17"/>
        <v>#DIV/0!</v>
      </c>
    </row>
    <row r="286" spans="1:53" ht="65.25" customHeight="1" x14ac:dyDescent="0.25">
      <c r="A286" s="383" t="s">
        <v>933</v>
      </c>
      <c r="B286" s="384" t="s">
        <v>990</v>
      </c>
      <c r="C286" s="384" t="s">
        <v>764</v>
      </c>
      <c r="D286" s="455" t="s">
        <v>351</v>
      </c>
      <c r="E286" s="239"/>
      <c r="F286" s="259"/>
      <c r="G286" s="241"/>
      <c r="H286" s="241"/>
      <c r="I286" s="241"/>
      <c r="J286" s="239"/>
      <c r="K286" s="259"/>
      <c r="L286" s="241"/>
      <c r="M286" s="241"/>
      <c r="N286" s="260"/>
      <c r="O286" s="241"/>
      <c r="P286" s="241"/>
      <c r="Q286" s="241"/>
      <c r="R286" s="241"/>
      <c r="S286" s="241"/>
      <c r="T286" s="241"/>
      <c r="U286" s="241"/>
      <c r="V286" s="214"/>
      <c r="W286" s="241"/>
      <c r="X286" s="241"/>
      <c r="Y286" s="241"/>
      <c r="Z286" s="214"/>
      <c r="AA286" s="241"/>
      <c r="AB286" s="214"/>
      <c r="AC286" s="241"/>
      <c r="AD286" s="214"/>
      <c r="AE286" s="241"/>
      <c r="AF286" s="214"/>
      <c r="AG286" s="241"/>
      <c r="AH286" s="214"/>
      <c r="AI286" s="241"/>
      <c r="AJ286" s="214"/>
      <c r="AK286" s="241"/>
      <c r="AL286" s="214"/>
      <c r="AM286" s="214"/>
      <c r="AN286" s="241"/>
      <c r="AO286" s="260"/>
      <c r="AP286" s="241"/>
      <c r="AQ286" s="214"/>
      <c r="AR286" s="241"/>
      <c r="AS286" s="214"/>
      <c r="AT286" s="241"/>
      <c r="AU286" s="214"/>
      <c r="AV286" s="241"/>
      <c r="AW286" s="214"/>
      <c r="AX286" s="242">
        <f>AX289</f>
        <v>4117</v>
      </c>
      <c r="AY286" s="407"/>
      <c r="AZ286" s="241">
        <f>AZ289</f>
        <v>0</v>
      </c>
      <c r="BA286" s="395">
        <f t="shared" si="17"/>
        <v>0</v>
      </c>
    </row>
    <row r="287" spans="1:53" ht="27.75" customHeight="1" x14ac:dyDescent="0.25">
      <c r="A287" s="236" t="s">
        <v>793</v>
      </c>
      <c r="B287" s="237" t="s">
        <v>766</v>
      </c>
      <c r="C287" s="237" t="s">
        <v>764</v>
      </c>
      <c r="D287" s="422" t="s">
        <v>457</v>
      </c>
      <c r="E287" s="239"/>
      <c r="F287" s="259"/>
      <c r="G287" s="241"/>
      <c r="H287" s="241"/>
      <c r="I287" s="241"/>
      <c r="J287" s="239"/>
      <c r="K287" s="259"/>
      <c r="L287" s="241"/>
      <c r="M287" s="241"/>
      <c r="N287" s="260"/>
      <c r="O287" s="241"/>
      <c r="P287" s="241"/>
      <c r="Q287" s="241"/>
      <c r="R287" s="241"/>
      <c r="S287" s="241"/>
      <c r="T287" s="241"/>
      <c r="U287" s="241"/>
      <c r="V287" s="214"/>
      <c r="W287" s="241"/>
      <c r="X287" s="241"/>
      <c r="Y287" s="241"/>
      <c r="Z287" s="214"/>
      <c r="AA287" s="241"/>
      <c r="AB287" s="214"/>
      <c r="AC287" s="241"/>
      <c r="AD287" s="214"/>
      <c r="AE287" s="241"/>
      <c r="AF287" s="214"/>
      <c r="AG287" s="241"/>
      <c r="AH287" s="214"/>
      <c r="AI287" s="241"/>
      <c r="AJ287" s="214"/>
      <c r="AK287" s="241"/>
      <c r="AL287" s="214"/>
      <c r="AM287" s="214"/>
      <c r="AN287" s="241"/>
      <c r="AO287" s="260"/>
      <c r="AP287" s="241"/>
      <c r="AQ287" s="214"/>
      <c r="AR287" s="241"/>
      <c r="AS287" s="214"/>
      <c r="AT287" s="241"/>
      <c r="AU287" s="214"/>
      <c r="AV287" s="241"/>
      <c r="AW287" s="214"/>
      <c r="AX287" s="261">
        <f>AX289</f>
        <v>4117</v>
      </c>
      <c r="AY287" s="407"/>
      <c r="AZ287" s="241">
        <f>AZ289</f>
        <v>0</v>
      </c>
      <c r="BA287" s="395">
        <f t="shared" si="17"/>
        <v>0</v>
      </c>
    </row>
    <row r="288" spans="1:53" ht="37.5" customHeight="1" x14ac:dyDescent="0.25">
      <c r="A288" s="236" t="s">
        <v>60</v>
      </c>
      <c r="B288" s="237" t="s">
        <v>837</v>
      </c>
      <c r="C288" s="237" t="s">
        <v>764</v>
      </c>
      <c r="D288" s="287" t="s">
        <v>495</v>
      </c>
      <c r="E288" s="239"/>
      <c r="F288" s="259"/>
      <c r="G288" s="241"/>
      <c r="H288" s="241"/>
      <c r="I288" s="241"/>
      <c r="J288" s="239"/>
      <c r="K288" s="259"/>
      <c r="L288" s="241"/>
      <c r="M288" s="241"/>
      <c r="N288" s="260"/>
      <c r="O288" s="241"/>
      <c r="P288" s="241"/>
      <c r="Q288" s="241"/>
      <c r="R288" s="241"/>
      <c r="S288" s="241"/>
      <c r="T288" s="241"/>
      <c r="U288" s="241"/>
      <c r="V288" s="214"/>
      <c r="W288" s="241"/>
      <c r="X288" s="241"/>
      <c r="Y288" s="241"/>
      <c r="Z288" s="214"/>
      <c r="AA288" s="241"/>
      <c r="AB288" s="214"/>
      <c r="AC288" s="241"/>
      <c r="AD288" s="214"/>
      <c r="AE288" s="241"/>
      <c r="AF288" s="214"/>
      <c r="AG288" s="241"/>
      <c r="AH288" s="214"/>
      <c r="AI288" s="241"/>
      <c r="AJ288" s="214"/>
      <c r="AK288" s="241"/>
      <c r="AL288" s="214"/>
      <c r="AM288" s="214"/>
      <c r="AN288" s="241"/>
      <c r="AO288" s="260"/>
      <c r="AP288" s="241"/>
      <c r="AQ288" s="214"/>
      <c r="AR288" s="241"/>
      <c r="AS288" s="214"/>
      <c r="AT288" s="241"/>
      <c r="AU288" s="214"/>
      <c r="AV288" s="241"/>
      <c r="AW288" s="214"/>
      <c r="AX288" s="261">
        <f>AX289</f>
        <v>4117</v>
      </c>
      <c r="AY288" s="407"/>
      <c r="AZ288" s="241">
        <f>AZ289</f>
        <v>0</v>
      </c>
      <c r="BA288" s="395">
        <f t="shared" si="17"/>
        <v>0</v>
      </c>
    </row>
    <row r="289" spans="1:53" ht="37.5" customHeight="1" x14ac:dyDescent="0.25">
      <c r="A289" s="255" t="s">
        <v>60</v>
      </c>
      <c r="B289" s="247" t="s">
        <v>347</v>
      </c>
      <c r="C289" s="247" t="s">
        <v>764</v>
      </c>
      <c r="D289" s="258" t="s">
        <v>96</v>
      </c>
      <c r="E289" s="239"/>
      <c r="F289" s="259"/>
      <c r="G289" s="241"/>
      <c r="H289" s="241"/>
      <c r="I289" s="241"/>
      <c r="J289" s="239"/>
      <c r="K289" s="259"/>
      <c r="L289" s="241"/>
      <c r="M289" s="241"/>
      <c r="N289" s="260"/>
      <c r="O289" s="241"/>
      <c r="P289" s="241"/>
      <c r="Q289" s="241"/>
      <c r="R289" s="241"/>
      <c r="S289" s="241"/>
      <c r="T289" s="241"/>
      <c r="U289" s="241"/>
      <c r="V289" s="214"/>
      <c r="W289" s="241"/>
      <c r="X289" s="241"/>
      <c r="Y289" s="241"/>
      <c r="Z289" s="214"/>
      <c r="AA289" s="241"/>
      <c r="AB289" s="214"/>
      <c r="AC289" s="241"/>
      <c r="AD289" s="214"/>
      <c r="AE289" s="241"/>
      <c r="AF289" s="214"/>
      <c r="AG289" s="241"/>
      <c r="AH289" s="214"/>
      <c r="AI289" s="241"/>
      <c r="AJ289" s="214"/>
      <c r="AK289" s="241"/>
      <c r="AL289" s="214"/>
      <c r="AM289" s="214"/>
      <c r="AN289" s="241"/>
      <c r="AO289" s="260"/>
      <c r="AP289" s="241"/>
      <c r="AQ289" s="214"/>
      <c r="AR289" s="241"/>
      <c r="AS289" s="214"/>
      <c r="AT289" s="241"/>
      <c r="AU289" s="214"/>
      <c r="AV289" s="241"/>
      <c r="AW289" s="214"/>
      <c r="AX289" s="261">
        <f>AX290+AX293</f>
        <v>4117</v>
      </c>
      <c r="AY289" s="407"/>
      <c r="AZ289" s="241">
        <f>AZ290+AZ293</f>
        <v>0</v>
      </c>
      <c r="BA289" s="395">
        <f t="shared" si="17"/>
        <v>0</v>
      </c>
    </row>
    <row r="290" spans="1:53" ht="37.5" customHeight="1" x14ac:dyDescent="0.25">
      <c r="A290" s="255" t="s">
        <v>60</v>
      </c>
      <c r="B290" s="247" t="s">
        <v>348</v>
      </c>
      <c r="C290" s="247" t="s">
        <v>764</v>
      </c>
      <c r="D290" s="248" t="s">
        <v>56</v>
      </c>
      <c r="E290" s="239"/>
      <c r="F290" s="259"/>
      <c r="G290" s="241"/>
      <c r="H290" s="241"/>
      <c r="I290" s="241"/>
      <c r="J290" s="239"/>
      <c r="K290" s="259"/>
      <c r="L290" s="241"/>
      <c r="M290" s="241"/>
      <c r="N290" s="260"/>
      <c r="O290" s="241"/>
      <c r="P290" s="241"/>
      <c r="Q290" s="241"/>
      <c r="R290" s="241"/>
      <c r="S290" s="241"/>
      <c r="T290" s="241"/>
      <c r="U290" s="241"/>
      <c r="V290" s="214"/>
      <c r="W290" s="241"/>
      <c r="X290" s="241"/>
      <c r="Y290" s="241"/>
      <c r="Z290" s="214"/>
      <c r="AA290" s="241"/>
      <c r="AB290" s="214"/>
      <c r="AC290" s="241"/>
      <c r="AD290" s="214"/>
      <c r="AE290" s="241"/>
      <c r="AF290" s="214"/>
      <c r="AG290" s="241"/>
      <c r="AH290" s="214"/>
      <c r="AI290" s="241"/>
      <c r="AJ290" s="214"/>
      <c r="AK290" s="241"/>
      <c r="AL290" s="214"/>
      <c r="AM290" s="214"/>
      <c r="AN290" s="241"/>
      <c r="AO290" s="260"/>
      <c r="AP290" s="241"/>
      <c r="AQ290" s="214"/>
      <c r="AR290" s="241"/>
      <c r="AS290" s="214"/>
      <c r="AT290" s="241"/>
      <c r="AU290" s="214"/>
      <c r="AV290" s="241"/>
      <c r="AW290" s="214"/>
      <c r="AX290" s="261">
        <f>AX291</f>
        <v>400</v>
      </c>
      <c r="AY290" s="407"/>
      <c r="AZ290" s="241">
        <f>AZ291+AZ292</f>
        <v>0</v>
      </c>
      <c r="BA290" s="395">
        <f t="shared" si="17"/>
        <v>0</v>
      </c>
    </row>
    <row r="291" spans="1:53" ht="36.75" customHeight="1" x14ac:dyDescent="0.25">
      <c r="A291" s="255" t="s">
        <v>60</v>
      </c>
      <c r="B291" s="257" t="s">
        <v>348</v>
      </c>
      <c r="C291" s="257" t="s">
        <v>771</v>
      </c>
      <c r="D291" s="263" t="s">
        <v>149</v>
      </c>
      <c r="E291" s="239"/>
      <c r="F291" s="259"/>
      <c r="G291" s="241"/>
      <c r="H291" s="241"/>
      <c r="I291" s="241"/>
      <c r="J291" s="239"/>
      <c r="K291" s="259"/>
      <c r="L291" s="241"/>
      <c r="M291" s="241"/>
      <c r="N291" s="260"/>
      <c r="O291" s="241"/>
      <c r="P291" s="241"/>
      <c r="Q291" s="241"/>
      <c r="R291" s="241"/>
      <c r="S291" s="241"/>
      <c r="T291" s="241"/>
      <c r="U291" s="241"/>
      <c r="V291" s="214"/>
      <c r="W291" s="241"/>
      <c r="X291" s="241"/>
      <c r="Y291" s="241"/>
      <c r="Z291" s="214"/>
      <c r="AA291" s="241"/>
      <c r="AB291" s="214"/>
      <c r="AC291" s="241"/>
      <c r="AD291" s="214"/>
      <c r="AE291" s="241"/>
      <c r="AF291" s="214"/>
      <c r="AG291" s="241"/>
      <c r="AH291" s="214"/>
      <c r="AI291" s="241"/>
      <c r="AJ291" s="214"/>
      <c r="AK291" s="241"/>
      <c r="AL291" s="214"/>
      <c r="AM291" s="214"/>
      <c r="AN291" s="241"/>
      <c r="AO291" s="260"/>
      <c r="AP291" s="241"/>
      <c r="AQ291" s="214"/>
      <c r="AR291" s="241"/>
      <c r="AS291" s="214"/>
      <c r="AT291" s="241"/>
      <c r="AU291" s="214"/>
      <c r="AV291" s="241"/>
      <c r="AW291" s="214"/>
      <c r="AX291" s="261">
        <v>400</v>
      </c>
      <c r="AY291" s="407"/>
      <c r="AZ291" s="241">
        <f>'[1]4 Расх.2018 '!BB263</f>
        <v>0</v>
      </c>
      <c r="BA291" s="395">
        <f t="shared" si="17"/>
        <v>0</v>
      </c>
    </row>
    <row r="292" spans="1:53" ht="37.5" hidden="1" customHeight="1" x14ac:dyDescent="0.25">
      <c r="A292" s="255" t="s">
        <v>60</v>
      </c>
      <c r="B292" s="257" t="s">
        <v>348</v>
      </c>
      <c r="C292" s="257" t="s">
        <v>13</v>
      </c>
      <c r="D292" s="263" t="s">
        <v>175</v>
      </c>
      <c r="E292" s="239"/>
      <c r="F292" s="259"/>
      <c r="G292" s="241"/>
      <c r="H292" s="241"/>
      <c r="I292" s="241"/>
      <c r="J292" s="239"/>
      <c r="K292" s="259"/>
      <c r="L292" s="241"/>
      <c r="M292" s="241"/>
      <c r="N292" s="260"/>
      <c r="O292" s="241"/>
      <c r="P292" s="241"/>
      <c r="Q292" s="241"/>
      <c r="R292" s="241"/>
      <c r="S292" s="241"/>
      <c r="T292" s="241"/>
      <c r="U292" s="241"/>
      <c r="V292" s="214"/>
      <c r="W292" s="241"/>
      <c r="X292" s="241"/>
      <c r="Y292" s="241"/>
      <c r="Z292" s="214"/>
      <c r="AA292" s="241"/>
      <c r="AB292" s="214"/>
      <c r="AC292" s="241"/>
      <c r="AD292" s="214"/>
      <c r="AE292" s="241"/>
      <c r="AF292" s="214"/>
      <c r="AG292" s="241"/>
      <c r="AH292" s="214"/>
      <c r="AI292" s="241"/>
      <c r="AJ292" s="214"/>
      <c r="AK292" s="241"/>
      <c r="AL292" s="214"/>
      <c r="AM292" s="214"/>
      <c r="AN292" s="241"/>
      <c r="AO292" s="260"/>
      <c r="AP292" s="241"/>
      <c r="AQ292" s="214"/>
      <c r="AR292" s="241"/>
      <c r="AS292" s="214"/>
      <c r="AT292" s="241"/>
      <c r="AU292" s="214"/>
      <c r="AV292" s="241"/>
      <c r="AW292" s="214"/>
      <c r="AX292" s="261">
        <f>'[1]4 Расх.2018 '!AX264</f>
        <v>0</v>
      </c>
      <c r="AY292" s="407"/>
      <c r="AZ292" s="241">
        <f>'[1]4 Расх.2018 '!BB264</f>
        <v>0</v>
      </c>
      <c r="BA292" s="395" t="e">
        <f t="shared" si="17"/>
        <v>#DIV/0!</v>
      </c>
    </row>
    <row r="293" spans="1:53" ht="37.5" hidden="1" customHeight="1" x14ac:dyDescent="0.25">
      <c r="A293" s="255" t="s">
        <v>60</v>
      </c>
      <c r="B293" s="247" t="s">
        <v>349</v>
      </c>
      <c r="C293" s="247" t="s">
        <v>764</v>
      </c>
      <c r="D293" s="258" t="s">
        <v>125</v>
      </c>
      <c r="E293" s="239"/>
      <c r="F293" s="259"/>
      <c r="G293" s="241"/>
      <c r="H293" s="241"/>
      <c r="I293" s="241"/>
      <c r="J293" s="239"/>
      <c r="K293" s="259"/>
      <c r="L293" s="241"/>
      <c r="M293" s="241"/>
      <c r="N293" s="260"/>
      <c r="O293" s="241"/>
      <c r="P293" s="241"/>
      <c r="Q293" s="241"/>
      <c r="R293" s="241"/>
      <c r="S293" s="241"/>
      <c r="T293" s="241"/>
      <c r="U293" s="241"/>
      <c r="V293" s="214"/>
      <c r="W293" s="241"/>
      <c r="X293" s="241"/>
      <c r="Y293" s="241"/>
      <c r="Z293" s="214"/>
      <c r="AA293" s="241"/>
      <c r="AB293" s="214"/>
      <c r="AC293" s="241"/>
      <c r="AD293" s="214"/>
      <c r="AE293" s="241"/>
      <c r="AF293" s="214"/>
      <c r="AG293" s="241"/>
      <c r="AH293" s="214"/>
      <c r="AI293" s="241"/>
      <c r="AJ293" s="214"/>
      <c r="AK293" s="241"/>
      <c r="AL293" s="214"/>
      <c r="AM293" s="214"/>
      <c r="AN293" s="241"/>
      <c r="AO293" s="260"/>
      <c r="AP293" s="241"/>
      <c r="AQ293" s="214"/>
      <c r="AR293" s="241"/>
      <c r="AS293" s="214"/>
      <c r="AT293" s="241"/>
      <c r="AU293" s="214"/>
      <c r="AV293" s="241"/>
      <c r="AW293" s="214"/>
      <c r="AX293" s="261">
        <f>AX294+AX295</f>
        <v>3717</v>
      </c>
      <c r="AY293" s="407"/>
      <c r="AZ293" s="241">
        <f>AZ294+AZ295</f>
        <v>0</v>
      </c>
      <c r="BA293" s="395">
        <f t="shared" si="17"/>
        <v>0</v>
      </c>
    </row>
    <row r="294" spans="1:53" ht="37.5" customHeight="1" x14ac:dyDescent="0.25">
      <c r="A294" s="255" t="s">
        <v>60</v>
      </c>
      <c r="B294" s="247" t="s">
        <v>349</v>
      </c>
      <c r="C294" s="247" t="s">
        <v>771</v>
      </c>
      <c r="D294" s="258" t="s">
        <v>761</v>
      </c>
      <c r="E294" s="239"/>
      <c r="F294" s="259"/>
      <c r="G294" s="241"/>
      <c r="H294" s="241"/>
      <c r="I294" s="241"/>
      <c r="J294" s="239"/>
      <c r="K294" s="259"/>
      <c r="L294" s="241"/>
      <c r="M294" s="241"/>
      <c r="N294" s="260"/>
      <c r="O294" s="241"/>
      <c r="P294" s="241"/>
      <c r="Q294" s="241"/>
      <c r="R294" s="241"/>
      <c r="S294" s="241"/>
      <c r="T294" s="241"/>
      <c r="U294" s="241"/>
      <c r="V294" s="214"/>
      <c r="W294" s="241"/>
      <c r="X294" s="241"/>
      <c r="Y294" s="241"/>
      <c r="Z294" s="214"/>
      <c r="AA294" s="241"/>
      <c r="AB294" s="214"/>
      <c r="AC294" s="241"/>
      <c r="AD294" s="214"/>
      <c r="AE294" s="241"/>
      <c r="AF294" s="214"/>
      <c r="AG294" s="241"/>
      <c r="AH294" s="214"/>
      <c r="AI294" s="241"/>
      <c r="AJ294" s="214"/>
      <c r="AK294" s="241"/>
      <c r="AL294" s="214"/>
      <c r="AM294" s="214"/>
      <c r="AN294" s="241"/>
      <c r="AO294" s="260"/>
      <c r="AP294" s="241"/>
      <c r="AQ294" s="214"/>
      <c r="AR294" s="241"/>
      <c r="AS294" s="214"/>
      <c r="AT294" s="241"/>
      <c r="AU294" s="214"/>
      <c r="AV294" s="241"/>
      <c r="AW294" s="214"/>
      <c r="AX294" s="261">
        <f>1500+1750</f>
        <v>3250</v>
      </c>
      <c r="AY294" s="407"/>
      <c r="AZ294" s="241">
        <f>'[1]4 Расх.2018 '!BB266</f>
        <v>0</v>
      </c>
      <c r="BA294" s="395">
        <f t="shared" si="17"/>
        <v>0</v>
      </c>
    </row>
    <row r="295" spans="1:53" ht="37.5" customHeight="1" x14ac:dyDescent="0.25">
      <c r="A295" s="255" t="s">
        <v>60</v>
      </c>
      <c r="B295" s="247" t="s">
        <v>350</v>
      </c>
      <c r="C295" s="247" t="s">
        <v>771</v>
      </c>
      <c r="D295" s="258" t="s">
        <v>810</v>
      </c>
      <c r="E295" s="239"/>
      <c r="F295" s="259"/>
      <c r="G295" s="241"/>
      <c r="H295" s="241"/>
      <c r="I295" s="241"/>
      <c r="J295" s="239"/>
      <c r="K295" s="259"/>
      <c r="L295" s="241"/>
      <c r="M295" s="241"/>
      <c r="N295" s="260"/>
      <c r="O295" s="241"/>
      <c r="P295" s="241"/>
      <c r="Q295" s="241"/>
      <c r="R295" s="241"/>
      <c r="S295" s="241"/>
      <c r="T295" s="241"/>
      <c r="U295" s="241"/>
      <c r="V295" s="214"/>
      <c r="W295" s="241"/>
      <c r="X295" s="241"/>
      <c r="Y295" s="241"/>
      <c r="Z295" s="214"/>
      <c r="AA295" s="241"/>
      <c r="AB295" s="214"/>
      <c r="AC295" s="241"/>
      <c r="AD295" s="214"/>
      <c r="AE295" s="241"/>
      <c r="AF295" s="214"/>
      <c r="AG295" s="241"/>
      <c r="AH295" s="214"/>
      <c r="AI295" s="241"/>
      <c r="AJ295" s="214"/>
      <c r="AK295" s="241"/>
      <c r="AL295" s="214"/>
      <c r="AM295" s="214"/>
      <c r="AN295" s="241"/>
      <c r="AO295" s="260"/>
      <c r="AP295" s="241"/>
      <c r="AQ295" s="214"/>
      <c r="AR295" s="241"/>
      <c r="AS295" s="214"/>
      <c r="AT295" s="241"/>
      <c r="AU295" s="214"/>
      <c r="AV295" s="241"/>
      <c r="AW295" s="214"/>
      <c r="AX295" s="261">
        <f>375+92</f>
        <v>467</v>
      </c>
      <c r="AY295" s="407"/>
      <c r="AZ295" s="241">
        <f>'[1]4 Расх.2018 '!BB267</f>
        <v>0</v>
      </c>
      <c r="BA295" s="395">
        <f t="shared" si="17"/>
        <v>0</v>
      </c>
    </row>
    <row r="296" spans="1:53" ht="19.149999999999999" customHeight="1" x14ac:dyDescent="0.25">
      <c r="A296" s="383" t="s">
        <v>933</v>
      </c>
      <c r="B296" s="384" t="s">
        <v>873</v>
      </c>
      <c r="C296" s="384" t="s">
        <v>764</v>
      </c>
      <c r="D296" s="437" t="s">
        <v>127</v>
      </c>
      <c r="E296" s="431"/>
      <c r="F296" s="332"/>
      <c r="G296" s="332"/>
      <c r="H296" s="332"/>
      <c r="I296" s="332"/>
      <c r="J296" s="431"/>
      <c r="K296" s="332"/>
      <c r="L296" s="332"/>
      <c r="M296" s="332"/>
      <c r="N296" s="332"/>
      <c r="O296" s="332"/>
      <c r="P296" s="332"/>
      <c r="Q296" s="332"/>
      <c r="R296" s="332"/>
      <c r="S296" s="332"/>
      <c r="T296" s="332"/>
      <c r="U296" s="332"/>
      <c r="V296" s="456"/>
      <c r="W296" s="332"/>
      <c r="X296" s="332"/>
      <c r="Y296" s="332"/>
      <c r="Z296" s="456"/>
      <c r="AA296" s="332"/>
      <c r="AB296" s="456"/>
      <c r="AC296" s="332"/>
      <c r="AD296" s="456"/>
      <c r="AE296" s="332"/>
      <c r="AF296" s="456"/>
      <c r="AG296" s="332"/>
      <c r="AH296" s="456"/>
      <c r="AI296" s="332"/>
      <c r="AJ296" s="456"/>
      <c r="AK296" s="332"/>
      <c r="AL296" s="456"/>
      <c r="AM296" s="456"/>
      <c r="AN296" s="332"/>
      <c r="AO296" s="332"/>
      <c r="AP296" s="332"/>
      <c r="AQ296" s="456"/>
      <c r="AR296" s="332"/>
      <c r="AS296" s="456"/>
      <c r="AT296" s="332"/>
      <c r="AU296" s="456"/>
      <c r="AV296" s="332"/>
      <c r="AW296" s="245"/>
      <c r="AX296" s="242">
        <f>AX297</f>
        <v>1342.5</v>
      </c>
      <c r="AY296" s="407"/>
      <c r="AZ296" s="239">
        <f>AZ297</f>
        <v>889.04099999999994</v>
      </c>
      <c r="BA296" s="395">
        <f t="shared" si="17"/>
        <v>66.222793296089378</v>
      </c>
    </row>
    <row r="297" spans="1:53" ht="18.600000000000001" customHeight="1" x14ac:dyDescent="0.25">
      <c r="A297" s="236" t="s">
        <v>864</v>
      </c>
      <c r="B297" s="237" t="s">
        <v>766</v>
      </c>
      <c r="C297" s="237" t="s">
        <v>764</v>
      </c>
      <c r="D297" s="399" t="s">
        <v>568</v>
      </c>
      <c r="E297" s="457"/>
      <c r="F297" s="458"/>
      <c r="G297" s="458"/>
      <c r="H297" s="458"/>
      <c r="I297" s="458"/>
      <c r="J297" s="459"/>
      <c r="K297" s="458"/>
      <c r="L297" s="458"/>
      <c r="M297" s="458"/>
      <c r="N297" s="458"/>
      <c r="O297" s="460"/>
      <c r="P297" s="460"/>
      <c r="Q297" s="460"/>
      <c r="R297" s="460"/>
      <c r="S297" s="460"/>
      <c r="T297" s="460"/>
      <c r="U297" s="460"/>
      <c r="V297" s="362"/>
      <c r="W297" s="460"/>
      <c r="X297" s="460"/>
      <c r="Y297" s="460"/>
      <c r="Z297" s="362"/>
      <c r="AA297" s="460"/>
      <c r="AB297" s="362"/>
      <c r="AC297" s="460"/>
      <c r="AD297" s="362"/>
      <c r="AE297" s="460"/>
      <c r="AF297" s="362"/>
      <c r="AG297" s="460"/>
      <c r="AH297" s="362"/>
      <c r="AI297" s="460"/>
      <c r="AJ297" s="362"/>
      <c r="AK297" s="460"/>
      <c r="AL297" s="362"/>
      <c r="AM297" s="362"/>
      <c r="AN297" s="460"/>
      <c r="AO297" s="458"/>
      <c r="AP297" s="460"/>
      <c r="AQ297" s="362"/>
      <c r="AR297" s="460"/>
      <c r="AS297" s="362"/>
      <c r="AT297" s="460"/>
      <c r="AU297" s="362"/>
      <c r="AV297" s="460"/>
      <c r="AW297" s="235"/>
      <c r="AX297" s="242">
        <f>AX300+AX304+AX298</f>
        <v>1342.5</v>
      </c>
      <c r="AY297" s="407"/>
      <c r="AZ297" s="239">
        <f>AZ300+AZ304</f>
        <v>889.04099999999994</v>
      </c>
      <c r="BA297" s="395">
        <f t="shared" si="17"/>
        <v>66.222793296089378</v>
      </c>
    </row>
    <row r="298" spans="1:53" ht="18.600000000000001" customHeight="1" x14ac:dyDescent="0.25">
      <c r="A298" s="236" t="s">
        <v>1114</v>
      </c>
      <c r="B298" s="237" t="s">
        <v>1115</v>
      </c>
      <c r="C298" s="237" t="s">
        <v>795</v>
      </c>
      <c r="D298" s="437" t="s">
        <v>127</v>
      </c>
      <c r="E298" s="457"/>
      <c r="F298" s="458"/>
      <c r="G298" s="458"/>
      <c r="H298" s="458"/>
      <c r="I298" s="458"/>
      <c r="J298" s="459"/>
      <c r="K298" s="458"/>
      <c r="L298" s="458"/>
      <c r="M298" s="458"/>
      <c r="N298" s="458"/>
      <c r="O298" s="460"/>
      <c r="P298" s="460"/>
      <c r="Q298" s="460"/>
      <c r="R298" s="460"/>
      <c r="S298" s="460"/>
      <c r="T298" s="460"/>
      <c r="U298" s="460"/>
      <c r="V298" s="362"/>
      <c r="W298" s="460"/>
      <c r="X298" s="460"/>
      <c r="Y298" s="460"/>
      <c r="Z298" s="362"/>
      <c r="AA298" s="460"/>
      <c r="AB298" s="362"/>
      <c r="AC298" s="460"/>
      <c r="AD298" s="362"/>
      <c r="AE298" s="460"/>
      <c r="AF298" s="362"/>
      <c r="AG298" s="460"/>
      <c r="AH298" s="362"/>
      <c r="AI298" s="460"/>
      <c r="AJ298" s="362"/>
      <c r="AK298" s="460"/>
      <c r="AL298" s="362"/>
      <c r="AM298" s="362"/>
      <c r="AN298" s="460"/>
      <c r="AO298" s="458"/>
      <c r="AP298" s="460"/>
      <c r="AQ298" s="362"/>
      <c r="AR298" s="460"/>
      <c r="AS298" s="362"/>
      <c r="AT298" s="460"/>
      <c r="AU298" s="362"/>
      <c r="AV298" s="460"/>
      <c r="AW298" s="235"/>
      <c r="AX298" s="242">
        <f>AX299</f>
        <v>314.48</v>
      </c>
      <c r="AY298" s="407"/>
      <c r="AZ298" s="239"/>
      <c r="BA298" s="395"/>
    </row>
    <row r="299" spans="1:53" ht="33" customHeight="1" x14ac:dyDescent="0.25">
      <c r="A299" s="236" t="s">
        <v>1114</v>
      </c>
      <c r="B299" s="237" t="s">
        <v>353</v>
      </c>
      <c r="C299" s="237" t="s">
        <v>771</v>
      </c>
      <c r="D299" s="258" t="s">
        <v>810</v>
      </c>
      <c r="E299" s="457"/>
      <c r="F299" s="458"/>
      <c r="G299" s="458"/>
      <c r="H299" s="458"/>
      <c r="I299" s="458"/>
      <c r="J299" s="459"/>
      <c r="K299" s="458"/>
      <c r="L299" s="458"/>
      <c r="M299" s="458"/>
      <c r="N299" s="458"/>
      <c r="O299" s="460"/>
      <c r="P299" s="460"/>
      <c r="Q299" s="460"/>
      <c r="R299" s="460"/>
      <c r="S299" s="460"/>
      <c r="T299" s="460"/>
      <c r="U299" s="460"/>
      <c r="V299" s="362"/>
      <c r="W299" s="460"/>
      <c r="X299" s="460"/>
      <c r="Y299" s="460"/>
      <c r="Z299" s="362"/>
      <c r="AA299" s="460"/>
      <c r="AB299" s="362"/>
      <c r="AC299" s="460"/>
      <c r="AD299" s="362"/>
      <c r="AE299" s="460"/>
      <c r="AF299" s="362"/>
      <c r="AG299" s="460"/>
      <c r="AH299" s="362"/>
      <c r="AI299" s="460"/>
      <c r="AJ299" s="362"/>
      <c r="AK299" s="460"/>
      <c r="AL299" s="362"/>
      <c r="AM299" s="362"/>
      <c r="AN299" s="460"/>
      <c r="AO299" s="458"/>
      <c r="AP299" s="460"/>
      <c r="AQ299" s="362"/>
      <c r="AR299" s="460"/>
      <c r="AS299" s="362"/>
      <c r="AT299" s="460"/>
      <c r="AU299" s="362"/>
      <c r="AV299" s="460"/>
      <c r="AW299" s="235"/>
      <c r="AX299" s="242">
        <v>314.48</v>
      </c>
      <c r="AY299" s="407"/>
      <c r="AZ299" s="239"/>
      <c r="BA299" s="395"/>
    </row>
    <row r="300" spans="1:53" ht="28.5" customHeight="1" x14ac:dyDescent="0.25">
      <c r="A300" s="236" t="s">
        <v>872</v>
      </c>
      <c r="B300" s="237" t="s">
        <v>837</v>
      </c>
      <c r="C300" s="237" t="s">
        <v>764</v>
      </c>
      <c r="D300" s="238" t="s">
        <v>587</v>
      </c>
      <c r="E300" s="431"/>
      <c r="F300" s="458"/>
      <c r="G300" s="458"/>
      <c r="H300" s="458"/>
      <c r="I300" s="458"/>
      <c r="J300" s="459"/>
      <c r="K300" s="458"/>
      <c r="L300" s="458"/>
      <c r="M300" s="458"/>
      <c r="N300" s="458"/>
      <c r="O300" s="460"/>
      <c r="P300" s="332"/>
      <c r="Q300" s="332"/>
      <c r="R300" s="332"/>
      <c r="S300" s="332"/>
      <c r="T300" s="332"/>
      <c r="U300" s="332"/>
      <c r="V300" s="362"/>
      <c r="W300" s="332"/>
      <c r="X300" s="332"/>
      <c r="Y300" s="332"/>
      <c r="Z300" s="362"/>
      <c r="AA300" s="332"/>
      <c r="AB300" s="362"/>
      <c r="AC300" s="332"/>
      <c r="AD300" s="362"/>
      <c r="AE300" s="332"/>
      <c r="AF300" s="362"/>
      <c r="AG300" s="332"/>
      <c r="AH300" s="362"/>
      <c r="AI300" s="332"/>
      <c r="AJ300" s="362"/>
      <c r="AK300" s="332"/>
      <c r="AL300" s="362"/>
      <c r="AM300" s="362"/>
      <c r="AN300" s="332"/>
      <c r="AO300" s="458"/>
      <c r="AP300" s="332"/>
      <c r="AQ300" s="362"/>
      <c r="AR300" s="332"/>
      <c r="AS300" s="362"/>
      <c r="AT300" s="332"/>
      <c r="AU300" s="362"/>
      <c r="AV300" s="332"/>
      <c r="AW300" s="245"/>
      <c r="AX300" s="242">
        <f>AX301</f>
        <v>798.01</v>
      </c>
      <c r="AY300" s="407"/>
      <c r="AZ300" s="239">
        <f>AZ301</f>
        <v>689</v>
      </c>
      <c r="BA300" s="395">
        <f t="shared" si="17"/>
        <v>86.33977017831856</v>
      </c>
    </row>
    <row r="301" spans="1:53" ht="75.75" customHeight="1" x14ac:dyDescent="0.25">
      <c r="A301" s="280" t="s">
        <v>872</v>
      </c>
      <c r="B301" s="257" t="s">
        <v>880</v>
      </c>
      <c r="C301" s="257" t="s">
        <v>764</v>
      </c>
      <c r="D301" s="291" t="s">
        <v>879</v>
      </c>
      <c r="E301" s="239"/>
      <c r="F301" s="259"/>
      <c r="G301" s="241"/>
      <c r="H301" s="241"/>
      <c r="I301" s="241"/>
      <c r="J301" s="239"/>
      <c r="K301" s="259"/>
      <c r="L301" s="241"/>
      <c r="M301" s="241"/>
      <c r="N301" s="260"/>
      <c r="O301" s="241"/>
      <c r="P301" s="241"/>
      <c r="Q301" s="241"/>
      <c r="R301" s="241"/>
      <c r="S301" s="241"/>
      <c r="T301" s="241"/>
      <c r="U301" s="241">
        <f>U303</f>
        <v>245600</v>
      </c>
      <c r="V301" s="214"/>
      <c r="W301" s="241">
        <f>W303</f>
        <v>245600</v>
      </c>
      <c r="X301" s="241">
        <f>X303</f>
        <v>185400</v>
      </c>
      <c r="Y301" s="241">
        <f>W301+X301</f>
        <v>431000</v>
      </c>
      <c r="Z301" s="214"/>
      <c r="AA301" s="241">
        <f>AA303</f>
        <v>384600</v>
      </c>
      <c r="AB301" s="214"/>
      <c r="AC301" s="241">
        <f>AC303</f>
        <v>384600</v>
      </c>
      <c r="AD301" s="214"/>
      <c r="AE301" s="241">
        <f>AE303</f>
        <v>458000</v>
      </c>
      <c r="AF301" s="214"/>
      <c r="AG301" s="241">
        <f>AG303</f>
        <v>322600</v>
      </c>
      <c r="AH301" s="214"/>
      <c r="AI301" s="241">
        <f>AI303</f>
        <v>454133.32999999996</v>
      </c>
      <c r="AJ301" s="214"/>
      <c r="AK301" s="241">
        <f>AK303</f>
        <v>454133.32999999996</v>
      </c>
      <c r="AL301" s="214"/>
      <c r="AM301" s="214"/>
      <c r="AN301" s="241">
        <f>AN303</f>
        <v>504133.32999999996</v>
      </c>
      <c r="AO301" s="260"/>
      <c r="AP301" s="241">
        <f>AP303</f>
        <v>554133.32999999996</v>
      </c>
      <c r="AQ301" s="214"/>
      <c r="AR301" s="241">
        <f>AR303</f>
        <v>554133.32999999996</v>
      </c>
      <c r="AS301" s="214"/>
      <c r="AT301" s="241">
        <f>AT303</f>
        <v>899033.33</v>
      </c>
      <c r="AU301" s="214"/>
      <c r="AV301" s="241">
        <f>AV303</f>
        <v>899033.33</v>
      </c>
      <c r="AW301" s="214"/>
      <c r="AX301" s="261">
        <f>AX302</f>
        <v>798.01</v>
      </c>
      <c r="AY301" s="407"/>
      <c r="AZ301" s="241">
        <f>AZ302</f>
        <v>689</v>
      </c>
      <c r="BA301" s="395">
        <f t="shared" si="17"/>
        <v>86.33977017831856</v>
      </c>
    </row>
    <row r="302" spans="1:53" ht="78.75" x14ac:dyDescent="0.25">
      <c r="A302" s="280" t="s">
        <v>872</v>
      </c>
      <c r="B302" s="257" t="s">
        <v>876</v>
      </c>
      <c r="C302" s="257" t="s">
        <v>764</v>
      </c>
      <c r="D302" s="331" t="s">
        <v>129</v>
      </c>
      <c r="E302" s="239"/>
      <c r="F302" s="259"/>
      <c r="G302" s="241"/>
      <c r="H302" s="241"/>
      <c r="I302" s="241"/>
      <c r="J302" s="239"/>
      <c r="K302" s="259"/>
      <c r="L302" s="241"/>
      <c r="M302" s="241"/>
      <c r="N302" s="260"/>
      <c r="O302" s="241"/>
      <c r="P302" s="241"/>
      <c r="Q302" s="241"/>
      <c r="R302" s="241"/>
      <c r="S302" s="241"/>
      <c r="T302" s="241"/>
      <c r="U302" s="241"/>
      <c r="V302" s="214"/>
      <c r="W302" s="241"/>
      <c r="X302" s="241"/>
      <c r="Y302" s="241"/>
      <c r="Z302" s="214"/>
      <c r="AA302" s="241"/>
      <c r="AB302" s="214"/>
      <c r="AC302" s="241"/>
      <c r="AD302" s="214"/>
      <c r="AE302" s="241"/>
      <c r="AF302" s="214"/>
      <c r="AG302" s="241"/>
      <c r="AH302" s="214"/>
      <c r="AI302" s="241"/>
      <c r="AJ302" s="214"/>
      <c r="AK302" s="241"/>
      <c r="AL302" s="214"/>
      <c r="AM302" s="214"/>
      <c r="AN302" s="241"/>
      <c r="AO302" s="270"/>
      <c r="AP302" s="241"/>
      <c r="AQ302" s="214"/>
      <c r="AR302" s="241"/>
      <c r="AS302" s="214"/>
      <c r="AT302" s="241"/>
      <c r="AU302" s="214"/>
      <c r="AV302" s="241"/>
      <c r="AW302" s="214"/>
      <c r="AX302" s="261">
        <f>AX303</f>
        <v>798.01</v>
      </c>
      <c r="AY302" s="407"/>
      <c r="AZ302" s="241">
        <f>AZ303</f>
        <v>689</v>
      </c>
      <c r="BA302" s="395">
        <f t="shared" ref="BA302:BA370" si="20">AZ302/AX302*100</f>
        <v>86.33977017831856</v>
      </c>
    </row>
    <row r="303" spans="1:53" ht="21" customHeight="1" x14ac:dyDescent="0.25">
      <c r="A303" s="280" t="s">
        <v>872</v>
      </c>
      <c r="B303" s="257" t="s">
        <v>876</v>
      </c>
      <c r="C303" s="257" t="s">
        <v>871</v>
      </c>
      <c r="D303" s="258" t="s">
        <v>758</v>
      </c>
      <c r="E303" s="239"/>
      <c r="F303" s="259"/>
      <c r="G303" s="241"/>
      <c r="H303" s="241"/>
      <c r="I303" s="241"/>
      <c r="J303" s="239"/>
      <c r="K303" s="259"/>
      <c r="L303" s="241"/>
      <c r="M303" s="241"/>
      <c r="N303" s="260"/>
      <c r="O303" s="241"/>
      <c r="P303" s="241"/>
      <c r="Q303" s="241">
        <v>178100</v>
      </c>
      <c r="R303" s="241">
        <v>178100</v>
      </c>
      <c r="S303" s="241">
        <v>178100</v>
      </c>
      <c r="T303" s="241">
        <v>178100</v>
      </c>
      <c r="U303" s="241">
        <v>245600</v>
      </c>
      <c r="V303" s="214"/>
      <c r="W303" s="241">
        <v>245600</v>
      </c>
      <c r="X303" s="241">
        <v>185400</v>
      </c>
      <c r="Y303" s="241">
        <f>W303+X303</f>
        <v>431000</v>
      </c>
      <c r="Z303" s="264">
        <v>-56400</v>
      </c>
      <c r="AA303" s="241">
        <v>384600</v>
      </c>
      <c r="AB303" s="214"/>
      <c r="AC303" s="241">
        <v>384600</v>
      </c>
      <c r="AD303" s="264">
        <v>56400</v>
      </c>
      <c r="AE303" s="241">
        <v>458000</v>
      </c>
      <c r="AF303" s="214"/>
      <c r="AG303" s="241">
        <v>322600</v>
      </c>
      <c r="AH303" s="264">
        <v>131533.32999999999</v>
      </c>
      <c r="AI303" s="241">
        <f>AG303+AH303</f>
        <v>454133.32999999996</v>
      </c>
      <c r="AJ303" s="214"/>
      <c r="AK303" s="241">
        <f>AI303+AJ303</f>
        <v>454133.32999999996</v>
      </c>
      <c r="AL303" s="214">
        <v>50000</v>
      </c>
      <c r="AM303" s="214"/>
      <c r="AN303" s="241">
        <f>AK303+AL303+AM303</f>
        <v>504133.32999999996</v>
      </c>
      <c r="AO303" s="214">
        <v>50000</v>
      </c>
      <c r="AP303" s="241">
        <f>AN303+AO303</f>
        <v>554133.32999999996</v>
      </c>
      <c r="AQ303" s="214"/>
      <c r="AR303" s="241">
        <f>AP303+AQ303</f>
        <v>554133.32999999996</v>
      </c>
      <c r="AS303" s="214"/>
      <c r="AT303" s="241">
        <v>899033.33</v>
      </c>
      <c r="AU303" s="214"/>
      <c r="AV303" s="241">
        <v>899033.33</v>
      </c>
      <c r="AW303" s="214"/>
      <c r="AX303" s="261">
        <v>798.01</v>
      </c>
      <c r="AY303" s="407"/>
      <c r="AZ303" s="241">
        <f>'[1]4 Расх.2018 '!BB498</f>
        <v>689</v>
      </c>
      <c r="BA303" s="395">
        <f t="shared" si="20"/>
        <v>86.33977017831856</v>
      </c>
    </row>
    <row r="304" spans="1:53" ht="15.75" x14ac:dyDescent="0.25">
      <c r="A304" s="236" t="s">
        <v>881</v>
      </c>
      <c r="B304" s="237" t="s">
        <v>837</v>
      </c>
      <c r="C304" s="237" t="s">
        <v>764</v>
      </c>
      <c r="D304" s="287" t="s">
        <v>588</v>
      </c>
      <c r="E304" s="239"/>
      <c r="F304" s="259"/>
      <c r="G304" s="241"/>
      <c r="H304" s="241"/>
      <c r="I304" s="241"/>
      <c r="J304" s="239"/>
      <c r="K304" s="259"/>
      <c r="L304" s="241"/>
      <c r="M304" s="241"/>
      <c r="N304" s="260"/>
      <c r="O304" s="241"/>
      <c r="P304" s="241"/>
      <c r="Q304" s="241"/>
      <c r="R304" s="241"/>
      <c r="S304" s="241"/>
      <c r="T304" s="241"/>
      <c r="U304" s="241"/>
      <c r="V304" s="214"/>
      <c r="W304" s="241"/>
      <c r="X304" s="241"/>
      <c r="Y304" s="241"/>
      <c r="Z304" s="270"/>
      <c r="AA304" s="241"/>
      <c r="AB304" s="214"/>
      <c r="AC304" s="241"/>
      <c r="AD304" s="270"/>
      <c r="AE304" s="241"/>
      <c r="AF304" s="214"/>
      <c r="AG304" s="241"/>
      <c r="AH304" s="270"/>
      <c r="AI304" s="241"/>
      <c r="AJ304" s="214"/>
      <c r="AK304" s="241"/>
      <c r="AL304" s="214"/>
      <c r="AM304" s="214"/>
      <c r="AN304" s="241"/>
      <c r="AO304" s="214"/>
      <c r="AP304" s="241"/>
      <c r="AQ304" s="214"/>
      <c r="AR304" s="241"/>
      <c r="AS304" s="214"/>
      <c r="AT304" s="241"/>
      <c r="AU304" s="214"/>
      <c r="AV304" s="241"/>
      <c r="AW304" s="214"/>
      <c r="AX304" s="261">
        <f>AX305</f>
        <v>230.01</v>
      </c>
      <c r="AY304" s="407"/>
      <c r="AZ304" s="241">
        <f>AZ305</f>
        <v>200.041</v>
      </c>
      <c r="BA304" s="395">
        <f t="shared" si="20"/>
        <v>86.97056649710882</v>
      </c>
    </row>
    <row r="305" spans="1:53" ht="49.5" customHeight="1" x14ac:dyDescent="0.25">
      <c r="A305" s="280" t="s">
        <v>881</v>
      </c>
      <c r="B305" s="257" t="s">
        <v>877</v>
      </c>
      <c r="C305" s="257" t="s">
        <v>764</v>
      </c>
      <c r="D305" s="291" t="s">
        <v>875</v>
      </c>
      <c r="E305" s="239"/>
      <c r="F305" s="259"/>
      <c r="G305" s="241"/>
      <c r="H305" s="241"/>
      <c r="I305" s="241"/>
      <c r="J305" s="239"/>
      <c r="K305" s="259"/>
      <c r="L305" s="241"/>
      <c r="M305" s="241"/>
      <c r="N305" s="260"/>
      <c r="O305" s="241"/>
      <c r="P305" s="241"/>
      <c r="Q305" s="241"/>
      <c r="R305" s="241"/>
      <c r="S305" s="241"/>
      <c r="T305" s="241"/>
      <c r="U305" s="241"/>
      <c r="V305" s="214"/>
      <c r="W305" s="241"/>
      <c r="X305" s="241"/>
      <c r="Y305" s="241"/>
      <c r="Z305" s="214"/>
      <c r="AA305" s="241"/>
      <c r="AB305" s="214"/>
      <c r="AC305" s="241"/>
      <c r="AD305" s="214"/>
      <c r="AE305" s="241"/>
      <c r="AF305" s="214"/>
      <c r="AG305" s="241"/>
      <c r="AH305" s="214"/>
      <c r="AI305" s="241"/>
      <c r="AJ305" s="214"/>
      <c r="AK305" s="241"/>
      <c r="AL305" s="214"/>
      <c r="AM305" s="214"/>
      <c r="AN305" s="241"/>
      <c r="AO305" s="260"/>
      <c r="AP305" s="241"/>
      <c r="AQ305" s="214"/>
      <c r="AR305" s="241"/>
      <c r="AS305" s="214"/>
      <c r="AT305" s="241"/>
      <c r="AU305" s="214"/>
      <c r="AV305" s="241"/>
      <c r="AW305" s="214"/>
      <c r="AX305" s="261">
        <f>AX306+AX308</f>
        <v>230.01</v>
      </c>
      <c r="AY305" s="407"/>
      <c r="AZ305" s="241">
        <f>AZ306+AZ308</f>
        <v>200.041</v>
      </c>
      <c r="BA305" s="395">
        <f t="shared" si="20"/>
        <v>86.97056649710882</v>
      </c>
    </row>
    <row r="306" spans="1:53" ht="33.75" hidden="1" customHeight="1" x14ac:dyDescent="0.25">
      <c r="A306" s="255" t="s">
        <v>881</v>
      </c>
      <c r="B306" s="257" t="s">
        <v>172</v>
      </c>
      <c r="C306" s="257" t="s">
        <v>764</v>
      </c>
      <c r="D306" s="331" t="s">
        <v>56</v>
      </c>
      <c r="E306" s="239"/>
      <c r="F306" s="259"/>
      <c r="G306" s="241"/>
      <c r="H306" s="241"/>
      <c r="I306" s="241"/>
      <c r="J306" s="239"/>
      <c r="K306" s="259"/>
      <c r="L306" s="241"/>
      <c r="M306" s="241"/>
      <c r="N306" s="260"/>
      <c r="O306" s="241"/>
      <c r="P306" s="241"/>
      <c r="Q306" s="241"/>
      <c r="R306" s="241"/>
      <c r="S306" s="241"/>
      <c r="T306" s="241"/>
      <c r="U306" s="241"/>
      <c r="V306" s="214"/>
      <c r="W306" s="241"/>
      <c r="X306" s="241"/>
      <c r="Y306" s="241"/>
      <c r="Z306" s="214"/>
      <c r="AA306" s="241"/>
      <c r="AB306" s="214"/>
      <c r="AC306" s="241"/>
      <c r="AD306" s="214"/>
      <c r="AE306" s="241"/>
      <c r="AF306" s="214"/>
      <c r="AG306" s="241"/>
      <c r="AH306" s="214"/>
      <c r="AI306" s="241"/>
      <c r="AJ306" s="214"/>
      <c r="AK306" s="241"/>
      <c r="AL306" s="214"/>
      <c r="AM306" s="214"/>
      <c r="AN306" s="241"/>
      <c r="AO306" s="260"/>
      <c r="AP306" s="241"/>
      <c r="AQ306" s="214"/>
      <c r="AR306" s="241"/>
      <c r="AS306" s="214"/>
      <c r="AT306" s="241"/>
      <c r="AU306" s="214"/>
      <c r="AV306" s="241"/>
      <c r="AW306" s="214"/>
      <c r="AX306" s="261">
        <f>AX307</f>
        <v>0</v>
      </c>
      <c r="AY306" s="407"/>
      <c r="AZ306" s="241">
        <f>AZ307</f>
        <v>0</v>
      </c>
      <c r="BA306" s="395" t="e">
        <f t="shared" si="20"/>
        <v>#DIV/0!</v>
      </c>
    </row>
    <row r="307" spans="1:53" ht="31.5" hidden="1" x14ac:dyDescent="0.25">
      <c r="A307" s="255" t="s">
        <v>881</v>
      </c>
      <c r="B307" s="257" t="s">
        <v>172</v>
      </c>
      <c r="C307" s="257" t="s">
        <v>771</v>
      </c>
      <c r="D307" s="258" t="s">
        <v>747</v>
      </c>
      <c r="E307" s="239"/>
      <c r="F307" s="259"/>
      <c r="G307" s="241"/>
      <c r="H307" s="241"/>
      <c r="I307" s="241"/>
      <c r="J307" s="239"/>
      <c r="K307" s="259"/>
      <c r="L307" s="241"/>
      <c r="M307" s="241"/>
      <c r="N307" s="260"/>
      <c r="O307" s="241"/>
      <c r="P307" s="241"/>
      <c r="Q307" s="241"/>
      <c r="R307" s="241"/>
      <c r="S307" s="241"/>
      <c r="T307" s="241"/>
      <c r="U307" s="241"/>
      <c r="V307" s="214"/>
      <c r="W307" s="241"/>
      <c r="X307" s="241"/>
      <c r="Y307" s="241"/>
      <c r="Z307" s="214"/>
      <c r="AA307" s="241"/>
      <c r="AB307" s="214"/>
      <c r="AC307" s="241"/>
      <c r="AD307" s="214"/>
      <c r="AE307" s="241"/>
      <c r="AF307" s="214"/>
      <c r="AG307" s="241"/>
      <c r="AH307" s="214"/>
      <c r="AI307" s="241"/>
      <c r="AJ307" s="214"/>
      <c r="AK307" s="241"/>
      <c r="AL307" s="214"/>
      <c r="AM307" s="214"/>
      <c r="AN307" s="241"/>
      <c r="AO307" s="260"/>
      <c r="AP307" s="241"/>
      <c r="AQ307" s="214"/>
      <c r="AR307" s="241"/>
      <c r="AS307" s="214"/>
      <c r="AT307" s="241"/>
      <c r="AU307" s="214"/>
      <c r="AV307" s="241"/>
      <c r="AW307" s="214"/>
      <c r="AX307" s="261">
        <f>'[1]4 Расх.2018 '!AX527</f>
        <v>0</v>
      </c>
      <c r="AY307" s="407"/>
      <c r="AZ307" s="241">
        <f>'[1]4 Расх.2018 '!BB527</f>
        <v>0</v>
      </c>
      <c r="BA307" s="395" t="e">
        <f t="shared" si="20"/>
        <v>#DIV/0!</v>
      </c>
    </row>
    <row r="308" spans="1:53" ht="31.5" x14ac:dyDescent="0.25">
      <c r="A308" s="280" t="s">
        <v>881</v>
      </c>
      <c r="B308" s="257" t="s">
        <v>878</v>
      </c>
      <c r="C308" s="257" t="s">
        <v>764</v>
      </c>
      <c r="D308" s="331" t="s">
        <v>128</v>
      </c>
      <c r="E308" s="239"/>
      <c r="F308" s="259"/>
      <c r="G308" s="241"/>
      <c r="H308" s="241"/>
      <c r="I308" s="241"/>
      <c r="J308" s="239"/>
      <c r="K308" s="259"/>
      <c r="L308" s="241"/>
      <c r="M308" s="241"/>
      <c r="N308" s="260"/>
      <c r="O308" s="241"/>
      <c r="P308" s="241"/>
      <c r="Q308" s="241"/>
      <c r="R308" s="241"/>
      <c r="S308" s="241"/>
      <c r="T308" s="241"/>
      <c r="U308" s="241"/>
      <c r="V308" s="214"/>
      <c r="W308" s="241"/>
      <c r="X308" s="241"/>
      <c r="Y308" s="241"/>
      <c r="Z308" s="214"/>
      <c r="AA308" s="241"/>
      <c r="AB308" s="214"/>
      <c r="AC308" s="241"/>
      <c r="AD308" s="214"/>
      <c r="AE308" s="241"/>
      <c r="AF308" s="214"/>
      <c r="AG308" s="241"/>
      <c r="AH308" s="214"/>
      <c r="AI308" s="241"/>
      <c r="AJ308" s="214"/>
      <c r="AK308" s="241"/>
      <c r="AL308" s="214"/>
      <c r="AM308" s="214"/>
      <c r="AN308" s="241"/>
      <c r="AO308" s="260"/>
      <c r="AP308" s="241"/>
      <c r="AQ308" s="214"/>
      <c r="AR308" s="241"/>
      <c r="AS308" s="214"/>
      <c r="AT308" s="241"/>
      <c r="AU308" s="214"/>
      <c r="AV308" s="241"/>
      <c r="AW308" s="214"/>
      <c r="AX308" s="261">
        <f>AX309+AX310</f>
        <v>230.01</v>
      </c>
      <c r="AY308" s="407"/>
      <c r="AZ308" s="241">
        <f>AZ309+AZ310</f>
        <v>200.041</v>
      </c>
      <c r="BA308" s="395">
        <f t="shared" si="20"/>
        <v>86.97056649710882</v>
      </c>
    </row>
    <row r="309" spans="1:53" ht="69" customHeight="1" x14ac:dyDescent="0.25">
      <c r="A309" s="280" t="s">
        <v>881</v>
      </c>
      <c r="B309" s="257" t="s">
        <v>878</v>
      </c>
      <c r="C309" s="257" t="s">
        <v>769</v>
      </c>
      <c r="D309" s="258" t="s">
        <v>51</v>
      </c>
      <c r="E309" s="239"/>
      <c r="F309" s="259"/>
      <c r="G309" s="241"/>
      <c r="H309" s="241"/>
      <c r="I309" s="241"/>
      <c r="J309" s="239"/>
      <c r="K309" s="259"/>
      <c r="L309" s="241"/>
      <c r="M309" s="241"/>
      <c r="N309" s="260"/>
      <c r="O309" s="241"/>
      <c r="P309" s="241"/>
      <c r="Q309" s="241"/>
      <c r="R309" s="241"/>
      <c r="S309" s="241"/>
      <c r="T309" s="241"/>
      <c r="U309" s="241"/>
      <c r="V309" s="214"/>
      <c r="W309" s="241"/>
      <c r="X309" s="241"/>
      <c r="Y309" s="241"/>
      <c r="Z309" s="214"/>
      <c r="AA309" s="241"/>
      <c r="AB309" s="214"/>
      <c r="AC309" s="241"/>
      <c r="AD309" s="214"/>
      <c r="AE309" s="241"/>
      <c r="AF309" s="214"/>
      <c r="AG309" s="241"/>
      <c r="AH309" s="214"/>
      <c r="AI309" s="241"/>
      <c r="AJ309" s="214"/>
      <c r="AK309" s="241"/>
      <c r="AL309" s="214"/>
      <c r="AM309" s="214"/>
      <c r="AN309" s="241"/>
      <c r="AO309" s="260"/>
      <c r="AP309" s="241"/>
      <c r="AQ309" s="214"/>
      <c r="AR309" s="241"/>
      <c r="AS309" s="214"/>
      <c r="AT309" s="241"/>
      <c r="AU309" s="214"/>
      <c r="AV309" s="241"/>
      <c r="AW309" s="214"/>
      <c r="AX309" s="261">
        <v>192</v>
      </c>
      <c r="AY309" s="407"/>
      <c r="AZ309" s="241">
        <f>'[1]4 Расх.2018 '!BB529</f>
        <v>168.75</v>
      </c>
      <c r="BA309" s="395">
        <f t="shared" si="20"/>
        <v>87.890625</v>
      </c>
    </row>
    <row r="310" spans="1:53" ht="39" customHeight="1" x14ac:dyDescent="0.25">
      <c r="A310" s="255" t="s">
        <v>881</v>
      </c>
      <c r="B310" s="257" t="s">
        <v>878</v>
      </c>
      <c r="C310" s="257" t="s">
        <v>771</v>
      </c>
      <c r="D310" s="258" t="s">
        <v>747</v>
      </c>
      <c r="E310" s="239"/>
      <c r="F310" s="259"/>
      <c r="G310" s="241"/>
      <c r="H310" s="241"/>
      <c r="I310" s="241"/>
      <c r="J310" s="239"/>
      <c r="K310" s="259"/>
      <c r="L310" s="241"/>
      <c r="M310" s="241"/>
      <c r="N310" s="260"/>
      <c r="O310" s="241"/>
      <c r="P310" s="241"/>
      <c r="Q310" s="241"/>
      <c r="R310" s="241"/>
      <c r="S310" s="241"/>
      <c r="T310" s="241"/>
      <c r="U310" s="241"/>
      <c r="V310" s="214"/>
      <c r="W310" s="241"/>
      <c r="X310" s="241"/>
      <c r="Y310" s="241"/>
      <c r="Z310" s="214"/>
      <c r="AA310" s="241"/>
      <c r="AB310" s="214"/>
      <c r="AC310" s="241"/>
      <c r="AD310" s="214"/>
      <c r="AE310" s="241"/>
      <c r="AF310" s="214"/>
      <c r="AG310" s="241"/>
      <c r="AH310" s="214"/>
      <c r="AI310" s="241"/>
      <c r="AJ310" s="214"/>
      <c r="AK310" s="241"/>
      <c r="AL310" s="214"/>
      <c r="AM310" s="214"/>
      <c r="AN310" s="241"/>
      <c r="AO310" s="260"/>
      <c r="AP310" s="241"/>
      <c r="AQ310" s="214"/>
      <c r="AR310" s="241"/>
      <c r="AS310" s="214"/>
      <c r="AT310" s="241"/>
      <c r="AU310" s="214"/>
      <c r="AV310" s="241"/>
      <c r="AW310" s="214"/>
      <c r="AX310" s="261">
        <v>38.01</v>
      </c>
      <c r="AY310" s="407"/>
      <c r="AZ310" s="241">
        <f>'[1]4 Расх.2018 '!BB530</f>
        <v>31.291</v>
      </c>
      <c r="BA310" s="395">
        <f t="shared" si="20"/>
        <v>82.323072875559063</v>
      </c>
    </row>
    <row r="311" spans="1:53" ht="1.5" customHeight="1" x14ac:dyDescent="0.25">
      <c r="A311" s="255"/>
      <c r="B311" s="257"/>
      <c r="C311" s="257"/>
      <c r="D311" s="258"/>
      <c r="E311" s="431"/>
      <c r="F311" s="458"/>
      <c r="G311" s="458"/>
      <c r="H311" s="458"/>
      <c r="I311" s="458"/>
      <c r="J311" s="459"/>
      <c r="K311" s="458"/>
      <c r="L311" s="458"/>
      <c r="M311" s="458"/>
      <c r="N311" s="458"/>
      <c r="O311" s="460"/>
      <c r="P311" s="332"/>
      <c r="Q311" s="332"/>
      <c r="R311" s="332"/>
      <c r="S311" s="332"/>
      <c r="T311" s="332"/>
      <c r="U311" s="332"/>
      <c r="V311" s="362"/>
      <c r="W311" s="332"/>
      <c r="X311" s="332"/>
      <c r="Y311" s="332"/>
      <c r="Z311" s="362"/>
      <c r="AA311" s="332"/>
      <c r="AB311" s="362"/>
      <c r="AC311" s="332"/>
      <c r="AD311" s="362"/>
      <c r="AE311" s="332"/>
      <c r="AF311" s="362"/>
      <c r="AG311" s="332"/>
      <c r="AH311" s="362"/>
      <c r="AI311" s="332"/>
      <c r="AJ311" s="362"/>
      <c r="AK311" s="332"/>
      <c r="AL311" s="362"/>
      <c r="AM311" s="362"/>
      <c r="AN311" s="332"/>
      <c r="AO311" s="458"/>
      <c r="AP311" s="332"/>
      <c r="AQ311" s="362"/>
      <c r="AR311" s="332"/>
      <c r="AS311" s="362"/>
      <c r="AT311" s="332"/>
      <c r="AU311" s="362"/>
      <c r="AV311" s="332"/>
      <c r="AW311" s="245"/>
      <c r="AX311" s="261"/>
      <c r="AY311" s="407"/>
      <c r="AZ311" s="241"/>
      <c r="BA311" s="395" t="e">
        <f t="shared" si="20"/>
        <v>#DIV/0!</v>
      </c>
    </row>
    <row r="312" spans="1:53" ht="43.5" customHeight="1" x14ac:dyDescent="0.25">
      <c r="A312" s="434" t="s">
        <v>991</v>
      </c>
      <c r="B312" s="384" t="s">
        <v>800</v>
      </c>
      <c r="C312" s="384" t="s">
        <v>764</v>
      </c>
      <c r="D312" s="435" t="s">
        <v>992</v>
      </c>
      <c r="E312" s="431"/>
      <c r="F312" s="458"/>
      <c r="G312" s="458"/>
      <c r="H312" s="458"/>
      <c r="I312" s="458"/>
      <c r="J312" s="459"/>
      <c r="K312" s="458"/>
      <c r="L312" s="458"/>
      <c r="M312" s="458"/>
      <c r="N312" s="458"/>
      <c r="O312" s="460"/>
      <c r="P312" s="332"/>
      <c r="Q312" s="332"/>
      <c r="R312" s="332"/>
      <c r="S312" s="332"/>
      <c r="T312" s="332"/>
      <c r="U312" s="332"/>
      <c r="V312" s="362"/>
      <c r="W312" s="332"/>
      <c r="X312" s="332"/>
      <c r="Y312" s="332"/>
      <c r="Z312" s="362"/>
      <c r="AA312" s="332"/>
      <c r="AB312" s="362"/>
      <c r="AC312" s="332"/>
      <c r="AD312" s="362"/>
      <c r="AE312" s="332"/>
      <c r="AF312" s="362"/>
      <c r="AG312" s="332"/>
      <c r="AH312" s="362"/>
      <c r="AI312" s="332"/>
      <c r="AJ312" s="362"/>
      <c r="AK312" s="332"/>
      <c r="AL312" s="362"/>
      <c r="AM312" s="362"/>
      <c r="AN312" s="332"/>
      <c r="AO312" s="458"/>
      <c r="AP312" s="332"/>
      <c r="AQ312" s="362"/>
      <c r="AR312" s="332"/>
      <c r="AS312" s="362"/>
      <c r="AT312" s="332"/>
      <c r="AU312" s="362"/>
      <c r="AV312" s="332"/>
      <c r="AW312" s="245"/>
      <c r="AX312" s="242">
        <f>AX313</f>
        <v>2248</v>
      </c>
      <c r="AY312" s="407"/>
      <c r="AZ312" s="239">
        <f>AZ313</f>
        <v>2000</v>
      </c>
      <c r="BA312" s="395">
        <f t="shared" si="20"/>
        <v>88.967971530249116</v>
      </c>
    </row>
    <row r="313" spans="1:53" ht="19.149999999999999" customHeight="1" x14ac:dyDescent="0.25">
      <c r="A313" s="461" t="s">
        <v>765</v>
      </c>
      <c r="B313" s="237" t="s">
        <v>766</v>
      </c>
      <c r="C313" s="237" t="s">
        <v>764</v>
      </c>
      <c r="D313" s="238" t="s">
        <v>385</v>
      </c>
      <c r="E313" s="431"/>
      <c r="F313" s="458"/>
      <c r="G313" s="458"/>
      <c r="H313" s="458"/>
      <c r="I313" s="458"/>
      <c r="J313" s="459"/>
      <c r="K313" s="458"/>
      <c r="L313" s="458"/>
      <c r="M313" s="458"/>
      <c r="N313" s="458"/>
      <c r="O313" s="460"/>
      <c r="P313" s="332"/>
      <c r="Q313" s="332"/>
      <c r="R313" s="332"/>
      <c r="S313" s="332"/>
      <c r="T313" s="332"/>
      <c r="U313" s="332"/>
      <c r="V313" s="362"/>
      <c r="W313" s="332"/>
      <c r="X313" s="332"/>
      <c r="Y313" s="332"/>
      <c r="Z313" s="362"/>
      <c r="AA313" s="332"/>
      <c r="AB313" s="362"/>
      <c r="AC313" s="332"/>
      <c r="AD313" s="362"/>
      <c r="AE313" s="332"/>
      <c r="AF313" s="362"/>
      <c r="AG313" s="332"/>
      <c r="AH313" s="362"/>
      <c r="AI313" s="332"/>
      <c r="AJ313" s="362"/>
      <c r="AK313" s="332"/>
      <c r="AL313" s="362"/>
      <c r="AM313" s="362"/>
      <c r="AN313" s="332"/>
      <c r="AO313" s="458"/>
      <c r="AP313" s="332"/>
      <c r="AQ313" s="362"/>
      <c r="AR313" s="332"/>
      <c r="AS313" s="362"/>
      <c r="AT313" s="332"/>
      <c r="AU313" s="362"/>
      <c r="AV313" s="332"/>
      <c r="AW313" s="245"/>
      <c r="AX313" s="242">
        <f>AX314</f>
        <v>2248</v>
      </c>
      <c r="AY313" s="407"/>
      <c r="AZ313" s="239">
        <f>AZ314</f>
        <v>2000</v>
      </c>
      <c r="BA313" s="395">
        <f t="shared" si="20"/>
        <v>88.967971530249116</v>
      </c>
    </row>
    <row r="314" spans="1:53" ht="21.75" customHeight="1" x14ac:dyDescent="0.25">
      <c r="A314" s="236" t="s">
        <v>785</v>
      </c>
      <c r="B314" s="237" t="s">
        <v>766</v>
      </c>
      <c r="C314" s="237" t="s">
        <v>764</v>
      </c>
      <c r="D314" s="281" t="s">
        <v>401</v>
      </c>
      <c r="E314" s="431"/>
      <c r="F314" s="458"/>
      <c r="G314" s="458"/>
      <c r="H314" s="458"/>
      <c r="I314" s="458"/>
      <c r="J314" s="459"/>
      <c r="K314" s="458"/>
      <c r="L314" s="458"/>
      <c r="M314" s="458"/>
      <c r="N314" s="458"/>
      <c r="O314" s="460"/>
      <c r="P314" s="332"/>
      <c r="Q314" s="332"/>
      <c r="R314" s="332"/>
      <c r="S314" s="332"/>
      <c r="T314" s="332"/>
      <c r="U314" s="332"/>
      <c r="V314" s="362"/>
      <c r="W314" s="332"/>
      <c r="X314" s="332"/>
      <c r="Y314" s="332"/>
      <c r="Z314" s="362"/>
      <c r="AA314" s="332"/>
      <c r="AB314" s="362"/>
      <c r="AC314" s="332"/>
      <c r="AD314" s="362"/>
      <c r="AE314" s="332"/>
      <c r="AF314" s="362"/>
      <c r="AG314" s="332"/>
      <c r="AH314" s="362"/>
      <c r="AI314" s="332"/>
      <c r="AJ314" s="362"/>
      <c r="AK314" s="332"/>
      <c r="AL314" s="362"/>
      <c r="AM314" s="362"/>
      <c r="AN314" s="332"/>
      <c r="AO314" s="458"/>
      <c r="AP314" s="332"/>
      <c r="AQ314" s="362"/>
      <c r="AR314" s="332"/>
      <c r="AS314" s="362"/>
      <c r="AT314" s="332"/>
      <c r="AU314" s="362"/>
      <c r="AV314" s="332"/>
      <c r="AW314" s="245"/>
      <c r="AX314" s="242">
        <f>AX315</f>
        <v>2248</v>
      </c>
      <c r="AY314" s="407"/>
      <c r="AZ314" s="239">
        <f>AZ315</f>
        <v>2000</v>
      </c>
      <c r="BA314" s="395">
        <f t="shared" si="20"/>
        <v>88.967971530249116</v>
      </c>
    </row>
    <row r="315" spans="1:53" ht="51" customHeight="1" x14ac:dyDescent="0.25">
      <c r="A315" s="255" t="s">
        <v>785</v>
      </c>
      <c r="B315" s="257" t="s">
        <v>806</v>
      </c>
      <c r="C315" s="257" t="s">
        <v>764</v>
      </c>
      <c r="D315" s="258" t="s">
        <v>340</v>
      </c>
      <c r="E315" s="239"/>
      <c r="F315" s="259"/>
      <c r="G315" s="259"/>
      <c r="H315" s="259"/>
      <c r="I315" s="259"/>
      <c r="J315" s="239"/>
      <c r="K315" s="259"/>
      <c r="L315" s="259"/>
      <c r="M315" s="259"/>
      <c r="N315" s="282"/>
      <c r="O315" s="241"/>
      <c r="P315" s="241"/>
      <c r="Q315" s="241"/>
      <c r="R315" s="241"/>
      <c r="S315" s="241"/>
      <c r="T315" s="241"/>
      <c r="U315" s="241"/>
      <c r="V315" s="214"/>
      <c r="W315" s="241"/>
      <c r="X315" s="241"/>
      <c r="Y315" s="241"/>
      <c r="Z315" s="214"/>
      <c r="AA315" s="241"/>
      <c r="AB315" s="214"/>
      <c r="AC315" s="241"/>
      <c r="AD315" s="214"/>
      <c r="AE315" s="241"/>
      <c r="AF315" s="214"/>
      <c r="AG315" s="241"/>
      <c r="AH315" s="214"/>
      <c r="AI315" s="241"/>
      <c r="AJ315" s="214"/>
      <c r="AK315" s="241"/>
      <c r="AL315" s="214"/>
      <c r="AM315" s="214"/>
      <c r="AN315" s="241"/>
      <c r="AO315" s="260"/>
      <c r="AP315" s="241"/>
      <c r="AQ315" s="214"/>
      <c r="AR315" s="241"/>
      <c r="AS315" s="214"/>
      <c r="AT315" s="241"/>
      <c r="AU315" s="214"/>
      <c r="AV315" s="241"/>
      <c r="AW315" s="214"/>
      <c r="AX315" s="261">
        <f>AX316</f>
        <v>2248</v>
      </c>
      <c r="AY315" s="407"/>
      <c r="AZ315" s="241">
        <f>AZ316</f>
        <v>2000</v>
      </c>
      <c r="BA315" s="395">
        <f t="shared" si="20"/>
        <v>88.967971530249116</v>
      </c>
    </row>
    <row r="316" spans="1:53" ht="36" customHeight="1" x14ac:dyDescent="0.25">
      <c r="A316" s="255" t="s">
        <v>785</v>
      </c>
      <c r="B316" s="247" t="s">
        <v>339</v>
      </c>
      <c r="C316" s="247" t="s">
        <v>764</v>
      </c>
      <c r="D316" s="248" t="s">
        <v>108</v>
      </c>
      <c r="E316" s="239"/>
      <c r="F316" s="259"/>
      <c r="G316" s="259"/>
      <c r="H316" s="259"/>
      <c r="I316" s="259"/>
      <c r="J316" s="239"/>
      <c r="K316" s="259"/>
      <c r="L316" s="259"/>
      <c r="M316" s="259"/>
      <c r="N316" s="282"/>
      <c r="O316" s="241"/>
      <c r="P316" s="241"/>
      <c r="Q316" s="241"/>
      <c r="R316" s="241"/>
      <c r="S316" s="241"/>
      <c r="T316" s="241"/>
      <c r="U316" s="241"/>
      <c r="V316" s="214"/>
      <c r="W316" s="241"/>
      <c r="X316" s="241"/>
      <c r="Y316" s="241"/>
      <c r="Z316" s="214"/>
      <c r="AA316" s="241"/>
      <c r="AB316" s="214"/>
      <c r="AC316" s="241"/>
      <c r="AD316" s="214"/>
      <c r="AE316" s="241"/>
      <c r="AF316" s="214"/>
      <c r="AG316" s="241"/>
      <c r="AH316" s="214"/>
      <c r="AI316" s="241"/>
      <c r="AJ316" s="214"/>
      <c r="AK316" s="241"/>
      <c r="AL316" s="214"/>
      <c r="AM316" s="214"/>
      <c r="AN316" s="241"/>
      <c r="AO316" s="260"/>
      <c r="AP316" s="241"/>
      <c r="AQ316" s="214"/>
      <c r="AR316" s="241"/>
      <c r="AS316" s="214"/>
      <c r="AT316" s="241"/>
      <c r="AU316" s="214"/>
      <c r="AV316" s="241"/>
      <c r="AW316" s="214"/>
      <c r="AX316" s="261">
        <f>AX318+AX317</f>
        <v>2248</v>
      </c>
      <c r="AY316" s="407"/>
      <c r="AZ316" s="241">
        <f>AZ318+AZ317</f>
        <v>2000</v>
      </c>
      <c r="BA316" s="395">
        <f t="shared" si="20"/>
        <v>88.967971530249116</v>
      </c>
    </row>
    <row r="317" spans="1:53" ht="52.15" customHeight="1" x14ac:dyDescent="0.25">
      <c r="A317" s="255" t="s">
        <v>785</v>
      </c>
      <c r="B317" s="247" t="s">
        <v>343</v>
      </c>
      <c r="C317" s="247" t="s">
        <v>801</v>
      </c>
      <c r="D317" s="248" t="s">
        <v>344</v>
      </c>
      <c r="E317" s="239"/>
      <c r="F317" s="259"/>
      <c r="G317" s="259"/>
      <c r="H317" s="259"/>
      <c r="I317" s="259"/>
      <c r="J317" s="239"/>
      <c r="K317" s="259"/>
      <c r="L317" s="259"/>
      <c r="M317" s="259"/>
      <c r="N317" s="282"/>
      <c r="O317" s="241"/>
      <c r="P317" s="241"/>
      <c r="Q317" s="241"/>
      <c r="R317" s="241"/>
      <c r="S317" s="241"/>
      <c r="T317" s="241"/>
      <c r="U317" s="241"/>
      <c r="V317" s="214"/>
      <c r="W317" s="241"/>
      <c r="X317" s="241"/>
      <c r="Y317" s="241"/>
      <c r="Z317" s="214"/>
      <c r="AA317" s="241"/>
      <c r="AB317" s="214"/>
      <c r="AC317" s="241"/>
      <c r="AD317" s="214"/>
      <c r="AE317" s="241"/>
      <c r="AF317" s="214"/>
      <c r="AG317" s="241"/>
      <c r="AH317" s="214"/>
      <c r="AI317" s="241"/>
      <c r="AJ317" s="214"/>
      <c r="AK317" s="241"/>
      <c r="AL317" s="214"/>
      <c r="AM317" s="214"/>
      <c r="AN317" s="241"/>
      <c r="AO317" s="260"/>
      <c r="AP317" s="241"/>
      <c r="AQ317" s="214"/>
      <c r="AR317" s="241"/>
      <c r="AS317" s="214"/>
      <c r="AT317" s="241"/>
      <c r="AU317" s="214"/>
      <c r="AV317" s="241"/>
      <c r="AW317" s="214"/>
      <c r="AX317" s="261">
        <v>898</v>
      </c>
      <c r="AY317" s="407"/>
      <c r="AZ317" s="241">
        <f>'[1]4 Расх.2018 '!BB79</f>
        <v>0</v>
      </c>
      <c r="BA317" s="395">
        <f t="shared" si="20"/>
        <v>0</v>
      </c>
    </row>
    <row r="318" spans="1:53" ht="47.25" x14ac:dyDescent="0.25">
      <c r="A318" s="255" t="s">
        <v>785</v>
      </c>
      <c r="B318" s="257" t="s">
        <v>341</v>
      </c>
      <c r="C318" s="257" t="s">
        <v>801</v>
      </c>
      <c r="D318" s="258" t="s">
        <v>342</v>
      </c>
      <c r="E318" s="239"/>
      <c r="F318" s="259"/>
      <c r="G318" s="259"/>
      <c r="H318" s="259"/>
      <c r="I318" s="259"/>
      <c r="J318" s="239"/>
      <c r="K318" s="259"/>
      <c r="L318" s="259"/>
      <c r="M318" s="259"/>
      <c r="N318" s="282"/>
      <c r="O318" s="241"/>
      <c r="P318" s="241"/>
      <c r="Q318" s="241"/>
      <c r="R318" s="241"/>
      <c r="S318" s="241"/>
      <c r="T318" s="241"/>
      <c r="U318" s="241">
        <v>144704.9</v>
      </c>
      <c r="V318" s="214"/>
      <c r="W318" s="241">
        <v>144704.9</v>
      </c>
      <c r="X318" s="241">
        <v>84552.73</v>
      </c>
      <c r="Y318" s="241">
        <f>W318+X318</f>
        <v>229257.63</v>
      </c>
      <c r="Z318" s="264">
        <v>25682.38</v>
      </c>
      <c r="AA318" s="241">
        <f>Y318+Z318</f>
        <v>254940.01</v>
      </c>
      <c r="AB318" s="264">
        <v>13800</v>
      </c>
      <c r="AC318" s="241">
        <f>AA318+AB318</f>
        <v>268740.01</v>
      </c>
      <c r="AD318" s="214">
        <v>3941.06</v>
      </c>
      <c r="AE318" s="241">
        <f>AC318+AD318</f>
        <v>272681.07</v>
      </c>
      <c r="AF318" s="214"/>
      <c r="AG318" s="241">
        <v>245700</v>
      </c>
      <c r="AH318" s="214"/>
      <c r="AI318" s="241">
        <v>245700</v>
      </c>
      <c r="AJ318" s="214"/>
      <c r="AK318" s="241">
        <v>245700</v>
      </c>
      <c r="AL318" s="214">
        <v>21000</v>
      </c>
      <c r="AM318" s="214"/>
      <c r="AN318" s="241">
        <f>AK318+AL318+AM318</f>
        <v>266700</v>
      </c>
      <c r="AO318" s="260"/>
      <c r="AP318" s="241">
        <f>AM318+AN318+AO318</f>
        <v>266700</v>
      </c>
      <c r="AQ318" s="214">
        <v>13300</v>
      </c>
      <c r="AR318" s="241">
        <f>AP318+AQ318</f>
        <v>280000</v>
      </c>
      <c r="AS318" s="214">
        <v>12620</v>
      </c>
      <c r="AT318" s="241">
        <f>AR318+AS318</f>
        <v>292620</v>
      </c>
      <c r="AU318" s="214"/>
      <c r="AV318" s="241">
        <f>AT318+AU318</f>
        <v>292620</v>
      </c>
      <c r="AW318" s="214">
        <v>-84575.87</v>
      </c>
      <c r="AX318" s="261">
        <v>1350</v>
      </c>
      <c r="AY318" s="407"/>
      <c r="AZ318" s="241">
        <f>'[1]4 Расх.2018 '!BB80</f>
        <v>2000</v>
      </c>
      <c r="BA318" s="395">
        <f t="shared" si="20"/>
        <v>148.14814814814815</v>
      </c>
    </row>
    <row r="319" spans="1:53" ht="47.25" x14ac:dyDescent="0.25">
      <c r="A319" s="462" t="s">
        <v>993</v>
      </c>
      <c r="B319" s="384" t="s">
        <v>866</v>
      </c>
      <c r="C319" s="384" t="s">
        <v>764</v>
      </c>
      <c r="D319" s="435" t="s">
        <v>994</v>
      </c>
      <c r="E319" s="431"/>
      <c r="F319" s="458"/>
      <c r="G319" s="458"/>
      <c r="H319" s="458"/>
      <c r="I319" s="458"/>
      <c r="J319" s="459"/>
      <c r="K319" s="458"/>
      <c r="L319" s="458"/>
      <c r="M319" s="458"/>
      <c r="N319" s="458"/>
      <c r="O319" s="460"/>
      <c r="P319" s="332"/>
      <c r="Q319" s="332"/>
      <c r="R319" s="332"/>
      <c r="S319" s="332"/>
      <c r="T319" s="332"/>
      <c r="U319" s="332"/>
      <c r="V319" s="362"/>
      <c r="W319" s="332"/>
      <c r="X319" s="332"/>
      <c r="Y319" s="332"/>
      <c r="Z319" s="362"/>
      <c r="AA319" s="332"/>
      <c r="AB319" s="362"/>
      <c r="AC319" s="332"/>
      <c r="AD319" s="362"/>
      <c r="AE319" s="332"/>
      <c r="AF319" s="362"/>
      <c r="AG319" s="332"/>
      <c r="AH319" s="362"/>
      <c r="AI319" s="332"/>
      <c r="AJ319" s="362"/>
      <c r="AK319" s="332"/>
      <c r="AL319" s="362"/>
      <c r="AM319" s="362"/>
      <c r="AN319" s="332"/>
      <c r="AO319" s="458"/>
      <c r="AP319" s="332"/>
      <c r="AQ319" s="362"/>
      <c r="AR319" s="332"/>
      <c r="AS319" s="362"/>
      <c r="AT319" s="332"/>
      <c r="AU319" s="362"/>
      <c r="AV319" s="332"/>
      <c r="AW319" s="245"/>
      <c r="AX319" s="242">
        <f>AX320+AX350+AX357</f>
        <v>2517.61</v>
      </c>
      <c r="AY319" s="407"/>
      <c r="AZ319" s="239">
        <f>AZ320</f>
        <v>2635.8</v>
      </c>
      <c r="BA319" s="395">
        <f t="shared" si="20"/>
        <v>104.69453171857437</v>
      </c>
    </row>
    <row r="320" spans="1:53" ht="15.75" x14ac:dyDescent="0.25">
      <c r="A320" s="236" t="s">
        <v>864</v>
      </c>
      <c r="B320" s="237" t="s">
        <v>837</v>
      </c>
      <c r="C320" s="237" t="s">
        <v>764</v>
      </c>
      <c r="D320" s="287" t="s">
        <v>568</v>
      </c>
      <c r="E320" s="431"/>
      <c r="F320" s="458"/>
      <c r="G320" s="458"/>
      <c r="H320" s="458"/>
      <c r="I320" s="458"/>
      <c r="J320" s="459"/>
      <c r="K320" s="458"/>
      <c r="L320" s="458"/>
      <c r="M320" s="458"/>
      <c r="N320" s="458"/>
      <c r="O320" s="460"/>
      <c r="P320" s="332"/>
      <c r="Q320" s="332"/>
      <c r="R320" s="332"/>
      <c r="S320" s="332"/>
      <c r="T320" s="332"/>
      <c r="U320" s="332"/>
      <c r="V320" s="362"/>
      <c r="W320" s="332"/>
      <c r="X320" s="332"/>
      <c r="Y320" s="332"/>
      <c r="Z320" s="362"/>
      <c r="AA320" s="332"/>
      <c r="AB320" s="362"/>
      <c r="AC320" s="332"/>
      <c r="AD320" s="362"/>
      <c r="AE320" s="332"/>
      <c r="AF320" s="362"/>
      <c r="AG320" s="332"/>
      <c r="AH320" s="362"/>
      <c r="AI320" s="332"/>
      <c r="AJ320" s="362"/>
      <c r="AK320" s="332"/>
      <c r="AL320" s="362"/>
      <c r="AM320" s="362"/>
      <c r="AN320" s="332"/>
      <c r="AO320" s="458"/>
      <c r="AP320" s="332"/>
      <c r="AQ320" s="362"/>
      <c r="AR320" s="332"/>
      <c r="AS320" s="362"/>
      <c r="AT320" s="332"/>
      <c r="AU320" s="362"/>
      <c r="AV320" s="332"/>
      <c r="AW320" s="245"/>
      <c r="AX320" s="242">
        <f>AX321+AX345+AX325</f>
        <v>1788.51</v>
      </c>
      <c r="AY320" s="407"/>
      <c r="AZ320" s="239">
        <f>AZ321+AZ345+AZ326</f>
        <v>2635.8</v>
      </c>
      <c r="BA320" s="395">
        <f t="shared" si="20"/>
        <v>147.374071154201</v>
      </c>
    </row>
    <row r="321" spans="1:53" ht="37.15" customHeight="1" x14ac:dyDescent="0.25">
      <c r="A321" s="236" t="s">
        <v>865</v>
      </c>
      <c r="B321" s="237" t="s">
        <v>837</v>
      </c>
      <c r="C321" s="237" t="s">
        <v>764</v>
      </c>
      <c r="D321" s="238" t="s">
        <v>569</v>
      </c>
      <c r="E321" s="431"/>
      <c r="F321" s="458"/>
      <c r="G321" s="458"/>
      <c r="H321" s="458"/>
      <c r="I321" s="458"/>
      <c r="J321" s="459"/>
      <c r="K321" s="458"/>
      <c r="L321" s="458"/>
      <c r="M321" s="458"/>
      <c r="N321" s="458"/>
      <c r="O321" s="460"/>
      <c r="P321" s="332"/>
      <c r="Q321" s="332"/>
      <c r="R321" s="332"/>
      <c r="S321" s="332"/>
      <c r="T321" s="332"/>
      <c r="U321" s="332"/>
      <c r="V321" s="362"/>
      <c r="W321" s="332"/>
      <c r="X321" s="332"/>
      <c r="Y321" s="332"/>
      <c r="Z321" s="362"/>
      <c r="AA321" s="332"/>
      <c r="AB321" s="362"/>
      <c r="AC321" s="332"/>
      <c r="AD321" s="362"/>
      <c r="AE321" s="332"/>
      <c r="AF321" s="362"/>
      <c r="AG321" s="332"/>
      <c r="AH321" s="362"/>
      <c r="AI321" s="332"/>
      <c r="AJ321" s="362"/>
      <c r="AK321" s="332"/>
      <c r="AL321" s="362"/>
      <c r="AM321" s="362"/>
      <c r="AN321" s="332"/>
      <c r="AO321" s="458"/>
      <c r="AP321" s="332"/>
      <c r="AQ321" s="362"/>
      <c r="AR321" s="332"/>
      <c r="AS321" s="362"/>
      <c r="AT321" s="332"/>
      <c r="AU321" s="362"/>
      <c r="AV321" s="332"/>
      <c r="AW321" s="245"/>
      <c r="AX321" s="242">
        <f>AX322</f>
        <v>1769.1</v>
      </c>
      <c r="AY321" s="407"/>
      <c r="AZ321" s="239">
        <f>AZ322</f>
        <v>1930</v>
      </c>
      <c r="BA321" s="395">
        <f t="shared" si="20"/>
        <v>109.0950200667006</v>
      </c>
    </row>
    <row r="322" spans="1:53" ht="40.15" customHeight="1" x14ac:dyDescent="0.25">
      <c r="A322" s="311" t="s">
        <v>865</v>
      </c>
      <c r="B322" s="247" t="s">
        <v>868</v>
      </c>
      <c r="C322" s="247" t="s">
        <v>764</v>
      </c>
      <c r="D322" s="248" t="s">
        <v>97</v>
      </c>
      <c r="E322" s="239"/>
      <c r="F322" s="276"/>
      <c r="G322" s="239"/>
      <c r="H322" s="239"/>
      <c r="I322" s="239"/>
      <c r="J322" s="239"/>
      <c r="K322" s="276"/>
      <c r="L322" s="239"/>
      <c r="M322" s="239"/>
      <c r="N322" s="240"/>
      <c r="O322" s="239"/>
      <c r="P322" s="239"/>
      <c r="Q322" s="239"/>
      <c r="R322" s="239"/>
      <c r="S322" s="239"/>
      <c r="T322" s="239"/>
      <c r="U322" s="239"/>
      <c r="V322" s="214"/>
      <c r="W322" s="239"/>
      <c r="X322" s="239"/>
      <c r="Y322" s="239"/>
      <c r="Z322" s="214"/>
      <c r="AA322" s="239"/>
      <c r="AB322" s="214"/>
      <c r="AC322" s="239"/>
      <c r="AD322" s="214"/>
      <c r="AE322" s="239"/>
      <c r="AF322" s="214"/>
      <c r="AG322" s="239"/>
      <c r="AH322" s="214"/>
      <c r="AI322" s="239"/>
      <c r="AJ322" s="214"/>
      <c r="AK322" s="239"/>
      <c r="AL322" s="214"/>
      <c r="AM322" s="214"/>
      <c r="AN322" s="239"/>
      <c r="AO322" s="240"/>
      <c r="AP322" s="239"/>
      <c r="AQ322" s="214"/>
      <c r="AR322" s="239"/>
      <c r="AS322" s="214"/>
      <c r="AT322" s="239"/>
      <c r="AU322" s="214"/>
      <c r="AV322" s="239"/>
      <c r="AW322" s="214"/>
      <c r="AX322" s="253">
        <f>AX323</f>
        <v>1769.1</v>
      </c>
      <c r="AY322" s="407"/>
      <c r="AZ322" s="251">
        <f>AZ323</f>
        <v>1930</v>
      </c>
      <c r="BA322" s="395">
        <f t="shared" si="20"/>
        <v>109.0950200667006</v>
      </c>
    </row>
    <row r="323" spans="1:53" ht="52.15" customHeight="1" x14ac:dyDescent="0.25">
      <c r="A323" s="255" t="s">
        <v>865</v>
      </c>
      <c r="B323" s="257" t="s">
        <v>867</v>
      </c>
      <c r="C323" s="257" t="s">
        <v>764</v>
      </c>
      <c r="D323" s="291" t="s">
        <v>678</v>
      </c>
      <c r="E323" s="239">
        <f>F323+G323+H323+I323</f>
        <v>574000</v>
      </c>
      <c r="F323" s="259">
        <v>144000</v>
      </c>
      <c r="G323" s="241">
        <v>144000</v>
      </c>
      <c r="H323" s="241">
        <v>144000</v>
      </c>
      <c r="I323" s="241">
        <v>142000</v>
      </c>
      <c r="J323" s="239">
        <f>K323+L323+M323+N323</f>
        <v>3000</v>
      </c>
      <c r="K323" s="259"/>
      <c r="L323" s="241">
        <v>1000</v>
      </c>
      <c r="M323" s="241">
        <v>1000</v>
      </c>
      <c r="N323" s="260">
        <v>1000</v>
      </c>
      <c r="O323" s="241">
        <v>578903.13</v>
      </c>
      <c r="P323" s="241"/>
      <c r="Q323" s="241">
        <v>1143000</v>
      </c>
      <c r="R323" s="241">
        <v>1143000</v>
      </c>
      <c r="S323" s="241">
        <v>1143000</v>
      </c>
      <c r="T323" s="241">
        <v>1143000</v>
      </c>
      <c r="U323" s="241">
        <v>1215800</v>
      </c>
      <c r="V323" s="214"/>
      <c r="W323" s="241">
        <f>W324+W345</f>
        <v>1398909.93</v>
      </c>
      <c r="X323" s="241">
        <f>X324+X345</f>
        <v>0</v>
      </c>
      <c r="Y323" s="241">
        <f>W323+X323</f>
        <v>1398909.93</v>
      </c>
      <c r="Z323" s="214"/>
      <c r="AA323" s="241">
        <f>AA324+AA345</f>
        <v>1398909.93</v>
      </c>
      <c r="AB323" s="214"/>
      <c r="AC323" s="241">
        <f>AC324+AC345</f>
        <v>1398909.93</v>
      </c>
      <c r="AD323" s="214"/>
      <c r="AE323" s="241">
        <f>AE324+AE345</f>
        <v>1440909.93</v>
      </c>
      <c r="AF323" s="214"/>
      <c r="AG323" s="241">
        <f>AG324+AG345</f>
        <v>1699200</v>
      </c>
      <c r="AH323" s="214"/>
      <c r="AI323" s="241">
        <f>AI324+AI345+AI344</f>
        <v>1316518.3599999999</v>
      </c>
      <c r="AJ323" s="214"/>
      <c r="AK323" s="241">
        <f>AK324+AK345+AK344</f>
        <v>1316518.3599999999</v>
      </c>
      <c r="AL323" s="214"/>
      <c r="AM323" s="214"/>
      <c r="AN323" s="241">
        <f>AN324+AN345+AN344</f>
        <v>1316518.3599999999</v>
      </c>
      <c r="AO323" s="260"/>
      <c r="AP323" s="241">
        <f>AP324+AP345+AP344</f>
        <v>1316518.3599999999</v>
      </c>
      <c r="AQ323" s="214"/>
      <c r="AR323" s="241">
        <f>AR324+AR345+AR344</f>
        <v>1316518.3599999999</v>
      </c>
      <c r="AS323" s="214"/>
      <c r="AT323" s="241">
        <f>AT324+AT345+AT344</f>
        <v>1316518.3599999999</v>
      </c>
      <c r="AU323" s="214"/>
      <c r="AV323" s="241">
        <f>AV324+AV345+AV344</f>
        <v>1354418.3599999999</v>
      </c>
      <c r="AW323" s="214"/>
      <c r="AX323" s="261">
        <f>AX324</f>
        <v>1769.1</v>
      </c>
      <c r="AY323" s="407"/>
      <c r="AZ323" s="241">
        <f>AZ324</f>
        <v>1930</v>
      </c>
      <c r="BA323" s="395">
        <f t="shared" si="20"/>
        <v>109.0950200667006</v>
      </c>
    </row>
    <row r="324" spans="1:53" ht="45.75" customHeight="1" x14ac:dyDescent="0.25">
      <c r="A324" s="255" t="s">
        <v>865</v>
      </c>
      <c r="B324" s="257" t="s">
        <v>867</v>
      </c>
      <c r="C324" s="257" t="s">
        <v>801</v>
      </c>
      <c r="D324" s="258" t="s">
        <v>751</v>
      </c>
      <c r="E324" s="239"/>
      <c r="F324" s="259"/>
      <c r="G324" s="241"/>
      <c r="H324" s="241"/>
      <c r="I324" s="241"/>
      <c r="J324" s="239"/>
      <c r="K324" s="259"/>
      <c r="L324" s="241"/>
      <c r="M324" s="241"/>
      <c r="N324" s="260"/>
      <c r="O324" s="241"/>
      <c r="P324" s="241"/>
      <c r="Q324" s="241"/>
      <c r="R324" s="241"/>
      <c r="S324" s="241"/>
      <c r="T324" s="241"/>
      <c r="U324" s="241">
        <v>1215800</v>
      </c>
      <c r="V324" s="214">
        <v>183109.93</v>
      </c>
      <c r="W324" s="241">
        <f>U324+V324</f>
        <v>1398909.93</v>
      </c>
      <c r="X324" s="241">
        <v>0</v>
      </c>
      <c r="Y324" s="241">
        <f>W324+X324</f>
        <v>1398909.93</v>
      </c>
      <c r="Z324" s="214"/>
      <c r="AA324" s="241">
        <f>Y324+Z324</f>
        <v>1398909.93</v>
      </c>
      <c r="AB324" s="214"/>
      <c r="AC324" s="241">
        <f>AA324+AB324</f>
        <v>1398909.93</v>
      </c>
      <c r="AD324" s="214">
        <v>42000</v>
      </c>
      <c r="AE324" s="241">
        <f>AC324+AD324</f>
        <v>1440909.93</v>
      </c>
      <c r="AF324" s="214"/>
      <c r="AG324" s="241">
        <v>1699200</v>
      </c>
      <c r="AH324" s="214">
        <v>-382681.64</v>
      </c>
      <c r="AI324" s="241">
        <f>AG324+AH324</f>
        <v>1316518.3599999999</v>
      </c>
      <c r="AJ324" s="214"/>
      <c r="AK324" s="241">
        <f>AI324+AJ324</f>
        <v>1316518.3599999999</v>
      </c>
      <c r="AL324" s="214"/>
      <c r="AM324" s="214"/>
      <c r="AN324" s="241">
        <f>AK324+AL324+AM324</f>
        <v>1316518.3599999999</v>
      </c>
      <c r="AO324" s="260"/>
      <c r="AP324" s="241">
        <f>AM324+AN324+AO324</f>
        <v>1316518.3599999999</v>
      </c>
      <c r="AQ324" s="214"/>
      <c r="AR324" s="241">
        <f>AO324+AP324+AQ324</f>
        <v>1316518.3599999999</v>
      </c>
      <c r="AS324" s="214"/>
      <c r="AT324" s="241">
        <f>AQ324+AR324+AS324</f>
        <v>1316518.3599999999</v>
      </c>
      <c r="AU324" s="214">
        <v>37900</v>
      </c>
      <c r="AV324" s="241">
        <f>AS324+AT324+AU324</f>
        <v>1354418.3599999999</v>
      </c>
      <c r="AW324" s="214"/>
      <c r="AX324" s="261">
        <v>1769.1</v>
      </c>
      <c r="AY324" s="407"/>
      <c r="AZ324" s="241">
        <f>'[1]4 Расх.2018 '!BB444</f>
        <v>1930</v>
      </c>
      <c r="BA324" s="395">
        <f t="shared" si="20"/>
        <v>109.0950200667006</v>
      </c>
    </row>
    <row r="325" spans="1:53" ht="27" hidden="1" customHeight="1" x14ac:dyDescent="0.25">
      <c r="A325" s="308" t="s">
        <v>869</v>
      </c>
      <c r="B325" s="237" t="s">
        <v>837</v>
      </c>
      <c r="C325" s="237" t="s">
        <v>764</v>
      </c>
      <c r="D325" s="238" t="s">
        <v>574</v>
      </c>
      <c r="E325" s="239"/>
      <c r="F325" s="270"/>
      <c r="G325" s="270"/>
      <c r="H325" s="270"/>
      <c r="I325" s="270"/>
      <c r="J325" s="277"/>
      <c r="K325" s="270"/>
      <c r="L325" s="270"/>
      <c r="M325" s="270"/>
      <c r="N325" s="270"/>
      <c r="O325" s="231"/>
      <c r="P325" s="241"/>
      <c r="Q325" s="241"/>
      <c r="R325" s="241"/>
      <c r="S325" s="241"/>
      <c r="T325" s="241"/>
      <c r="U325" s="241"/>
      <c r="V325" s="214"/>
      <c r="W325" s="241"/>
      <c r="X325" s="241"/>
      <c r="Y325" s="241"/>
      <c r="Z325" s="214"/>
      <c r="AA325" s="241"/>
      <c r="AB325" s="214"/>
      <c r="AC325" s="241"/>
      <c r="AD325" s="214"/>
      <c r="AE325" s="241"/>
      <c r="AF325" s="214"/>
      <c r="AG325" s="241"/>
      <c r="AH325" s="214"/>
      <c r="AI325" s="241"/>
      <c r="AJ325" s="214"/>
      <c r="AK325" s="241"/>
      <c r="AL325" s="214"/>
      <c r="AM325" s="214"/>
      <c r="AN325" s="241"/>
      <c r="AO325" s="270"/>
      <c r="AP325" s="241"/>
      <c r="AQ325" s="214"/>
      <c r="AR325" s="241"/>
      <c r="AS325" s="214"/>
      <c r="AT325" s="241"/>
      <c r="AU325" s="214"/>
      <c r="AV325" s="241"/>
      <c r="AW325" s="214"/>
      <c r="AX325" s="261">
        <f>AX326+AX329+AX330</f>
        <v>0</v>
      </c>
      <c r="AY325" s="407"/>
      <c r="AZ325" s="239">
        <f>AZ333+AZ337+AZ330</f>
        <v>0</v>
      </c>
      <c r="BA325" s="395" t="e">
        <f t="shared" si="20"/>
        <v>#DIV/0!</v>
      </c>
    </row>
    <row r="326" spans="1:53" ht="36.75" hidden="1" customHeight="1" x14ac:dyDescent="0.25">
      <c r="A326" s="280" t="s">
        <v>869</v>
      </c>
      <c r="B326" s="247" t="s">
        <v>352</v>
      </c>
      <c r="C326" s="247" t="s">
        <v>764</v>
      </c>
      <c r="D326" s="248" t="s">
        <v>127</v>
      </c>
      <c r="E326" s="239"/>
      <c r="F326" s="270"/>
      <c r="G326" s="270"/>
      <c r="H326" s="270"/>
      <c r="I326" s="270"/>
      <c r="J326" s="277"/>
      <c r="K326" s="270"/>
      <c r="L326" s="270"/>
      <c r="M326" s="270"/>
      <c r="N326" s="270"/>
      <c r="O326" s="231"/>
      <c r="P326" s="241"/>
      <c r="Q326" s="241"/>
      <c r="R326" s="241"/>
      <c r="S326" s="241"/>
      <c r="T326" s="241"/>
      <c r="U326" s="241"/>
      <c r="V326" s="214"/>
      <c r="W326" s="241"/>
      <c r="X326" s="241"/>
      <c r="Y326" s="241"/>
      <c r="Z326" s="214"/>
      <c r="AA326" s="241"/>
      <c r="AB326" s="214"/>
      <c r="AC326" s="241"/>
      <c r="AD326" s="214"/>
      <c r="AE326" s="241"/>
      <c r="AF326" s="214"/>
      <c r="AG326" s="241"/>
      <c r="AH326" s="214"/>
      <c r="AI326" s="241"/>
      <c r="AJ326" s="214"/>
      <c r="AK326" s="241"/>
      <c r="AL326" s="214"/>
      <c r="AM326" s="214"/>
      <c r="AN326" s="241"/>
      <c r="AO326" s="270"/>
      <c r="AP326" s="241"/>
      <c r="AQ326" s="214"/>
      <c r="AR326" s="241"/>
      <c r="AS326" s="214"/>
      <c r="AT326" s="241"/>
      <c r="AU326" s="214"/>
      <c r="AV326" s="241"/>
      <c r="AW326" s="214"/>
      <c r="AX326" s="261">
        <f>AX327</f>
        <v>0</v>
      </c>
      <c r="AY326" s="407"/>
      <c r="AZ326" s="239">
        <f>AZ327</f>
        <v>0</v>
      </c>
      <c r="BA326" s="395" t="e">
        <f t="shared" si="20"/>
        <v>#DIV/0!</v>
      </c>
    </row>
    <row r="327" spans="1:53" ht="85.5" hidden="1" customHeight="1" x14ac:dyDescent="0.25">
      <c r="A327" s="280" t="s">
        <v>869</v>
      </c>
      <c r="B327" s="257" t="s">
        <v>353</v>
      </c>
      <c r="C327" s="257" t="s">
        <v>764</v>
      </c>
      <c r="D327" s="291" t="s">
        <v>354</v>
      </c>
      <c r="E327" s="239"/>
      <c r="F327" s="270"/>
      <c r="G327" s="270"/>
      <c r="H327" s="270"/>
      <c r="I327" s="270"/>
      <c r="J327" s="277"/>
      <c r="K327" s="270"/>
      <c r="L327" s="270"/>
      <c r="M327" s="270"/>
      <c r="N327" s="270"/>
      <c r="O327" s="231"/>
      <c r="P327" s="241"/>
      <c r="Q327" s="241"/>
      <c r="R327" s="241"/>
      <c r="S327" s="241"/>
      <c r="T327" s="241"/>
      <c r="U327" s="241"/>
      <c r="V327" s="214"/>
      <c r="W327" s="241"/>
      <c r="X327" s="241"/>
      <c r="Y327" s="241"/>
      <c r="Z327" s="214"/>
      <c r="AA327" s="241"/>
      <c r="AB327" s="214"/>
      <c r="AC327" s="241"/>
      <c r="AD327" s="214"/>
      <c r="AE327" s="241"/>
      <c r="AF327" s="214"/>
      <c r="AG327" s="241"/>
      <c r="AH327" s="214"/>
      <c r="AI327" s="241"/>
      <c r="AJ327" s="214"/>
      <c r="AK327" s="241"/>
      <c r="AL327" s="214"/>
      <c r="AM327" s="214"/>
      <c r="AN327" s="241"/>
      <c r="AO327" s="270"/>
      <c r="AP327" s="241"/>
      <c r="AQ327" s="214"/>
      <c r="AR327" s="241"/>
      <c r="AS327" s="214"/>
      <c r="AT327" s="241"/>
      <c r="AU327" s="214"/>
      <c r="AV327" s="241"/>
      <c r="AW327" s="214"/>
      <c r="AX327" s="261">
        <f>AX328</f>
        <v>0</v>
      </c>
      <c r="AY327" s="407"/>
      <c r="AZ327" s="239">
        <f>AZ328</f>
        <v>0</v>
      </c>
      <c r="BA327" s="395" t="e">
        <f t="shared" si="20"/>
        <v>#DIV/0!</v>
      </c>
    </row>
    <row r="328" spans="1:53" ht="34.5" hidden="1" customHeight="1" x14ac:dyDescent="0.25">
      <c r="A328" s="280" t="s">
        <v>869</v>
      </c>
      <c r="B328" s="257" t="s">
        <v>353</v>
      </c>
      <c r="C328" s="257" t="s">
        <v>771</v>
      </c>
      <c r="D328" s="258" t="s">
        <v>747</v>
      </c>
      <c r="E328" s="239"/>
      <c r="F328" s="270"/>
      <c r="G328" s="270"/>
      <c r="H328" s="270"/>
      <c r="I328" s="270"/>
      <c r="J328" s="277"/>
      <c r="K328" s="270"/>
      <c r="L328" s="270"/>
      <c r="M328" s="270"/>
      <c r="N328" s="270"/>
      <c r="O328" s="231"/>
      <c r="P328" s="241"/>
      <c r="Q328" s="241"/>
      <c r="R328" s="241"/>
      <c r="S328" s="241"/>
      <c r="T328" s="241"/>
      <c r="U328" s="241"/>
      <c r="V328" s="214"/>
      <c r="W328" s="241"/>
      <c r="X328" s="241"/>
      <c r="Y328" s="241"/>
      <c r="Z328" s="214"/>
      <c r="AA328" s="241"/>
      <c r="AB328" s="214"/>
      <c r="AC328" s="241"/>
      <c r="AD328" s="214"/>
      <c r="AE328" s="241"/>
      <c r="AF328" s="214"/>
      <c r="AG328" s="241"/>
      <c r="AH328" s="214"/>
      <c r="AI328" s="241"/>
      <c r="AJ328" s="214"/>
      <c r="AK328" s="241"/>
      <c r="AL328" s="214"/>
      <c r="AM328" s="214"/>
      <c r="AN328" s="241"/>
      <c r="AO328" s="270"/>
      <c r="AP328" s="241"/>
      <c r="AQ328" s="214"/>
      <c r="AR328" s="241"/>
      <c r="AS328" s="214"/>
      <c r="AT328" s="241"/>
      <c r="AU328" s="214"/>
      <c r="AV328" s="241"/>
      <c r="AW328" s="214"/>
      <c r="AX328" s="261"/>
      <c r="AY328" s="407"/>
      <c r="AZ328" s="239">
        <f>'[1]4 Расх.2018 '!BB471</f>
        <v>0</v>
      </c>
      <c r="BA328" s="395" t="e">
        <f t="shared" si="20"/>
        <v>#DIV/0!</v>
      </c>
    </row>
    <row r="329" spans="1:53" ht="36.75" hidden="1" customHeight="1" x14ac:dyDescent="0.25">
      <c r="A329" s="280" t="s">
        <v>869</v>
      </c>
      <c r="B329" s="257" t="s">
        <v>922</v>
      </c>
      <c r="C329" s="257" t="s">
        <v>871</v>
      </c>
      <c r="D329" s="275" t="s">
        <v>923</v>
      </c>
      <c r="E329" s="288"/>
      <c r="F329" s="259"/>
      <c r="G329" s="241"/>
      <c r="H329" s="241"/>
      <c r="I329" s="241"/>
      <c r="J329" s="239"/>
      <c r="K329" s="259"/>
      <c r="L329" s="241"/>
      <c r="M329" s="241"/>
      <c r="N329" s="260"/>
      <c r="O329" s="241"/>
      <c r="P329" s="241"/>
      <c r="Q329" s="241"/>
      <c r="R329" s="241"/>
      <c r="S329" s="241"/>
      <c r="T329" s="241"/>
      <c r="U329" s="241"/>
      <c r="V329" s="214"/>
      <c r="W329" s="241"/>
      <c r="X329" s="241"/>
      <c r="Y329" s="241"/>
      <c r="Z329" s="214"/>
      <c r="AA329" s="241"/>
      <c r="AB329" s="214"/>
      <c r="AC329" s="241"/>
      <c r="AD329" s="214"/>
      <c r="AE329" s="241"/>
      <c r="AF329" s="214"/>
      <c r="AG329" s="241"/>
      <c r="AH329" s="214"/>
      <c r="AI329" s="241"/>
      <c r="AJ329" s="214"/>
      <c r="AK329" s="241"/>
      <c r="AL329" s="214"/>
      <c r="AM329" s="214"/>
      <c r="AN329" s="241"/>
      <c r="AO329" s="260"/>
      <c r="AP329" s="241"/>
      <c r="AQ329" s="214"/>
      <c r="AR329" s="241"/>
      <c r="AS329" s="214"/>
      <c r="AT329" s="241"/>
      <c r="AU329" s="214"/>
      <c r="AV329" s="241"/>
      <c r="AW329" s="214"/>
      <c r="AX329" s="354"/>
      <c r="AY329" s="407"/>
      <c r="AZ329" s="239"/>
      <c r="BA329" s="395"/>
    </row>
    <row r="330" spans="1:53" ht="28.5" hidden="1" customHeight="1" x14ac:dyDescent="0.25">
      <c r="A330" s="280" t="s">
        <v>869</v>
      </c>
      <c r="B330" s="247" t="s">
        <v>870</v>
      </c>
      <c r="C330" s="247" t="s">
        <v>764</v>
      </c>
      <c r="D330" s="248" t="s">
        <v>995</v>
      </c>
      <c r="E330" s="239"/>
      <c r="F330" s="259"/>
      <c r="G330" s="241"/>
      <c r="H330" s="241"/>
      <c r="I330" s="241"/>
      <c r="J330" s="239"/>
      <c r="K330" s="259"/>
      <c r="L330" s="241"/>
      <c r="M330" s="241"/>
      <c r="N330" s="260"/>
      <c r="O330" s="241"/>
      <c r="P330" s="241"/>
      <c r="Q330" s="241"/>
      <c r="R330" s="241"/>
      <c r="S330" s="241"/>
      <c r="T330" s="241"/>
      <c r="U330" s="241"/>
      <c r="V330" s="214"/>
      <c r="W330" s="241"/>
      <c r="X330" s="241"/>
      <c r="Y330" s="241"/>
      <c r="Z330" s="214"/>
      <c r="AA330" s="241"/>
      <c r="AB330" s="214"/>
      <c r="AC330" s="241"/>
      <c r="AD330" s="214"/>
      <c r="AE330" s="241"/>
      <c r="AF330" s="214"/>
      <c r="AG330" s="241"/>
      <c r="AH330" s="214"/>
      <c r="AI330" s="241"/>
      <c r="AJ330" s="214"/>
      <c r="AK330" s="241"/>
      <c r="AL330" s="214"/>
      <c r="AM330" s="214"/>
      <c r="AN330" s="241"/>
      <c r="AO330" s="260"/>
      <c r="AP330" s="241"/>
      <c r="AQ330" s="214"/>
      <c r="AR330" s="241"/>
      <c r="AS330" s="214"/>
      <c r="AT330" s="241"/>
      <c r="AU330" s="214"/>
      <c r="AV330" s="241"/>
      <c r="AW330" s="214"/>
      <c r="AX330" s="463">
        <f>AX331</f>
        <v>0</v>
      </c>
      <c r="AY330" s="407"/>
      <c r="AZ330" s="251">
        <f>AZ331</f>
        <v>0</v>
      </c>
      <c r="BA330" s="395" t="e">
        <f t="shared" si="20"/>
        <v>#DIV/0!</v>
      </c>
    </row>
    <row r="331" spans="1:53" ht="32.25" hidden="1" customHeight="1" x14ac:dyDescent="0.25">
      <c r="A331" s="280" t="s">
        <v>869</v>
      </c>
      <c r="B331" s="257" t="s">
        <v>874</v>
      </c>
      <c r="C331" s="257" t="s">
        <v>764</v>
      </c>
      <c r="D331" s="258" t="s">
        <v>136</v>
      </c>
      <c r="E331" s="239"/>
      <c r="F331" s="259"/>
      <c r="G331" s="241"/>
      <c r="H331" s="241"/>
      <c r="I331" s="241"/>
      <c r="J331" s="239"/>
      <c r="K331" s="259"/>
      <c r="L331" s="241"/>
      <c r="M331" s="241"/>
      <c r="N331" s="260"/>
      <c r="O331" s="241"/>
      <c r="P331" s="241"/>
      <c r="Q331" s="241"/>
      <c r="R331" s="241"/>
      <c r="S331" s="241"/>
      <c r="T331" s="241"/>
      <c r="U331" s="241"/>
      <c r="V331" s="214"/>
      <c r="W331" s="241"/>
      <c r="X331" s="241"/>
      <c r="Y331" s="241"/>
      <c r="Z331" s="214"/>
      <c r="AA331" s="241"/>
      <c r="AB331" s="214"/>
      <c r="AC331" s="241"/>
      <c r="AD331" s="214"/>
      <c r="AE331" s="241"/>
      <c r="AF331" s="214"/>
      <c r="AG331" s="241"/>
      <c r="AH331" s="214"/>
      <c r="AI331" s="241"/>
      <c r="AJ331" s="214"/>
      <c r="AK331" s="241"/>
      <c r="AL331" s="214"/>
      <c r="AM331" s="214"/>
      <c r="AN331" s="241"/>
      <c r="AO331" s="260"/>
      <c r="AP331" s="241"/>
      <c r="AQ331" s="214"/>
      <c r="AR331" s="241"/>
      <c r="AS331" s="214"/>
      <c r="AT331" s="241"/>
      <c r="AU331" s="214"/>
      <c r="AV331" s="241"/>
      <c r="AW331" s="214"/>
      <c r="AX331" s="354">
        <f>AX332</f>
        <v>0</v>
      </c>
      <c r="AY331" s="407"/>
      <c r="AZ331" s="241">
        <f>AZ332</f>
        <v>0</v>
      </c>
      <c r="BA331" s="395" t="e">
        <f t="shared" si="20"/>
        <v>#DIV/0!</v>
      </c>
    </row>
    <row r="332" spans="1:53" ht="23.25" hidden="1" customHeight="1" x14ac:dyDescent="0.25">
      <c r="A332" s="280" t="s">
        <v>869</v>
      </c>
      <c r="B332" s="257" t="s">
        <v>1029</v>
      </c>
      <c r="C332" s="257" t="s">
        <v>871</v>
      </c>
      <c r="D332" s="258" t="s">
        <v>757</v>
      </c>
      <c r="E332" s="239"/>
      <c r="F332" s="259"/>
      <c r="G332" s="241"/>
      <c r="H332" s="241"/>
      <c r="I332" s="241"/>
      <c r="J332" s="239"/>
      <c r="K332" s="259"/>
      <c r="L332" s="241"/>
      <c r="M332" s="241"/>
      <c r="N332" s="260"/>
      <c r="O332" s="241"/>
      <c r="P332" s="241"/>
      <c r="Q332" s="241"/>
      <c r="R332" s="241"/>
      <c r="S332" s="241"/>
      <c r="T332" s="241"/>
      <c r="U332" s="241"/>
      <c r="V332" s="214"/>
      <c r="W332" s="241"/>
      <c r="X332" s="241"/>
      <c r="Y332" s="241"/>
      <c r="Z332" s="214"/>
      <c r="AA332" s="241"/>
      <c r="AB332" s="214"/>
      <c r="AC332" s="241"/>
      <c r="AD332" s="214"/>
      <c r="AE332" s="241"/>
      <c r="AF332" s="214"/>
      <c r="AG332" s="241"/>
      <c r="AH332" s="214"/>
      <c r="AI332" s="241"/>
      <c r="AJ332" s="214"/>
      <c r="AK332" s="241"/>
      <c r="AL332" s="214"/>
      <c r="AM332" s="214"/>
      <c r="AN332" s="241"/>
      <c r="AO332" s="260"/>
      <c r="AP332" s="241"/>
      <c r="AQ332" s="214"/>
      <c r="AR332" s="241"/>
      <c r="AS332" s="214"/>
      <c r="AT332" s="241"/>
      <c r="AU332" s="214"/>
      <c r="AV332" s="241"/>
      <c r="AW332" s="214"/>
      <c r="AX332" s="261"/>
      <c r="AY332" s="407"/>
      <c r="AZ332" s="241">
        <f>'[1]4 Расх.2018 '!BB475</f>
        <v>0</v>
      </c>
      <c r="BA332" s="395" t="e">
        <f t="shared" si="20"/>
        <v>#DIV/0!</v>
      </c>
    </row>
    <row r="333" spans="1:53" ht="28.5" hidden="1" customHeight="1" x14ac:dyDescent="0.25">
      <c r="A333" s="280" t="s">
        <v>869</v>
      </c>
      <c r="B333" s="247" t="s">
        <v>191</v>
      </c>
      <c r="C333" s="247" t="s">
        <v>764</v>
      </c>
      <c r="D333" s="248" t="s">
        <v>189</v>
      </c>
      <c r="E333" s="239"/>
      <c r="F333" s="259"/>
      <c r="G333" s="241"/>
      <c r="H333" s="241"/>
      <c r="I333" s="241"/>
      <c r="J333" s="239"/>
      <c r="K333" s="259"/>
      <c r="L333" s="241"/>
      <c r="M333" s="241"/>
      <c r="N333" s="260"/>
      <c r="O333" s="241"/>
      <c r="P333" s="241"/>
      <c r="Q333" s="241"/>
      <c r="R333" s="241"/>
      <c r="S333" s="241"/>
      <c r="T333" s="241"/>
      <c r="U333" s="241"/>
      <c r="V333" s="214"/>
      <c r="W333" s="241"/>
      <c r="X333" s="241"/>
      <c r="Y333" s="241"/>
      <c r="Z333" s="214"/>
      <c r="AA333" s="241"/>
      <c r="AB333" s="214"/>
      <c r="AC333" s="241"/>
      <c r="AD333" s="214"/>
      <c r="AE333" s="241"/>
      <c r="AF333" s="214"/>
      <c r="AG333" s="241"/>
      <c r="AH333" s="214"/>
      <c r="AI333" s="241"/>
      <c r="AJ333" s="214"/>
      <c r="AK333" s="241"/>
      <c r="AL333" s="214"/>
      <c r="AM333" s="214"/>
      <c r="AN333" s="241"/>
      <c r="AO333" s="260"/>
      <c r="AP333" s="241"/>
      <c r="AQ333" s="214"/>
      <c r="AR333" s="241"/>
      <c r="AS333" s="214"/>
      <c r="AT333" s="241"/>
      <c r="AU333" s="214"/>
      <c r="AV333" s="241"/>
      <c r="AW333" s="214"/>
      <c r="AX333" s="253">
        <f>AX334</f>
        <v>0</v>
      </c>
      <c r="AY333" s="407"/>
      <c r="AZ333" s="251">
        <f>AZ334</f>
        <v>0</v>
      </c>
      <c r="BA333" s="395" t="e">
        <f t="shared" si="20"/>
        <v>#DIV/0!</v>
      </c>
    </row>
    <row r="334" spans="1:53" ht="33.75" hidden="1" customHeight="1" x14ac:dyDescent="0.25">
      <c r="A334" s="255" t="s">
        <v>869</v>
      </c>
      <c r="B334" s="257" t="s">
        <v>192</v>
      </c>
      <c r="C334" s="257" t="s">
        <v>764</v>
      </c>
      <c r="D334" s="291" t="s">
        <v>190</v>
      </c>
      <c r="E334" s="239"/>
      <c r="F334" s="259"/>
      <c r="G334" s="241"/>
      <c r="H334" s="241"/>
      <c r="I334" s="241"/>
      <c r="J334" s="239"/>
      <c r="K334" s="259"/>
      <c r="L334" s="241"/>
      <c r="M334" s="241"/>
      <c r="N334" s="260"/>
      <c r="O334" s="241"/>
      <c r="P334" s="241"/>
      <c r="Q334" s="241"/>
      <c r="R334" s="241"/>
      <c r="S334" s="241"/>
      <c r="T334" s="241"/>
      <c r="U334" s="241"/>
      <c r="V334" s="214"/>
      <c r="W334" s="241"/>
      <c r="X334" s="241"/>
      <c r="Y334" s="241"/>
      <c r="Z334" s="214"/>
      <c r="AA334" s="241"/>
      <c r="AB334" s="214"/>
      <c r="AC334" s="241"/>
      <c r="AD334" s="214"/>
      <c r="AE334" s="241"/>
      <c r="AF334" s="214"/>
      <c r="AG334" s="241"/>
      <c r="AH334" s="214"/>
      <c r="AI334" s="241"/>
      <c r="AJ334" s="214"/>
      <c r="AK334" s="241"/>
      <c r="AL334" s="214"/>
      <c r="AM334" s="214"/>
      <c r="AN334" s="241"/>
      <c r="AO334" s="260"/>
      <c r="AP334" s="241"/>
      <c r="AQ334" s="214"/>
      <c r="AR334" s="241"/>
      <c r="AS334" s="214"/>
      <c r="AT334" s="241"/>
      <c r="AU334" s="214"/>
      <c r="AV334" s="241"/>
      <c r="AW334" s="214"/>
      <c r="AX334" s="261">
        <f>AX335+AX344</f>
        <v>0</v>
      </c>
      <c r="AY334" s="407"/>
      <c r="AZ334" s="241">
        <f>AZ335</f>
        <v>0</v>
      </c>
      <c r="BA334" s="395" t="e">
        <f t="shared" si="20"/>
        <v>#DIV/0!</v>
      </c>
    </row>
    <row r="335" spans="1:53" ht="38.25" hidden="1" customHeight="1" x14ac:dyDescent="0.25">
      <c r="A335" s="255" t="s">
        <v>869</v>
      </c>
      <c r="B335" s="257" t="s">
        <v>192</v>
      </c>
      <c r="C335" s="257" t="s">
        <v>771</v>
      </c>
      <c r="D335" s="258" t="s">
        <v>747</v>
      </c>
      <c r="E335" s="239"/>
      <c r="F335" s="259"/>
      <c r="G335" s="241"/>
      <c r="H335" s="241"/>
      <c r="I335" s="241"/>
      <c r="J335" s="239"/>
      <c r="K335" s="259"/>
      <c r="L335" s="241"/>
      <c r="M335" s="241"/>
      <c r="N335" s="260"/>
      <c r="O335" s="241"/>
      <c r="P335" s="241"/>
      <c r="Q335" s="241"/>
      <c r="R335" s="241"/>
      <c r="S335" s="241"/>
      <c r="T335" s="241"/>
      <c r="U335" s="241"/>
      <c r="V335" s="214"/>
      <c r="W335" s="241"/>
      <c r="X335" s="241"/>
      <c r="Y335" s="241"/>
      <c r="Z335" s="214"/>
      <c r="AA335" s="241"/>
      <c r="AB335" s="214"/>
      <c r="AC335" s="241"/>
      <c r="AD335" s="214"/>
      <c r="AE335" s="241"/>
      <c r="AF335" s="214"/>
      <c r="AG335" s="241"/>
      <c r="AH335" s="214"/>
      <c r="AI335" s="241"/>
      <c r="AJ335" s="214"/>
      <c r="AK335" s="241"/>
      <c r="AL335" s="214"/>
      <c r="AM335" s="214"/>
      <c r="AN335" s="241"/>
      <c r="AO335" s="260"/>
      <c r="AP335" s="241"/>
      <c r="AQ335" s="214"/>
      <c r="AR335" s="241"/>
      <c r="AS335" s="214"/>
      <c r="AT335" s="241"/>
      <c r="AU335" s="214"/>
      <c r="AV335" s="241"/>
      <c r="AW335" s="214"/>
      <c r="AX335" s="261">
        <f>'[1]4 Расх.2018 '!AX478</f>
        <v>0</v>
      </c>
      <c r="AY335" s="407"/>
      <c r="AZ335" s="241">
        <f>'[1]4 Расх.2018 '!BB478</f>
        <v>0</v>
      </c>
      <c r="BA335" s="395" t="e">
        <f t="shared" si="20"/>
        <v>#DIV/0!</v>
      </c>
    </row>
    <row r="336" spans="1:53" ht="36.75" hidden="1" customHeight="1" x14ac:dyDescent="0.25">
      <c r="A336" s="255" t="s">
        <v>869</v>
      </c>
      <c r="B336" s="257" t="s">
        <v>192</v>
      </c>
      <c r="C336" s="257" t="s">
        <v>871</v>
      </c>
      <c r="D336" s="258" t="s">
        <v>758</v>
      </c>
      <c r="E336" s="239"/>
      <c r="F336" s="259"/>
      <c r="G336" s="241"/>
      <c r="H336" s="241"/>
      <c r="I336" s="241"/>
      <c r="J336" s="239"/>
      <c r="K336" s="259"/>
      <c r="L336" s="241"/>
      <c r="M336" s="241"/>
      <c r="N336" s="260"/>
      <c r="O336" s="241"/>
      <c r="P336" s="241"/>
      <c r="Q336" s="241"/>
      <c r="R336" s="241"/>
      <c r="S336" s="241"/>
      <c r="T336" s="241"/>
      <c r="U336" s="241"/>
      <c r="V336" s="214"/>
      <c r="W336" s="241"/>
      <c r="X336" s="241"/>
      <c r="Y336" s="241"/>
      <c r="Z336" s="214"/>
      <c r="AA336" s="241"/>
      <c r="AB336" s="214"/>
      <c r="AC336" s="241"/>
      <c r="AD336" s="214"/>
      <c r="AE336" s="241"/>
      <c r="AF336" s="214"/>
      <c r="AG336" s="241"/>
      <c r="AH336" s="214"/>
      <c r="AI336" s="241"/>
      <c r="AJ336" s="214"/>
      <c r="AK336" s="241"/>
      <c r="AL336" s="214"/>
      <c r="AM336" s="214"/>
      <c r="AN336" s="241"/>
      <c r="AO336" s="260"/>
      <c r="AP336" s="241"/>
      <c r="AQ336" s="214"/>
      <c r="AR336" s="241"/>
      <c r="AS336" s="214"/>
      <c r="AT336" s="241"/>
      <c r="AU336" s="214"/>
      <c r="AV336" s="241"/>
      <c r="AW336" s="214"/>
      <c r="AX336" s="261">
        <v>0</v>
      </c>
      <c r="AY336" s="407"/>
      <c r="AZ336" s="241">
        <v>0</v>
      </c>
      <c r="BA336" s="395" t="e">
        <f t="shared" si="20"/>
        <v>#DIV/0!</v>
      </c>
    </row>
    <row r="337" spans="1:53" ht="33.75" hidden="1" customHeight="1" x14ac:dyDescent="0.25">
      <c r="A337" s="280" t="s">
        <v>869</v>
      </c>
      <c r="B337" s="247" t="s">
        <v>210</v>
      </c>
      <c r="C337" s="247" t="s">
        <v>764</v>
      </c>
      <c r="D337" s="248" t="s">
        <v>211</v>
      </c>
      <c r="E337" s="239"/>
      <c r="F337" s="259"/>
      <c r="G337" s="241"/>
      <c r="H337" s="241"/>
      <c r="I337" s="241"/>
      <c r="J337" s="239"/>
      <c r="K337" s="259"/>
      <c r="L337" s="241"/>
      <c r="M337" s="241"/>
      <c r="N337" s="260"/>
      <c r="O337" s="241"/>
      <c r="P337" s="241"/>
      <c r="Q337" s="241"/>
      <c r="R337" s="241"/>
      <c r="S337" s="241"/>
      <c r="T337" s="241"/>
      <c r="U337" s="241"/>
      <c r="V337" s="214"/>
      <c r="W337" s="241"/>
      <c r="X337" s="241"/>
      <c r="Y337" s="241"/>
      <c r="Z337" s="214"/>
      <c r="AA337" s="241"/>
      <c r="AB337" s="214"/>
      <c r="AC337" s="241"/>
      <c r="AD337" s="214"/>
      <c r="AE337" s="241"/>
      <c r="AF337" s="214"/>
      <c r="AG337" s="241"/>
      <c r="AH337" s="214"/>
      <c r="AI337" s="241"/>
      <c r="AJ337" s="214"/>
      <c r="AK337" s="241"/>
      <c r="AL337" s="214"/>
      <c r="AM337" s="214"/>
      <c r="AN337" s="241"/>
      <c r="AO337" s="260"/>
      <c r="AP337" s="241"/>
      <c r="AQ337" s="214"/>
      <c r="AR337" s="241"/>
      <c r="AS337" s="214"/>
      <c r="AT337" s="241"/>
      <c r="AU337" s="214"/>
      <c r="AV337" s="241"/>
      <c r="AW337" s="214"/>
      <c r="AX337" s="253">
        <f>AX338</f>
        <v>0</v>
      </c>
      <c r="AY337" s="407"/>
      <c r="AZ337" s="251">
        <f>AZ338</f>
        <v>0</v>
      </c>
      <c r="BA337" s="395" t="e">
        <f t="shared" si="20"/>
        <v>#DIV/0!</v>
      </c>
    </row>
    <row r="338" spans="1:53" ht="27.75" hidden="1" customHeight="1" x14ac:dyDescent="0.25">
      <c r="A338" s="280" t="s">
        <v>869</v>
      </c>
      <c r="B338" s="257" t="s">
        <v>213</v>
      </c>
      <c r="C338" s="257" t="s">
        <v>764</v>
      </c>
      <c r="D338" s="258" t="s">
        <v>212</v>
      </c>
      <c r="E338" s="239"/>
      <c r="F338" s="259"/>
      <c r="G338" s="241"/>
      <c r="H338" s="241"/>
      <c r="I338" s="241"/>
      <c r="J338" s="239"/>
      <c r="K338" s="259"/>
      <c r="L338" s="241"/>
      <c r="M338" s="241"/>
      <c r="N338" s="260"/>
      <c r="O338" s="241"/>
      <c r="P338" s="241"/>
      <c r="Q338" s="241"/>
      <c r="R338" s="241"/>
      <c r="S338" s="241"/>
      <c r="T338" s="241"/>
      <c r="U338" s="241"/>
      <c r="V338" s="214"/>
      <c r="W338" s="241"/>
      <c r="X338" s="241"/>
      <c r="Y338" s="241"/>
      <c r="Z338" s="214"/>
      <c r="AA338" s="241"/>
      <c r="AB338" s="214"/>
      <c r="AC338" s="241"/>
      <c r="AD338" s="214"/>
      <c r="AE338" s="241"/>
      <c r="AF338" s="214"/>
      <c r="AG338" s="241"/>
      <c r="AH338" s="214"/>
      <c r="AI338" s="241"/>
      <c r="AJ338" s="214"/>
      <c r="AK338" s="241"/>
      <c r="AL338" s="214"/>
      <c r="AM338" s="214"/>
      <c r="AN338" s="241"/>
      <c r="AO338" s="260"/>
      <c r="AP338" s="241"/>
      <c r="AQ338" s="214"/>
      <c r="AR338" s="241"/>
      <c r="AS338" s="214"/>
      <c r="AT338" s="241"/>
      <c r="AU338" s="214"/>
      <c r="AV338" s="241"/>
      <c r="AW338" s="214"/>
      <c r="AX338" s="261">
        <f>AX339</f>
        <v>0</v>
      </c>
      <c r="AY338" s="407"/>
      <c r="AZ338" s="241">
        <f>AZ339</f>
        <v>0</v>
      </c>
      <c r="BA338" s="395" t="e">
        <f t="shared" si="20"/>
        <v>#DIV/0!</v>
      </c>
    </row>
    <row r="339" spans="1:53" ht="25.5" hidden="1" customHeight="1" x14ac:dyDescent="0.25">
      <c r="A339" s="280" t="s">
        <v>869</v>
      </c>
      <c r="B339" s="257" t="s">
        <v>213</v>
      </c>
      <c r="C339" s="257" t="s">
        <v>871</v>
      </c>
      <c r="D339" s="258" t="s">
        <v>758</v>
      </c>
      <c r="E339" s="239"/>
      <c r="F339" s="259"/>
      <c r="G339" s="241"/>
      <c r="H339" s="241"/>
      <c r="I339" s="241"/>
      <c r="J339" s="239"/>
      <c r="K339" s="259"/>
      <c r="L339" s="241"/>
      <c r="M339" s="241"/>
      <c r="N339" s="260"/>
      <c r="O339" s="241"/>
      <c r="P339" s="241"/>
      <c r="Q339" s="241"/>
      <c r="R339" s="241"/>
      <c r="S339" s="241"/>
      <c r="T339" s="241"/>
      <c r="U339" s="241"/>
      <c r="V339" s="214"/>
      <c r="W339" s="241"/>
      <c r="X339" s="241"/>
      <c r="Y339" s="241"/>
      <c r="Z339" s="214"/>
      <c r="AA339" s="241"/>
      <c r="AB339" s="214"/>
      <c r="AC339" s="241"/>
      <c r="AD339" s="214"/>
      <c r="AE339" s="241"/>
      <c r="AF339" s="214"/>
      <c r="AG339" s="241"/>
      <c r="AH339" s="214"/>
      <c r="AI339" s="241"/>
      <c r="AJ339" s="214"/>
      <c r="AK339" s="241"/>
      <c r="AL339" s="214"/>
      <c r="AM339" s="214"/>
      <c r="AN339" s="241"/>
      <c r="AO339" s="260"/>
      <c r="AP339" s="241"/>
      <c r="AQ339" s="214"/>
      <c r="AR339" s="241"/>
      <c r="AS339" s="214"/>
      <c r="AT339" s="241"/>
      <c r="AU339" s="214"/>
      <c r="AV339" s="241"/>
      <c r="AW339" s="214"/>
      <c r="AX339" s="261"/>
      <c r="AY339" s="407"/>
      <c r="AZ339" s="241"/>
      <c r="BA339" s="395" t="e">
        <f t="shared" si="20"/>
        <v>#DIV/0!</v>
      </c>
    </row>
    <row r="340" spans="1:53" ht="25.5" hidden="1" customHeight="1" x14ac:dyDescent="0.25">
      <c r="A340" s="255"/>
      <c r="B340" s="257"/>
      <c r="C340" s="257"/>
      <c r="D340" s="258"/>
      <c r="E340" s="239"/>
      <c r="F340" s="270"/>
      <c r="G340" s="270"/>
      <c r="H340" s="270"/>
      <c r="I340" s="270"/>
      <c r="J340" s="277"/>
      <c r="K340" s="270"/>
      <c r="L340" s="270"/>
      <c r="M340" s="270"/>
      <c r="N340" s="270"/>
      <c r="O340" s="231"/>
      <c r="P340" s="241"/>
      <c r="Q340" s="241"/>
      <c r="R340" s="241"/>
      <c r="S340" s="241"/>
      <c r="T340" s="241"/>
      <c r="U340" s="241"/>
      <c r="V340" s="214"/>
      <c r="W340" s="241"/>
      <c r="X340" s="241"/>
      <c r="Y340" s="241"/>
      <c r="Z340" s="214"/>
      <c r="AA340" s="241"/>
      <c r="AB340" s="214"/>
      <c r="AC340" s="241"/>
      <c r="AD340" s="214"/>
      <c r="AE340" s="241"/>
      <c r="AF340" s="214"/>
      <c r="AG340" s="241"/>
      <c r="AH340" s="214"/>
      <c r="AI340" s="241"/>
      <c r="AJ340" s="214"/>
      <c r="AK340" s="241"/>
      <c r="AL340" s="214"/>
      <c r="AM340" s="214"/>
      <c r="AN340" s="241"/>
      <c r="AO340" s="270"/>
      <c r="AP340" s="241"/>
      <c r="AQ340" s="214"/>
      <c r="AR340" s="241"/>
      <c r="AS340" s="214"/>
      <c r="AT340" s="241"/>
      <c r="AU340" s="214"/>
      <c r="AV340" s="241"/>
      <c r="AW340" s="214"/>
      <c r="AX340" s="261"/>
      <c r="AY340" s="407"/>
      <c r="AZ340" s="241"/>
      <c r="BA340" s="395" t="e">
        <f t="shared" si="20"/>
        <v>#DIV/0!</v>
      </c>
    </row>
    <row r="341" spans="1:53" ht="24.75" hidden="1" customHeight="1" x14ac:dyDescent="0.25">
      <c r="A341" s="255"/>
      <c r="B341" s="257"/>
      <c r="C341" s="257"/>
      <c r="D341" s="258"/>
      <c r="E341" s="239"/>
      <c r="F341" s="270"/>
      <c r="G341" s="270"/>
      <c r="H341" s="270"/>
      <c r="I341" s="270"/>
      <c r="J341" s="277"/>
      <c r="K341" s="270"/>
      <c r="L341" s="270"/>
      <c r="M341" s="270"/>
      <c r="N341" s="270"/>
      <c r="O341" s="231"/>
      <c r="P341" s="241"/>
      <c r="Q341" s="241"/>
      <c r="R341" s="241"/>
      <c r="S341" s="241"/>
      <c r="T341" s="241"/>
      <c r="U341" s="241"/>
      <c r="V341" s="214"/>
      <c r="W341" s="241"/>
      <c r="X341" s="241"/>
      <c r="Y341" s="241"/>
      <c r="Z341" s="214"/>
      <c r="AA341" s="241"/>
      <c r="AB341" s="214"/>
      <c r="AC341" s="241"/>
      <c r="AD341" s="214"/>
      <c r="AE341" s="241"/>
      <c r="AF341" s="214"/>
      <c r="AG341" s="241"/>
      <c r="AH341" s="214"/>
      <c r="AI341" s="241"/>
      <c r="AJ341" s="214"/>
      <c r="AK341" s="241"/>
      <c r="AL341" s="214"/>
      <c r="AM341" s="214"/>
      <c r="AN341" s="241"/>
      <c r="AO341" s="270"/>
      <c r="AP341" s="241"/>
      <c r="AQ341" s="214"/>
      <c r="AR341" s="241"/>
      <c r="AS341" s="214"/>
      <c r="AT341" s="241"/>
      <c r="AU341" s="214"/>
      <c r="AV341" s="241"/>
      <c r="AW341" s="214"/>
      <c r="AX341" s="261"/>
      <c r="AY341" s="407"/>
      <c r="AZ341" s="241"/>
      <c r="BA341" s="395" t="e">
        <f t="shared" si="20"/>
        <v>#DIV/0!</v>
      </c>
    </row>
    <row r="342" spans="1:53" ht="27.75" hidden="1" customHeight="1" x14ac:dyDescent="0.25">
      <c r="A342" s="255"/>
      <c r="B342" s="257"/>
      <c r="C342" s="257"/>
      <c r="D342" s="258"/>
      <c r="E342" s="239"/>
      <c r="F342" s="270"/>
      <c r="G342" s="270"/>
      <c r="H342" s="270"/>
      <c r="I342" s="270"/>
      <c r="J342" s="277"/>
      <c r="K342" s="270"/>
      <c r="L342" s="270"/>
      <c r="M342" s="270"/>
      <c r="N342" s="270"/>
      <c r="O342" s="231"/>
      <c r="P342" s="241"/>
      <c r="Q342" s="241"/>
      <c r="R342" s="241"/>
      <c r="S342" s="241"/>
      <c r="T342" s="241"/>
      <c r="U342" s="241"/>
      <c r="V342" s="214"/>
      <c r="W342" s="241"/>
      <c r="X342" s="241"/>
      <c r="Y342" s="241"/>
      <c r="Z342" s="214"/>
      <c r="AA342" s="241"/>
      <c r="AB342" s="214"/>
      <c r="AC342" s="241"/>
      <c r="AD342" s="214"/>
      <c r="AE342" s="241"/>
      <c r="AF342" s="214"/>
      <c r="AG342" s="241"/>
      <c r="AH342" s="214"/>
      <c r="AI342" s="241"/>
      <c r="AJ342" s="214"/>
      <c r="AK342" s="241"/>
      <c r="AL342" s="214"/>
      <c r="AM342" s="214"/>
      <c r="AN342" s="241"/>
      <c r="AO342" s="270"/>
      <c r="AP342" s="241"/>
      <c r="AQ342" s="214"/>
      <c r="AR342" s="241"/>
      <c r="AS342" s="214"/>
      <c r="AT342" s="241"/>
      <c r="AU342" s="214"/>
      <c r="AV342" s="241"/>
      <c r="AW342" s="214"/>
      <c r="AX342" s="261"/>
      <c r="AY342" s="407"/>
      <c r="AZ342" s="241"/>
      <c r="BA342" s="395" t="e">
        <f t="shared" si="20"/>
        <v>#DIV/0!</v>
      </c>
    </row>
    <row r="343" spans="1:53" ht="25.5" hidden="1" customHeight="1" x14ac:dyDescent="0.25">
      <c r="A343" s="255"/>
      <c r="B343" s="257"/>
      <c r="C343" s="257"/>
      <c r="D343" s="258"/>
      <c r="E343" s="239"/>
      <c r="F343" s="270"/>
      <c r="G343" s="270"/>
      <c r="H343" s="270"/>
      <c r="I343" s="270"/>
      <c r="J343" s="277"/>
      <c r="K343" s="270"/>
      <c r="L343" s="270"/>
      <c r="M343" s="270"/>
      <c r="N343" s="270"/>
      <c r="O343" s="231"/>
      <c r="P343" s="241"/>
      <c r="Q343" s="241"/>
      <c r="R343" s="241"/>
      <c r="S343" s="241"/>
      <c r="T343" s="241"/>
      <c r="U343" s="241"/>
      <c r="V343" s="214"/>
      <c r="W343" s="241"/>
      <c r="X343" s="241"/>
      <c r="Y343" s="241"/>
      <c r="Z343" s="214"/>
      <c r="AA343" s="241"/>
      <c r="AB343" s="214"/>
      <c r="AC343" s="241"/>
      <c r="AD343" s="214"/>
      <c r="AE343" s="241"/>
      <c r="AF343" s="214"/>
      <c r="AG343" s="241"/>
      <c r="AH343" s="214"/>
      <c r="AI343" s="241"/>
      <c r="AJ343" s="214"/>
      <c r="AK343" s="241"/>
      <c r="AL343" s="214"/>
      <c r="AM343" s="214"/>
      <c r="AN343" s="241"/>
      <c r="AO343" s="270"/>
      <c r="AP343" s="241"/>
      <c r="AQ343" s="214"/>
      <c r="AR343" s="241"/>
      <c r="AS343" s="214"/>
      <c r="AT343" s="241"/>
      <c r="AU343" s="214"/>
      <c r="AV343" s="241"/>
      <c r="AW343" s="214"/>
      <c r="AX343" s="261"/>
      <c r="AY343" s="407"/>
      <c r="AZ343" s="241"/>
      <c r="BA343" s="395" t="e">
        <f t="shared" si="20"/>
        <v>#DIV/0!</v>
      </c>
    </row>
    <row r="344" spans="1:53" ht="24.75" hidden="1" customHeight="1" x14ac:dyDescent="0.25">
      <c r="A344" s="255" t="s">
        <v>869</v>
      </c>
      <c r="B344" s="257" t="s">
        <v>192</v>
      </c>
      <c r="C344" s="257" t="s">
        <v>871</v>
      </c>
      <c r="D344" s="258" t="s">
        <v>758</v>
      </c>
      <c r="E344" s="431"/>
      <c r="F344" s="458"/>
      <c r="G344" s="458"/>
      <c r="H344" s="458"/>
      <c r="I344" s="458"/>
      <c r="J344" s="459"/>
      <c r="K344" s="458"/>
      <c r="L344" s="458"/>
      <c r="M344" s="458"/>
      <c r="N344" s="458"/>
      <c r="O344" s="460"/>
      <c r="P344" s="332"/>
      <c r="Q344" s="332"/>
      <c r="R344" s="332"/>
      <c r="S344" s="332"/>
      <c r="T344" s="332"/>
      <c r="U344" s="332"/>
      <c r="V344" s="362"/>
      <c r="W344" s="332"/>
      <c r="X344" s="332"/>
      <c r="Y344" s="332"/>
      <c r="Z344" s="362"/>
      <c r="AA344" s="332"/>
      <c r="AB344" s="362"/>
      <c r="AC344" s="332"/>
      <c r="AD344" s="362"/>
      <c r="AE344" s="332"/>
      <c r="AF344" s="362"/>
      <c r="AG344" s="332"/>
      <c r="AH344" s="362"/>
      <c r="AI344" s="332"/>
      <c r="AJ344" s="362"/>
      <c r="AK344" s="332"/>
      <c r="AL344" s="362"/>
      <c r="AM344" s="362"/>
      <c r="AN344" s="332"/>
      <c r="AO344" s="458"/>
      <c r="AP344" s="332"/>
      <c r="AQ344" s="362"/>
      <c r="AR344" s="332"/>
      <c r="AS344" s="362"/>
      <c r="AT344" s="332"/>
      <c r="AU344" s="362"/>
      <c r="AV344" s="332"/>
      <c r="AW344" s="245"/>
      <c r="AX344" s="261">
        <f>'[1]4 Расх.2018 '!AX479</f>
        <v>0</v>
      </c>
      <c r="AY344" s="407"/>
      <c r="AZ344" s="241">
        <f>'[1]4 Расх.2018 '!BB479</f>
        <v>0</v>
      </c>
      <c r="BA344" s="395" t="e">
        <f t="shared" si="20"/>
        <v>#DIV/0!</v>
      </c>
    </row>
    <row r="345" spans="1:53" ht="30.75" customHeight="1" x14ac:dyDescent="0.25">
      <c r="A345" s="236" t="s">
        <v>881</v>
      </c>
      <c r="B345" s="237" t="s">
        <v>837</v>
      </c>
      <c r="C345" s="237" t="s">
        <v>764</v>
      </c>
      <c r="D345" s="287" t="s">
        <v>588</v>
      </c>
      <c r="E345" s="431"/>
      <c r="F345" s="458"/>
      <c r="G345" s="458"/>
      <c r="H345" s="458"/>
      <c r="I345" s="458"/>
      <c r="J345" s="459"/>
      <c r="K345" s="458"/>
      <c r="L345" s="458"/>
      <c r="M345" s="458"/>
      <c r="N345" s="458"/>
      <c r="O345" s="460"/>
      <c r="P345" s="332"/>
      <c r="Q345" s="332"/>
      <c r="R345" s="332"/>
      <c r="S345" s="332"/>
      <c r="T345" s="332"/>
      <c r="U345" s="332"/>
      <c r="V345" s="362"/>
      <c r="W345" s="332"/>
      <c r="X345" s="332"/>
      <c r="Y345" s="332"/>
      <c r="Z345" s="362"/>
      <c r="AA345" s="332"/>
      <c r="AB345" s="362"/>
      <c r="AC345" s="332"/>
      <c r="AD345" s="362"/>
      <c r="AE345" s="332"/>
      <c r="AF345" s="362"/>
      <c r="AG345" s="332"/>
      <c r="AH345" s="362"/>
      <c r="AI345" s="332"/>
      <c r="AJ345" s="362"/>
      <c r="AK345" s="332"/>
      <c r="AL345" s="362"/>
      <c r="AM345" s="362"/>
      <c r="AN345" s="332"/>
      <c r="AO345" s="458"/>
      <c r="AP345" s="332"/>
      <c r="AQ345" s="362"/>
      <c r="AR345" s="332"/>
      <c r="AS345" s="362"/>
      <c r="AT345" s="332"/>
      <c r="AU345" s="362"/>
      <c r="AV345" s="332"/>
      <c r="AW345" s="245"/>
      <c r="AX345" s="242">
        <f>AX346</f>
        <v>19.41</v>
      </c>
      <c r="AY345" s="402"/>
      <c r="AZ345" s="239">
        <f>AZ346+AZ350+AZ357</f>
        <v>705.8</v>
      </c>
      <c r="BA345" s="401">
        <f t="shared" si="20"/>
        <v>3636.2699639361153</v>
      </c>
    </row>
    <row r="346" spans="1:53" ht="63" x14ac:dyDescent="0.25">
      <c r="A346" s="255" t="s">
        <v>881</v>
      </c>
      <c r="B346" s="257" t="s">
        <v>885</v>
      </c>
      <c r="C346" s="257" t="s">
        <v>764</v>
      </c>
      <c r="D346" s="263" t="s">
        <v>886</v>
      </c>
      <c r="E346" s="239"/>
      <c r="F346" s="259"/>
      <c r="G346" s="241"/>
      <c r="H346" s="241"/>
      <c r="I346" s="241"/>
      <c r="J346" s="239"/>
      <c r="K346" s="259"/>
      <c r="L346" s="241"/>
      <c r="M346" s="241"/>
      <c r="N346" s="260"/>
      <c r="O346" s="241"/>
      <c r="P346" s="241"/>
      <c r="Q346" s="241"/>
      <c r="R346" s="241"/>
      <c r="S346" s="241"/>
      <c r="T346" s="241"/>
      <c r="U346" s="241"/>
      <c r="V346" s="214"/>
      <c r="W346" s="241"/>
      <c r="X346" s="241"/>
      <c r="Y346" s="241"/>
      <c r="Z346" s="270"/>
      <c r="AA346" s="241"/>
      <c r="AB346" s="214"/>
      <c r="AC346" s="241"/>
      <c r="AD346" s="270"/>
      <c r="AE346" s="241"/>
      <c r="AF346" s="214"/>
      <c r="AG346" s="251"/>
      <c r="AH346" s="214"/>
      <c r="AI346" s="251"/>
      <c r="AJ346" s="214"/>
      <c r="AK346" s="251"/>
      <c r="AL346" s="214"/>
      <c r="AM346" s="214"/>
      <c r="AN346" s="251"/>
      <c r="AO346" s="312"/>
      <c r="AP346" s="251"/>
      <c r="AQ346" s="214"/>
      <c r="AR346" s="251"/>
      <c r="AS346" s="214"/>
      <c r="AT346" s="251"/>
      <c r="AU346" s="214"/>
      <c r="AV346" s="251"/>
      <c r="AW346" s="214"/>
      <c r="AX346" s="253">
        <f>AX347</f>
        <v>19.41</v>
      </c>
      <c r="AY346" s="407"/>
      <c r="AZ346" s="251">
        <f>AZ347</f>
        <v>18.8</v>
      </c>
      <c r="BA346" s="395">
        <f t="shared" si="20"/>
        <v>96.857290056671815</v>
      </c>
    </row>
    <row r="347" spans="1:53" ht="60" customHeight="1" x14ac:dyDescent="0.25">
      <c r="A347" s="255" t="s">
        <v>881</v>
      </c>
      <c r="B347" s="257" t="s">
        <v>889</v>
      </c>
      <c r="C347" s="257" t="s">
        <v>764</v>
      </c>
      <c r="D347" s="263" t="s">
        <v>130</v>
      </c>
      <c r="E347" s="239"/>
      <c r="F347" s="259"/>
      <c r="G347" s="241"/>
      <c r="H347" s="241"/>
      <c r="I347" s="241"/>
      <c r="J347" s="239"/>
      <c r="K347" s="259"/>
      <c r="L347" s="241"/>
      <c r="M347" s="241"/>
      <c r="N347" s="260"/>
      <c r="O347" s="241"/>
      <c r="P347" s="241"/>
      <c r="Q347" s="241"/>
      <c r="R347" s="241"/>
      <c r="S347" s="241"/>
      <c r="T347" s="241"/>
      <c r="U347" s="241"/>
      <c r="V347" s="214"/>
      <c r="W347" s="241"/>
      <c r="X347" s="241"/>
      <c r="Y347" s="241"/>
      <c r="Z347" s="270"/>
      <c r="AA347" s="241"/>
      <c r="AB347" s="214"/>
      <c r="AC347" s="241"/>
      <c r="AD347" s="270"/>
      <c r="AE347" s="241"/>
      <c r="AF347" s="214"/>
      <c r="AG347" s="251"/>
      <c r="AH347" s="214"/>
      <c r="AI347" s="251"/>
      <c r="AJ347" s="214"/>
      <c r="AK347" s="251"/>
      <c r="AL347" s="214"/>
      <c r="AM347" s="214"/>
      <c r="AN347" s="251"/>
      <c r="AO347" s="312"/>
      <c r="AP347" s="251"/>
      <c r="AQ347" s="214"/>
      <c r="AR347" s="251"/>
      <c r="AS347" s="214"/>
      <c r="AT347" s="251"/>
      <c r="AU347" s="214"/>
      <c r="AV347" s="251"/>
      <c r="AW347" s="214"/>
      <c r="AX347" s="253">
        <f>AX348</f>
        <v>19.41</v>
      </c>
      <c r="AY347" s="407"/>
      <c r="AZ347" s="251">
        <f>AZ348</f>
        <v>18.8</v>
      </c>
      <c r="BA347" s="395">
        <f t="shared" si="20"/>
        <v>96.857290056671815</v>
      </c>
    </row>
    <row r="348" spans="1:53" ht="64.5" customHeight="1" x14ac:dyDescent="0.25">
      <c r="A348" s="255" t="s">
        <v>881</v>
      </c>
      <c r="B348" s="257" t="s">
        <v>889</v>
      </c>
      <c r="C348" s="257" t="s">
        <v>769</v>
      </c>
      <c r="D348" s="275" t="s">
        <v>51</v>
      </c>
      <c r="E348" s="239"/>
      <c r="F348" s="259"/>
      <c r="G348" s="241"/>
      <c r="H348" s="241"/>
      <c r="I348" s="241"/>
      <c r="J348" s="239"/>
      <c r="K348" s="259"/>
      <c r="L348" s="241"/>
      <c r="M348" s="241"/>
      <c r="N348" s="260"/>
      <c r="O348" s="241"/>
      <c r="P348" s="241"/>
      <c r="Q348" s="241"/>
      <c r="R348" s="241"/>
      <c r="S348" s="241"/>
      <c r="T348" s="241"/>
      <c r="U348" s="241"/>
      <c r="V348" s="214"/>
      <c r="W348" s="241"/>
      <c r="X348" s="241"/>
      <c r="Y348" s="241"/>
      <c r="Z348" s="270"/>
      <c r="AA348" s="241"/>
      <c r="AB348" s="214"/>
      <c r="AC348" s="241"/>
      <c r="AD348" s="270"/>
      <c r="AE348" s="241"/>
      <c r="AF348" s="214"/>
      <c r="AG348" s="251"/>
      <c r="AH348" s="214"/>
      <c r="AI348" s="251"/>
      <c r="AJ348" s="214"/>
      <c r="AK348" s="251"/>
      <c r="AL348" s="214"/>
      <c r="AM348" s="214"/>
      <c r="AN348" s="251"/>
      <c r="AO348" s="312"/>
      <c r="AP348" s="251"/>
      <c r="AQ348" s="214"/>
      <c r="AR348" s="251"/>
      <c r="AS348" s="214"/>
      <c r="AT348" s="251"/>
      <c r="AU348" s="214"/>
      <c r="AV348" s="251"/>
      <c r="AW348" s="214"/>
      <c r="AX348" s="261">
        <v>19.41</v>
      </c>
      <c r="AY348" s="407"/>
      <c r="AZ348" s="241">
        <f>'[1]4 Расх.2018 '!BB534</f>
        <v>18.8</v>
      </c>
      <c r="BA348" s="395">
        <f t="shared" si="20"/>
        <v>96.857290056671815</v>
      </c>
    </row>
    <row r="349" spans="1:53" ht="1.5" customHeight="1" x14ac:dyDescent="0.25">
      <c r="A349" s="255" t="s">
        <v>881</v>
      </c>
      <c r="B349" s="257" t="s">
        <v>889</v>
      </c>
      <c r="C349" s="257" t="s">
        <v>771</v>
      </c>
      <c r="D349" s="258" t="s">
        <v>747</v>
      </c>
      <c r="E349" s="239"/>
      <c r="F349" s="259"/>
      <c r="G349" s="241"/>
      <c r="H349" s="241"/>
      <c r="I349" s="241"/>
      <c r="J349" s="239"/>
      <c r="K349" s="259"/>
      <c r="L349" s="241"/>
      <c r="M349" s="241"/>
      <c r="N349" s="260"/>
      <c r="O349" s="241"/>
      <c r="P349" s="241"/>
      <c r="Q349" s="241"/>
      <c r="R349" s="241"/>
      <c r="S349" s="241"/>
      <c r="T349" s="241"/>
      <c r="U349" s="241"/>
      <c r="V349" s="214"/>
      <c r="W349" s="241"/>
      <c r="X349" s="241"/>
      <c r="Y349" s="241"/>
      <c r="Z349" s="270"/>
      <c r="AA349" s="241"/>
      <c r="AB349" s="214"/>
      <c r="AC349" s="241"/>
      <c r="AD349" s="270"/>
      <c r="AE349" s="241"/>
      <c r="AF349" s="214"/>
      <c r="AG349" s="251"/>
      <c r="AH349" s="214"/>
      <c r="AI349" s="251"/>
      <c r="AJ349" s="214"/>
      <c r="AK349" s="251"/>
      <c r="AL349" s="214"/>
      <c r="AM349" s="214"/>
      <c r="AN349" s="251"/>
      <c r="AO349" s="312"/>
      <c r="AP349" s="251"/>
      <c r="AQ349" s="214"/>
      <c r="AR349" s="251"/>
      <c r="AS349" s="214"/>
      <c r="AT349" s="251"/>
      <c r="AU349" s="214"/>
      <c r="AV349" s="251"/>
      <c r="AW349" s="214"/>
      <c r="AX349" s="261">
        <v>0</v>
      </c>
      <c r="AY349" s="407"/>
      <c r="AZ349" s="241"/>
      <c r="BA349" s="395" t="e">
        <f t="shared" si="20"/>
        <v>#DIV/0!</v>
      </c>
    </row>
    <row r="350" spans="1:53" ht="47.25" x14ac:dyDescent="0.25">
      <c r="A350" s="255" t="s">
        <v>881</v>
      </c>
      <c r="B350" s="257" t="s">
        <v>887</v>
      </c>
      <c r="C350" s="257" t="s">
        <v>764</v>
      </c>
      <c r="D350" s="291" t="s">
        <v>884</v>
      </c>
      <c r="E350" s="239"/>
      <c r="F350" s="259"/>
      <c r="G350" s="241"/>
      <c r="H350" s="241"/>
      <c r="I350" s="241"/>
      <c r="J350" s="239"/>
      <c r="K350" s="259"/>
      <c r="L350" s="241"/>
      <c r="M350" s="241"/>
      <c r="N350" s="260"/>
      <c r="O350" s="241"/>
      <c r="P350" s="241"/>
      <c r="Q350" s="241"/>
      <c r="R350" s="241"/>
      <c r="S350" s="241"/>
      <c r="T350" s="241"/>
      <c r="U350" s="241"/>
      <c r="V350" s="214"/>
      <c r="W350" s="241"/>
      <c r="X350" s="241"/>
      <c r="Y350" s="241"/>
      <c r="Z350" s="270"/>
      <c r="AA350" s="241"/>
      <c r="AB350" s="214"/>
      <c r="AC350" s="241"/>
      <c r="AD350" s="270"/>
      <c r="AE350" s="241"/>
      <c r="AF350" s="214"/>
      <c r="AG350" s="241">
        <v>944100</v>
      </c>
      <c r="AH350" s="214">
        <v>20606.54</v>
      </c>
      <c r="AI350" s="241">
        <f>AG350+AH350</f>
        <v>964706.54</v>
      </c>
      <c r="AJ350" s="214"/>
      <c r="AK350" s="241">
        <f>AI350+AJ350</f>
        <v>964706.54</v>
      </c>
      <c r="AL350" s="214"/>
      <c r="AM350" s="214"/>
      <c r="AN350" s="241">
        <f>AK350+AL350+AM350</f>
        <v>964706.54</v>
      </c>
      <c r="AO350" s="214">
        <v>-33300</v>
      </c>
      <c r="AP350" s="241">
        <f>AN350+AO350</f>
        <v>931406.54</v>
      </c>
      <c r="AQ350" s="214"/>
      <c r="AR350" s="241">
        <f>AP350+AQ350</f>
        <v>931406.54</v>
      </c>
      <c r="AS350" s="214"/>
      <c r="AT350" s="241">
        <f>AR350+AS350</f>
        <v>931406.54</v>
      </c>
      <c r="AU350" s="214"/>
      <c r="AV350" s="241">
        <f>AT350+AU350</f>
        <v>931406.54</v>
      </c>
      <c r="AW350" s="214"/>
      <c r="AX350" s="261">
        <f>AX351</f>
        <v>665.1</v>
      </c>
      <c r="AY350" s="407"/>
      <c r="AZ350" s="241">
        <f>AZ351</f>
        <v>622</v>
      </c>
      <c r="BA350" s="395">
        <f t="shared" si="20"/>
        <v>93.519771462937911</v>
      </c>
    </row>
    <row r="351" spans="1:53" ht="31.5" x14ac:dyDescent="0.25">
      <c r="A351" s="255" t="s">
        <v>881</v>
      </c>
      <c r="B351" s="257" t="s">
        <v>888</v>
      </c>
      <c r="C351" s="257" t="s">
        <v>764</v>
      </c>
      <c r="D351" s="331" t="s">
        <v>131</v>
      </c>
      <c r="E351" s="239"/>
      <c r="F351" s="259"/>
      <c r="G351" s="241"/>
      <c r="H351" s="241"/>
      <c r="I351" s="241"/>
      <c r="J351" s="239"/>
      <c r="K351" s="259"/>
      <c r="L351" s="241"/>
      <c r="M351" s="241"/>
      <c r="N351" s="260"/>
      <c r="O351" s="241"/>
      <c r="P351" s="241"/>
      <c r="Q351" s="241"/>
      <c r="R351" s="241"/>
      <c r="S351" s="241"/>
      <c r="T351" s="241"/>
      <c r="U351" s="241"/>
      <c r="V351" s="214"/>
      <c r="W351" s="241"/>
      <c r="X351" s="241"/>
      <c r="Y351" s="241"/>
      <c r="Z351" s="270"/>
      <c r="AA351" s="241"/>
      <c r="AB351" s="214"/>
      <c r="AC351" s="241"/>
      <c r="AD351" s="270"/>
      <c r="AE351" s="241"/>
      <c r="AF351" s="214"/>
      <c r="AG351" s="241"/>
      <c r="AH351" s="214"/>
      <c r="AI351" s="241"/>
      <c r="AJ351" s="214"/>
      <c r="AK351" s="241"/>
      <c r="AL351" s="214"/>
      <c r="AM351" s="214"/>
      <c r="AN351" s="241"/>
      <c r="AO351" s="214"/>
      <c r="AP351" s="241"/>
      <c r="AQ351" s="214"/>
      <c r="AR351" s="241"/>
      <c r="AS351" s="214"/>
      <c r="AT351" s="241"/>
      <c r="AU351" s="214"/>
      <c r="AV351" s="241"/>
      <c r="AW351" s="214"/>
      <c r="AX351" s="261">
        <f>AX352+AX353</f>
        <v>665.1</v>
      </c>
      <c r="AY351" s="407"/>
      <c r="AZ351" s="241">
        <f>AZ352+AZ353</f>
        <v>622</v>
      </c>
      <c r="BA351" s="395">
        <f t="shared" si="20"/>
        <v>93.519771462937911</v>
      </c>
    </row>
    <row r="352" spans="1:53" ht="30" customHeight="1" x14ac:dyDescent="0.25">
      <c r="A352" s="255" t="s">
        <v>881</v>
      </c>
      <c r="B352" s="257" t="s">
        <v>888</v>
      </c>
      <c r="C352" s="257" t="s">
        <v>769</v>
      </c>
      <c r="D352" s="258" t="s">
        <v>51</v>
      </c>
      <c r="E352" s="239"/>
      <c r="F352" s="259"/>
      <c r="G352" s="241"/>
      <c r="H352" s="241"/>
      <c r="I352" s="241"/>
      <c r="J352" s="239"/>
      <c r="K352" s="259"/>
      <c r="L352" s="241"/>
      <c r="M352" s="241"/>
      <c r="N352" s="260"/>
      <c r="O352" s="241"/>
      <c r="P352" s="241"/>
      <c r="Q352" s="241"/>
      <c r="R352" s="241"/>
      <c r="S352" s="241"/>
      <c r="T352" s="241"/>
      <c r="U352" s="241"/>
      <c r="V352" s="214"/>
      <c r="W352" s="241"/>
      <c r="X352" s="241"/>
      <c r="Y352" s="241"/>
      <c r="Z352" s="270"/>
      <c r="AA352" s="241"/>
      <c r="AB352" s="214"/>
      <c r="AC352" s="241"/>
      <c r="AD352" s="270"/>
      <c r="AE352" s="241"/>
      <c r="AF352" s="214"/>
      <c r="AG352" s="241"/>
      <c r="AH352" s="214"/>
      <c r="AI352" s="241"/>
      <c r="AJ352" s="214"/>
      <c r="AK352" s="241"/>
      <c r="AL352" s="214"/>
      <c r="AM352" s="214"/>
      <c r="AN352" s="241"/>
      <c r="AO352" s="214"/>
      <c r="AP352" s="241"/>
      <c r="AQ352" s="214"/>
      <c r="AR352" s="241"/>
      <c r="AS352" s="214"/>
      <c r="AT352" s="241"/>
      <c r="AU352" s="214"/>
      <c r="AV352" s="241"/>
      <c r="AW352" s="214"/>
      <c r="AX352" s="261">
        <v>663.1</v>
      </c>
      <c r="AY352" s="407"/>
      <c r="AZ352" s="241">
        <f>'[1]4 Расх.2018 '!BB538</f>
        <v>620</v>
      </c>
      <c r="BA352" s="395">
        <f t="shared" si="20"/>
        <v>93.500226210224696</v>
      </c>
    </row>
    <row r="353" spans="1:53" ht="27.75" customHeight="1" x14ac:dyDescent="0.25">
      <c r="A353" s="255" t="s">
        <v>881</v>
      </c>
      <c r="B353" s="257" t="s">
        <v>888</v>
      </c>
      <c r="C353" s="257" t="s">
        <v>771</v>
      </c>
      <c r="D353" s="258" t="s">
        <v>747</v>
      </c>
      <c r="E353" s="239"/>
      <c r="F353" s="259"/>
      <c r="G353" s="241"/>
      <c r="H353" s="241"/>
      <c r="I353" s="241"/>
      <c r="J353" s="239"/>
      <c r="K353" s="259"/>
      <c r="L353" s="241"/>
      <c r="M353" s="241"/>
      <c r="N353" s="260"/>
      <c r="O353" s="241"/>
      <c r="P353" s="241"/>
      <c r="Q353" s="241"/>
      <c r="R353" s="241"/>
      <c r="S353" s="241"/>
      <c r="T353" s="241"/>
      <c r="U353" s="241"/>
      <c r="V353" s="214"/>
      <c r="W353" s="241"/>
      <c r="X353" s="241"/>
      <c r="Y353" s="241"/>
      <c r="Z353" s="270"/>
      <c r="AA353" s="241"/>
      <c r="AB353" s="214"/>
      <c r="AC353" s="241"/>
      <c r="AD353" s="270"/>
      <c r="AE353" s="241"/>
      <c r="AF353" s="214"/>
      <c r="AG353" s="241"/>
      <c r="AH353" s="214"/>
      <c r="AI353" s="241"/>
      <c r="AJ353" s="214"/>
      <c r="AK353" s="241"/>
      <c r="AL353" s="214"/>
      <c r="AM353" s="214"/>
      <c r="AN353" s="241"/>
      <c r="AO353" s="214"/>
      <c r="AP353" s="241"/>
      <c r="AQ353" s="214"/>
      <c r="AR353" s="241"/>
      <c r="AS353" s="214"/>
      <c r="AT353" s="241"/>
      <c r="AU353" s="214"/>
      <c r="AV353" s="241"/>
      <c r="AW353" s="214"/>
      <c r="AX353" s="261">
        <v>2</v>
      </c>
      <c r="AY353" s="407"/>
      <c r="AZ353" s="241">
        <f>'[1]4 Расх.2018 '!BB540</f>
        <v>2</v>
      </c>
      <c r="BA353" s="395">
        <f t="shared" si="20"/>
        <v>100</v>
      </c>
    </row>
    <row r="354" spans="1:53" ht="35.25" hidden="1" customHeight="1" x14ac:dyDescent="0.25">
      <c r="A354" s="429"/>
      <c r="B354" s="247"/>
      <c r="C354" s="436"/>
      <c r="D354" s="258"/>
      <c r="E354" s="431"/>
      <c r="F354" s="458"/>
      <c r="G354" s="458"/>
      <c r="H354" s="458"/>
      <c r="I354" s="458"/>
      <c r="J354" s="459"/>
      <c r="K354" s="458"/>
      <c r="L354" s="458"/>
      <c r="M354" s="458"/>
      <c r="N354" s="458"/>
      <c r="O354" s="460"/>
      <c r="P354" s="332"/>
      <c r="Q354" s="332"/>
      <c r="R354" s="332"/>
      <c r="S354" s="332"/>
      <c r="T354" s="332"/>
      <c r="U354" s="332"/>
      <c r="V354" s="362"/>
      <c r="W354" s="332"/>
      <c r="X354" s="332"/>
      <c r="Y354" s="332"/>
      <c r="Z354" s="362"/>
      <c r="AA354" s="332"/>
      <c r="AB354" s="362"/>
      <c r="AC354" s="332"/>
      <c r="AD354" s="362"/>
      <c r="AE354" s="332"/>
      <c r="AF354" s="362"/>
      <c r="AG354" s="332"/>
      <c r="AH354" s="362"/>
      <c r="AI354" s="332"/>
      <c r="AJ354" s="362"/>
      <c r="AK354" s="332"/>
      <c r="AL354" s="362"/>
      <c r="AM354" s="362"/>
      <c r="AN354" s="332"/>
      <c r="AO354" s="458"/>
      <c r="AP354" s="332"/>
      <c r="AQ354" s="362"/>
      <c r="AR354" s="332"/>
      <c r="AS354" s="362"/>
      <c r="AT354" s="332"/>
      <c r="AU354" s="362"/>
      <c r="AV354" s="332"/>
      <c r="AW354" s="245"/>
      <c r="AX354" s="261"/>
      <c r="AY354" s="407"/>
      <c r="AZ354" s="241"/>
      <c r="BA354" s="395" t="e">
        <f t="shared" si="20"/>
        <v>#DIV/0!</v>
      </c>
    </row>
    <row r="355" spans="1:53" ht="25.5" hidden="1" customHeight="1" x14ac:dyDescent="0.25">
      <c r="A355" s="429"/>
      <c r="B355" s="247"/>
      <c r="C355" s="436"/>
      <c r="D355" s="258"/>
      <c r="E355" s="431"/>
      <c r="F355" s="458"/>
      <c r="G355" s="458"/>
      <c r="H355" s="458"/>
      <c r="I355" s="458"/>
      <c r="J355" s="459"/>
      <c r="K355" s="458"/>
      <c r="L355" s="458"/>
      <c r="M355" s="458"/>
      <c r="N355" s="458"/>
      <c r="O355" s="460"/>
      <c r="P355" s="332"/>
      <c r="Q355" s="332"/>
      <c r="R355" s="332"/>
      <c r="S355" s="332"/>
      <c r="T355" s="332"/>
      <c r="U355" s="332"/>
      <c r="V355" s="362"/>
      <c r="W355" s="332"/>
      <c r="X355" s="332"/>
      <c r="Y355" s="332"/>
      <c r="Z355" s="362"/>
      <c r="AA355" s="332"/>
      <c r="AB355" s="362"/>
      <c r="AC355" s="332"/>
      <c r="AD355" s="362"/>
      <c r="AE355" s="332"/>
      <c r="AF355" s="362"/>
      <c r="AG355" s="332"/>
      <c r="AH355" s="362"/>
      <c r="AI355" s="332"/>
      <c r="AJ355" s="362"/>
      <c r="AK355" s="332"/>
      <c r="AL355" s="362"/>
      <c r="AM355" s="362"/>
      <c r="AN355" s="332"/>
      <c r="AO355" s="458"/>
      <c r="AP355" s="332"/>
      <c r="AQ355" s="362"/>
      <c r="AR355" s="332"/>
      <c r="AS355" s="362"/>
      <c r="AT355" s="332"/>
      <c r="AU355" s="362"/>
      <c r="AV355" s="332"/>
      <c r="AW355" s="245"/>
      <c r="AX355" s="261"/>
      <c r="AY355" s="407"/>
      <c r="AZ355" s="241"/>
      <c r="BA355" s="395" t="e">
        <f t="shared" si="20"/>
        <v>#DIV/0!</v>
      </c>
    </row>
    <row r="356" spans="1:53" ht="0.75" hidden="1" customHeight="1" x14ac:dyDescent="0.25">
      <c r="A356" s="429"/>
      <c r="B356" s="247"/>
      <c r="C356" s="436"/>
      <c r="D356" s="258"/>
      <c r="E356" s="431"/>
      <c r="F356" s="458"/>
      <c r="G356" s="458"/>
      <c r="H356" s="458"/>
      <c r="I356" s="458"/>
      <c r="J356" s="459"/>
      <c r="K356" s="458"/>
      <c r="L356" s="458"/>
      <c r="M356" s="458"/>
      <c r="N356" s="458"/>
      <c r="O356" s="460"/>
      <c r="P356" s="332"/>
      <c r="Q356" s="332"/>
      <c r="R356" s="332"/>
      <c r="S356" s="332"/>
      <c r="T356" s="332"/>
      <c r="U356" s="332"/>
      <c r="V356" s="362"/>
      <c r="W356" s="332"/>
      <c r="X356" s="332"/>
      <c r="Y356" s="332"/>
      <c r="Z356" s="362"/>
      <c r="AA356" s="332"/>
      <c r="AB356" s="362"/>
      <c r="AC356" s="332"/>
      <c r="AD356" s="362"/>
      <c r="AE356" s="332"/>
      <c r="AF356" s="362"/>
      <c r="AG356" s="332"/>
      <c r="AH356" s="362"/>
      <c r="AI356" s="332"/>
      <c r="AJ356" s="362"/>
      <c r="AK356" s="332"/>
      <c r="AL356" s="362"/>
      <c r="AM356" s="362"/>
      <c r="AN356" s="332"/>
      <c r="AO356" s="458"/>
      <c r="AP356" s="332"/>
      <c r="AQ356" s="362"/>
      <c r="AR356" s="332"/>
      <c r="AS356" s="362"/>
      <c r="AT356" s="332"/>
      <c r="AU356" s="362"/>
      <c r="AV356" s="332"/>
      <c r="AW356" s="245"/>
      <c r="AX356" s="261"/>
      <c r="AY356" s="407"/>
      <c r="AZ356" s="241"/>
      <c r="BA356" s="395" t="e">
        <f t="shared" si="20"/>
        <v>#DIV/0!</v>
      </c>
    </row>
    <row r="357" spans="1:53" ht="31.5" x14ac:dyDescent="0.25">
      <c r="A357" s="280" t="s">
        <v>881</v>
      </c>
      <c r="B357" s="257" t="s">
        <v>22</v>
      </c>
      <c r="C357" s="257" t="s">
        <v>764</v>
      </c>
      <c r="D357" s="258" t="s">
        <v>890</v>
      </c>
      <c r="E357" s="239"/>
      <c r="F357" s="259"/>
      <c r="G357" s="241"/>
      <c r="H357" s="241"/>
      <c r="I357" s="241"/>
      <c r="J357" s="239"/>
      <c r="K357" s="259"/>
      <c r="L357" s="241"/>
      <c r="M357" s="241"/>
      <c r="N357" s="260"/>
      <c r="O357" s="241"/>
      <c r="P357" s="241"/>
      <c r="Q357" s="241"/>
      <c r="R357" s="241"/>
      <c r="S357" s="241"/>
      <c r="T357" s="241"/>
      <c r="U357" s="241"/>
      <c r="V357" s="214"/>
      <c r="W357" s="241"/>
      <c r="X357" s="241"/>
      <c r="Y357" s="241"/>
      <c r="Z357" s="270"/>
      <c r="AA357" s="241"/>
      <c r="AB357" s="214"/>
      <c r="AC357" s="241"/>
      <c r="AD357" s="270"/>
      <c r="AE357" s="241"/>
      <c r="AF357" s="214"/>
      <c r="AG357" s="241"/>
      <c r="AH357" s="214"/>
      <c r="AI357" s="241"/>
      <c r="AJ357" s="214"/>
      <c r="AK357" s="241"/>
      <c r="AL357" s="214"/>
      <c r="AM357" s="214"/>
      <c r="AN357" s="241"/>
      <c r="AO357" s="214"/>
      <c r="AP357" s="241"/>
      <c r="AQ357" s="214"/>
      <c r="AR357" s="241"/>
      <c r="AS357" s="214"/>
      <c r="AT357" s="241"/>
      <c r="AU357" s="214"/>
      <c r="AV357" s="241"/>
      <c r="AW357" s="214"/>
      <c r="AX357" s="261">
        <f>AX358</f>
        <v>64</v>
      </c>
      <c r="AY357" s="407"/>
      <c r="AZ357" s="241">
        <f>AZ358</f>
        <v>65</v>
      </c>
      <c r="BA357" s="395">
        <f t="shared" si="20"/>
        <v>101.5625</v>
      </c>
    </row>
    <row r="358" spans="1:53" ht="30" customHeight="1" x14ac:dyDescent="0.25">
      <c r="A358" s="280" t="s">
        <v>881</v>
      </c>
      <c r="B358" s="257" t="s">
        <v>132</v>
      </c>
      <c r="C358" s="257" t="s">
        <v>764</v>
      </c>
      <c r="D358" s="258" t="s">
        <v>133</v>
      </c>
      <c r="E358" s="239"/>
      <c r="F358" s="259"/>
      <c r="G358" s="241"/>
      <c r="H358" s="241"/>
      <c r="I358" s="241"/>
      <c r="J358" s="239"/>
      <c r="K358" s="259"/>
      <c r="L358" s="241"/>
      <c r="M358" s="241"/>
      <c r="N358" s="260"/>
      <c r="O358" s="241"/>
      <c r="P358" s="241"/>
      <c r="Q358" s="241"/>
      <c r="R358" s="241"/>
      <c r="S358" s="241"/>
      <c r="T358" s="241"/>
      <c r="U358" s="241"/>
      <c r="V358" s="214"/>
      <c r="W358" s="241"/>
      <c r="X358" s="241"/>
      <c r="Y358" s="241"/>
      <c r="Z358" s="270"/>
      <c r="AA358" s="241"/>
      <c r="AB358" s="214"/>
      <c r="AC358" s="241"/>
      <c r="AD358" s="270"/>
      <c r="AE358" s="241"/>
      <c r="AF358" s="214"/>
      <c r="AG358" s="241"/>
      <c r="AH358" s="214"/>
      <c r="AI358" s="241"/>
      <c r="AJ358" s="214"/>
      <c r="AK358" s="241"/>
      <c r="AL358" s="214"/>
      <c r="AM358" s="214"/>
      <c r="AN358" s="241"/>
      <c r="AO358" s="214"/>
      <c r="AP358" s="241"/>
      <c r="AQ358" s="214"/>
      <c r="AR358" s="241"/>
      <c r="AS358" s="214"/>
      <c r="AT358" s="241"/>
      <c r="AU358" s="214"/>
      <c r="AV358" s="241"/>
      <c r="AW358" s="214"/>
      <c r="AX358" s="261">
        <f>AX359+AX361+AX360</f>
        <v>64</v>
      </c>
      <c r="AY358" s="407"/>
      <c r="AZ358" s="241">
        <f>AZ359+AZ360+AZ365</f>
        <v>65</v>
      </c>
      <c r="BA358" s="395">
        <f t="shared" si="20"/>
        <v>101.5625</v>
      </c>
    </row>
    <row r="359" spans="1:53" ht="25.5" hidden="1" customHeight="1" x14ac:dyDescent="0.25">
      <c r="A359" s="280" t="s">
        <v>881</v>
      </c>
      <c r="B359" s="257" t="s">
        <v>132</v>
      </c>
      <c r="C359" s="257" t="s">
        <v>771</v>
      </c>
      <c r="D359" s="258" t="s">
        <v>747</v>
      </c>
      <c r="E359" s="239"/>
      <c r="F359" s="259"/>
      <c r="G359" s="241"/>
      <c r="H359" s="241"/>
      <c r="I359" s="241"/>
      <c r="J359" s="239"/>
      <c r="K359" s="259"/>
      <c r="L359" s="241"/>
      <c r="M359" s="241"/>
      <c r="N359" s="260"/>
      <c r="O359" s="241"/>
      <c r="P359" s="241"/>
      <c r="Q359" s="241"/>
      <c r="R359" s="241"/>
      <c r="S359" s="241"/>
      <c r="T359" s="241"/>
      <c r="U359" s="241"/>
      <c r="V359" s="214"/>
      <c r="W359" s="241"/>
      <c r="X359" s="241"/>
      <c r="Y359" s="241"/>
      <c r="Z359" s="270"/>
      <c r="AA359" s="241"/>
      <c r="AB359" s="214"/>
      <c r="AC359" s="241"/>
      <c r="AD359" s="270"/>
      <c r="AE359" s="241"/>
      <c r="AF359" s="214"/>
      <c r="AG359" s="241"/>
      <c r="AH359" s="214"/>
      <c r="AI359" s="241"/>
      <c r="AJ359" s="214"/>
      <c r="AK359" s="241"/>
      <c r="AL359" s="214"/>
      <c r="AM359" s="214"/>
      <c r="AN359" s="241"/>
      <c r="AO359" s="214"/>
      <c r="AP359" s="241"/>
      <c r="AQ359" s="214"/>
      <c r="AR359" s="241"/>
      <c r="AS359" s="214"/>
      <c r="AT359" s="241"/>
      <c r="AU359" s="214"/>
      <c r="AV359" s="241"/>
      <c r="AW359" s="214"/>
      <c r="AX359" s="261">
        <f>'[1]4 Расх.2018 '!AX546</f>
        <v>0</v>
      </c>
      <c r="AY359" s="407"/>
      <c r="AZ359" s="241">
        <f>'[1]4 Расх.2018 '!BB546</f>
        <v>0</v>
      </c>
      <c r="BA359" s="395" t="e">
        <f t="shared" si="20"/>
        <v>#DIV/0!</v>
      </c>
    </row>
    <row r="360" spans="1:53" ht="30.75" hidden="1" customHeight="1" x14ac:dyDescent="0.25">
      <c r="A360" s="280" t="s">
        <v>881</v>
      </c>
      <c r="B360" s="257" t="s">
        <v>132</v>
      </c>
      <c r="C360" s="257" t="s">
        <v>871</v>
      </c>
      <c r="D360" s="258" t="s">
        <v>758</v>
      </c>
      <c r="E360" s="239"/>
      <c r="F360" s="270"/>
      <c r="G360" s="270"/>
      <c r="H360" s="270"/>
      <c r="I360" s="270"/>
      <c r="J360" s="277"/>
      <c r="K360" s="270"/>
      <c r="L360" s="270"/>
      <c r="M360" s="270"/>
      <c r="N360" s="270"/>
      <c r="O360" s="231"/>
      <c r="P360" s="241"/>
      <c r="Q360" s="241"/>
      <c r="R360" s="241"/>
      <c r="S360" s="241"/>
      <c r="T360" s="241"/>
      <c r="U360" s="241"/>
      <c r="V360" s="214"/>
      <c r="W360" s="241"/>
      <c r="X360" s="241"/>
      <c r="Y360" s="241"/>
      <c r="Z360" s="270"/>
      <c r="AA360" s="241"/>
      <c r="AB360" s="214"/>
      <c r="AC360" s="241"/>
      <c r="AD360" s="270"/>
      <c r="AE360" s="241"/>
      <c r="AF360" s="214"/>
      <c r="AG360" s="241"/>
      <c r="AH360" s="214"/>
      <c r="AI360" s="241"/>
      <c r="AJ360" s="214"/>
      <c r="AK360" s="241"/>
      <c r="AL360" s="214"/>
      <c r="AM360" s="214"/>
      <c r="AN360" s="241"/>
      <c r="AO360" s="214"/>
      <c r="AP360" s="241"/>
      <c r="AQ360" s="214"/>
      <c r="AR360" s="241"/>
      <c r="AS360" s="214"/>
      <c r="AT360" s="241"/>
      <c r="AU360" s="214"/>
      <c r="AV360" s="241"/>
      <c r="AW360" s="214"/>
      <c r="AX360" s="261">
        <f>'[1]4 Расх.2018 '!AX548</f>
        <v>0</v>
      </c>
      <c r="AY360" s="407"/>
      <c r="AZ360" s="241">
        <f>'[1]4 Расх.2018 '!BB548</f>
        <v>0</v>
      </c>
      <c r="BA360" s="395" t="e">
        <f t="shared" si="20"/>
        <v>#DIV/0!</v>
      </c>
    </row>
    <row r="361" spans="1:53" ht="36.75" customHeight="1" x14ac:dyDescent="0.25">
      <c r="A361" s="280" t="s">
        <v>881</v>
      </c>
      <c r="B361" s="257" t="s">
        <v>132</v>
      </c>
      <c r="C361" s="257" t="s">
        <v>801</v>
      </c>
      <c r="D361" s="258" t="s">
        <v>759</v>
      </c>
      <c r="E361" s="239"/>
      <c r="F361" s="270"/>
      <c r="G361" s="270"/>
      <c r="H361" s="270"/>
      <c r="I361" s="270"/>
      <c r="J361" s="277"/>
      <c r="K361" s="270"/>
      <c r="L361" s="270"/>
      <c r="M361" s="270"/>
      <c r="N361" s="270"/>
      <c r="O361" s="231"/>
      <c r="P361" s="241"/>
      <c r="Q361" s="241"/>
      <c r="R361" s="241"/>
      <c r="S361" s="241"/>
      <c r="T361" s="241"/>
      <c r="U361" s="241"/>
      <c r="V361" s="214"/>
      <c r="W361" s="241"/>
      <c r="X361" s="241"/>
      <c r="Y361" s="241"/>
      <c r="Z361" s="270"/>
      <c r="AA361" s="241"/>
      <c r="AB361" s="214"/>
      <c r="AC361" s="241"/>
      <c r="AD361" s="270"/>
      <c r="AE361" s="241"/>
      <c r="AF361" s="214"/>
      <c r="AG361" s="241"/>
      <c r="AH361" s="214"/>
      <c r="AI361" s="241"/>
      <c r="AJ361" s="214"/>
      <c r="AK361" s="241"/>
      <c r="AL361" s="214"/>
      <c r="AM361" s="214"/>
      <c r="AN361" s="241"/>
      <c r="AO361" s="214"/>
      <c r="AP361" s="241"/>
      <c r="AQ361" s="214"/>
      <c r="AR361" s="241"/>
      <c r="AS361" s="214"/>
      <c r="AT361" s="241"/>
      <c r="AU361" s="214"/>
      <c r="AV361" s="241"/>
      <c r="AW361" s="214"/>
      <c r="AX361" s="261">
        <v>64</v>
      </c>
      <c r="AY361" s="407"/>
      <c r="AZ361" s="241">
        <v>10</v>
      </c>
      <c r="BA361" s="395">
        <f t="shared" si="20"/>
        <v>15.625</v>
      </c>
    </row>
    <row r="362" spans="1:53" ht="30" hidden="1" customHeight="1" x14ac:dyDescent="0.25">
      <c r="A362" s="280" t="s">
        <v>869</v>
      </c>
      <c r="B362" s="464" t="s">
        <v>22</v>
      </c>
      <c r="C362" s="247" t="s">
        <v>764</v>
      </c>
      <c r="D362" s="465" t="s">
        <v>996</v>
      </c>
      <c r="E362" s="239"/>
      <c r="F362" s="259"/>
      <c r="G362" s="241"/>
      <c r="H362" s="241"/>
      <c r="I362" s="241"/>
      <c r="J362" s="239"/>
      <c r="K362" s="259"/>
      <c r="L362" s="241"/>
      <c r="M362" s="241"/>
      <c r="N362" s="260"/>
      <c r="O362" s="241"/>
      <c r="P362" s="241"/>
      <c r="Q362" s="241"/>
      <c r="R362" s="241"/>
      <c r="S362" s="241"/>
      <c r="T362" s="241"/>
      <c r="U362" s="241"/>
      <c r="V362" s="214"/>
      <c r="W362" s="241"/>
      <c r="X362" s="241"/>
      <c r="Y362" s="241"/>
      <c r="Z362" s="214"/>
      <c r="AA362" s="241"/>
      <c r="AB362" s="214"/>
      <c r="AC362" s="241"/>
      <c r="AD362" s="214"/>
      <c r="AE362" s="241"/>
      <c r="AF362" s="214"/>
      <c r="AG362" s="241"/>
      <c r="AH362" s="214"/>
      <c r="AI362" s="241"/>
      <c r="AJ362" s="214"/>
      <c r="AK362" s="241"/>
      <c r="AL362" s="214"/>
      <c r="AM362" s="214"/>
      <c r="AN362" s="241"/>
      <c r="AO362" s="260"/>
      <c r="AP362" s="241"/>
      <c r="AQ362" s="214"/>
      <c r="AR362" s="241"/>
      <c r="AS362" s="214"/>
      <c r="AT362" s="241"/>
      <c r="AU362" s="214"/>
      <c r="AV362" s="241"/>
      <c r="AW362" s="214"/>
      <c r="AX362" s="261">
        <f>AX363</f>
        <v>0</v>
      </c>
      <c r="AY362" s="407"/>
      <c r="AZ362" s="241">
        <f>AZ363</f>
        <v>65</v>
      </c>
      <c r="BA362" s="395" t="e">
        <f t="shared" si="20"/>
        <v>#DIV/0!</v>
      </c>
    </row>
    <row r="363" spans="1:53" ht="30" hidden="1" customHeight="1" x14ac:dyDescent="0.25">
      <c r="A363" s="255" t="s">
        <v>869</v>
      </c>
      <c r="B363" s="329" t="s">
        <v>997</v>
      </c>
      <c r="C363" s="257" t="s">
        <v>764</v>
      </c>
      <c r="D363" s="466" t="s">
        <v>998</v>
      </c>
      <c r="E363" s="239"/>
      <c r="F363" s="259"/>
      <c r="G363" s="241"/>
      <c r="H363" s="241"/>
      <c r="I363" s="241"/>
      <c r="J363" s="239"/>
      <c r="K363" s="259"/>
      <c r="L363" s="241"/>
      <c r="M363" s="241"/>
      <c r="N363" s="260"/>
      <c r="O363" s="241"/>
      <c r="P363" s="241"/>
      <c r="Q363" s="241"/>
      <c r="R363" s="241"/>
      <c r="S363" s="241"/>
      <c r="T363" s="241"/>
      <c r="U363" s="241"/>
      <c r="V363" s="214"/>
      <c r="W363" s="241"/>
      <c r="X363" s="241"/>
      <c r="Y363" s="241"/>
      <c r="Z363" s="214"/>
      <c r="AA363" s="241"/>
      <c r="AB363" s="214"/>
      <c r="AC363" s="241"/>
      <c r="AD363" s="214"/>
      <c r="AE363" s="241"/>
      <c r="AF363" s="214"/>
      <c r="AG363" s="241"/>
      <c r="AH363" s="214"/>
      <c r="AI363" s="241"/>
      <c r="AJ363" s="214"/>
      <c r="AK363" s="241"/>
      <c r="AL363" s="214"/>
      <c r="AM363" s="214"/>
      <c r="AN363" s="241"/>
      <c r="AO363" s="260"/>
      <c r="AP363" s="241"/>
      <c r="AQ363" s="214"/>
      <c r="AR363" s="241"/>
      <c r="AS363" s="214"/>
      <c r="AT363" s="241"/>
      <c r="AU363" s="214"/>
      <c r="AV363" s="241"/>
      <c r="AW363" s="214"/>
      <c r="AX363" s="261">
        <f>AX364+AX365</f>
        <v>0</v>
      </c>
      <c r="AY363" s="407"/>
      <c r="AZ363" s="241">
        <f>AZ364+AZ365</f>
        <v>65</v>
      </c>
      <c r="BA363" s="395" t="e">
        <f t="shared" si="20"/>
        <v>#DIV/0!</v>
      </c>
    </row>
    <row r="364" spans="1:53" ht="34.5" hidden="1" customHeight="1" x14ac:dyDescent="0.25">
      <c r="A364" s="255" t="s">
        <v>869</v>
      </c>
      <c r="B364" s="329" t="s">
        <v>999</v>
      </c>
      <c r="C364" s="257" t="s">
        <v>771</v>
      </c>
      <c r="D364" s="258" t="s">
        <v>747</v>
      </c>
      <c r="E364" s="239"/>
      <c r="F364" s="259"/>
      <c r="G364" s="241"/>
      <c r="H364" s="241"/>
      <c r="I364" s="241"/>
      <c r="J364" s="239"/>
      <c r="K364" s="259"/>
      <c r="L364" s="241"/>
      <c r="M364" s="241"/>
      <c r="N364" s="260"/>
      <c r="O364" s="241"/>
      <c r="P364" s="241"/>
      <c r="Q364" s="241"/>
      <c r="R364" s="241"/>
      <c r="S364" s="241"/>
      <c r="T364" s="241"/>
      <c r="U364" s="241"/>
      <c r="V364" s="214"/>
      <c r="W364" s="241"/>
      <c r="X364" s="241"/>
      <c r="Y364" s="241"/>
      <c r="Z364" s="214"/>
      <c r="AA364" s="241"/>
      <c r="AB364" s="214"/>
      <c r="AC364" s="241"/>
      <c r="AD364" s="214"/>
      <c r="AE364" s="241"/>
      <c r="AF364" s="214"/>
      <c r="AG364" s="241"/>
      <c r="AH364" s="214"/>
      <c r="AI364" s="241"/>
      <c r="AJ364" s="214"/>
      <c r="AK364" s="241"/>
      <c r="AL364" s="214"/>
      <c r="AM364" s="214"/>
      <c r="AN364" s="241"/>
      <c r="AO364" s="260"/>
      <c r="AP364" s="241"/>
      <c r="AQ364" s="214"/>
      <c r="AR364" s="241"/>
      <c r="AS364" s="214"/>
      <c r="AT364" s="241"/>
      <c r="AU364" s="214"/>
      <c r="AV364" s="241"/>
      <c r="AW364" s="214"/>
      <c r="AX364" s="261"/>
      <c r="AY364" s="407"/>
      <c r="AZ364" s="241"/>
      <c r="BA364" s="395" t="e">
        <f t="shared" si="20"/>
        <v>#DIV/0!</v>
      </c>
    </row>
    <row r="365" spans="1:53" ht="54" hidden="1" customHeight="1" x14ac:dyDescent="0.25">
      <c r="A365" s="255" t="s">
        <v>869</v>
      </c>
      <c r="B365" s="257" t="s">
        <v>132</v>
      </c>
      <c r="C365" s="257" t="s">
        <v>801</v>
      </c>
      <c r="D365" s="258" t="s">
        <v>759</v>
      </c>
      <c r="E365" s="239"/>
      <c r="F365" s="259"/>
      <c r="G365" s="241"/>
      <c r="H365" s="241"/>
      <c r="I365" s="241"/>
      <c r="J365" s="239"/>
      <c r="K365" s="259"/>
      <c r="L365" s="241"/>
      <c r="M365" s="241"/>
      <c r="N365" s="260"/>
      <c r="O365" s="241"/>
      <c r="P365" s="241"/>
      <c r="Q365" s="241"/>
      <c r="R365" s="241"/>
      <c r="S365" s="241"/>
      <c r="T365" s="241"/>
      <c r="U365" s="241"/>
      <c r="V365" s="214"/>
      <c r="W365" s="241"/>
      <c r="X365" s="241"/>
      <c r="Y365" s="241"/>
      <c r="Z365" s="214"/>
      <c r="AA365" s="241"/>
      <c r="AB365" s="214"/>
      <c r="AC365" s="241"/>
      <c r="AD365" s="214"/>
      <c r="AE365" s="241"/>
      <c r="AF365" s="214"/>
      <c r="AG365" s="241"/>
      <c r="AH365" s="214"/>
      <c r="AI365" s="241"/>
      <c r="AJ365" s="214"/>
      <c r="AK365" s="241"/>
      <c r="AL365" s="214"/>
      <c r="AM365" s="214"/>
      <c r="AN365" s="241"/>
      <c r="AO365" s="260"/>
      <c r="AP365" s="241"/>
      <c r="AQ365" s="214"/>
      <c r="AR365" s="241"/>
      <c r="AS365" s="214"/>
      <c r="AT365" s="241"/>
      <c r="AU365" s="214"/>
      <c r="AV365" s="241"/>
      <c r="AW365" s="214"/>
      <c r="AX365" s="261">
        <v>0</v>
      </c>
      <c r="AY365" s="407"/>
      <c r="AZ365" s="241">
        <f>'[1]4 Расх.2018 '!BB549</f>
        <v>65</v>
      </c>
      <c r="BA365" s="395" t="e">
        <f t="shared" si="20"/>
        <v>#DIV/0!</v>
      </c>
    </row>
    <row r="366" spans="1:53" ht="66" customHeight="1" x14ac:dyDescent="0.25">
      <c r="A366" s="462" t="s">
        <v>993</v>
      </c>
      <c r="B366" s="384" t="s">
        <v>1000</v>
      </c>
      <c r="C366" s="384" t="s">
        <v>764</v>
      </c>
      <c r="D366" s="435" t="s">
        <v>34</v>
      </c>
      <c r="E366" s="431"/>
      <c r="F366" s="458"/>
      <c r="G366" s="458"/>
      <c r="H366" s="458"/>
      <c r="I366" s="458"/>
      <c r="J366" s="459"/>
      <c r="K366" s="458"/>
      <c r="L366" s="458"/>
      <c r="M366" s="458"/>
      <c r="N366" s="458"/>
      <c r="O366" s="460"/>
      <c r="P366" s="332"/>
      <c r="Q366" s="332"/>
      <c r="R366" s="332"/>
      <c r="S366" s="332"/>
      <c r="T366" s="332"/>
      <c r="U366" s="332"/>
      <c r="V366" s="362"/>
      <c r="W366" s="332"/>
      <c r="X366" s="332"/>
      <c r="Y366" s="332"/>
      <c r="Z366" s="362"/>
      <c r="AA366" s="332"/>
      <c r="AB366" s="362"/>
      <c r="AC366" s="332"/>
      <c r="AD366" s="362"/>
      <c r="AE366" s="332"/>
      <c r="AF366" s="362"/>
      <c r="AG366" s="332"/>
      <c r="AH366" s="362"/>
      <c r="AI366" s="332"/>
      <c r="AJ366" s="362"/>
      <c r="AK366" s="332"/>
      <c r="AL366" s="362"/>
      <c r="AM366" s="362"/>
      <c r="AN366" s="332"/>
      <c r="AO366" s="458"/>
      <c r="AP366" s="332"/>
      <c r="AQ366" s="362"/>
      <c r="AR366" s="332"/>
      <c r="AS366" s="362"/>
      <c r="AT366" s="332"/>
      <c r="AU366" s="362"/>
      <c r="AV366" s="332"/>
      <c r="AW366" s="245"/>
      <c r="AX366" s="242">
        <f>AX367</f>
        <v>350</v>
      </c>
      <c r="AY366" s="407"/>
      <c r="AZ366" s="239">
        <f>AZ367</f>
        <v>50</v>
      </c>
      <c r="BA366" s="395">
        <f t="shared" si="20"/>
        <v>14.285714285714285</v>
      </c>
    </row>
    <row r="367" spans="1:53" ht="17.45" customHeight="1" x14ac:dyDescent="0.25">
      <c r="A367" s="461" t="s">
        <v>765</v>
      </c>
      <c r="B367" s="237" t="s">
        <v>766</v>
      </c>
      <c r="C367" s="237" t="s">
        <v>764</v>
      </c>
      <c r="D367" s="238" t="s">
        <v>385</v>
      </c>
      <c r="E367" s="431"/>
      <c r="F367" s="458"/>
      <c r="G367" s="458"/>
      <c r="H367" s="458"/>
      <c r="I367" s="458"/>
      <c r="J367" s="459"/>
      <c r="K367" s="458"/>
      <c r="L367" s="458"/>
      <c r="M367" s="458"/>
      <c r="N367" s="458"/>
      <c r="O367" s="460"/>
      <c r="P367" s="332"/>
      <c r="Q367" s="332"/>
      <c r="R367" s="332"/>
      <c r="S367" s="332"/>
      <c r="T367" s="332"/>
      <c r="U367" s="332"/>
      <c r="V367" s="362"/>
      <c r="W367" s="332"/>
      <c r="X367" s="332"/>
      <c r="Y367" s="332"/>
      <c r="Z367" s="362"/>
      <c r="AA367" s="332"/>
      <c r="AB367" s="362"/>
      <c r="AC367" s="332"/>
      <c r="AD367" s="362"/>
      <c r="AE367" s="332"/>
      <c r="AF367" s="362"/>
      <c r="AG367" s="332"/>
      <c r="AH367" s="362"/>
      <c r="AI367" s="332"/>
      <c r="AJ367" s="362"/>
      <c r="AK367" s="332"/>
      <c r="AL367" s="362"/>
      <c r="AM367" s="362"/>
      <c r="AN367" s="332"/>
      <c r="AO367" s="458"/>
      <c r="AP367" s="332"/>
      <c r="AQ367" s="362"/>
      <c r="AR367" s="332"/>
      <c r="AS367" s="362"/>
      <c r="AT367" s="332"/>
      <c r="AU367" s="362"/>
      <c r="AV367" s="332"/>
      <c r="AW367" s="245"/>
      <c r="AX367" s="242">
        <f>AX368</f>
        <v>350</v>
      </c>
      <c r="AY367" s="407"/>
      <c r="AZ367" s="239">
        <f>AZ368</f>
        <v>50</v>
      </c>
      <c r="BA367" s="395">
        <f t="shared" si="20"/>
        <v>14.285714285714285</v>
      </c>
    </row>
    <row r="368" spans="1:53" ht="35.450000000000003" customHeight="1" x14ac:dyDescent="0.25">
      <c r="A368" s="236" t="s">
        <v>785</v>
      </c>
      <c r="B368" s="237" t="s">
        <v>766</v>
      </c>
      <c r="C368" s="237" t="s">
        <v>764</v>
      </c>
      <c r="D368" s="281" t="s">
        <v>401</v>
      </c>
      <c r="E368" s="431"/>
      <c r="F368" s="458"/>
      <c r="G368" s="458"/>
      <c r="H368" s="458"/>
      <c r="I368" s="458"/>
      <c r="J368" s="459"/>
      <c r="K368" s="458"/>
      <c r="L368" s="458"/>
      <c r="M368" s="458"/>
      <c r="N368" s="458"/>
      <c r="O368" s="460"/>
      <c r="P368" s="332"/>
      <c r="Q368" s="332"/>
      <c r="R368" s="332"/>
      <c r="S368" s="332"/>
      <c r="T368" s="332"/>
      <c r="U368" s="332"/>
      <c r="V368" s="362"/>
      <c r="W368" s="332"/>
      <c r="X368" s="332"/>
      <c r="Y368" s="332"/>
      <c r="Z368" s="362"/>
      <c r="AA368" s="332"/>
      <c r="AB368" s="362"/>
      <c r="AC368" s="332"/>
      <c r="AD368" s="362"/>
      <c r="AE368" s="332"/>
      <c r="AF368" s="362"/>
      <c r="AG368" s="332"/>
      <c r="AH368" s="362"/>
      <c r="AI368" s="332"/>
      <c r="AJ368" s="362"/>
      <c r="AK368" s="332"/>
      <c r="AL368" s="362"/>
      <c r="AM368" s="362"/>
      <c r="AN368" s="332"/>
      <c r="AO368" s="458"/>
      <c r="AP368" s="332"/>
      <c r="AQ368" s="362"/>
      <c r="AR368" s="332"/>
      <c r="AS368" s="362"/>
      <c r="AT368" s="332"/>
      <c r="AU368" s="362"/>
      <c r="AV368" s="332"/>
      <c r="AW368" s="245"/>
      <c r="AX368" s="242">
        <f>AX369</f>
        <v>350</v>
      </c>
      <c r="AY368" s="407"/>
      <c r="AZ368" s="239">
        <f>AZ369</f>
        <v>50</v>
      </c>
      <c r="BA368" s="395">
        <f t="shared" si="20"/>
        <v>14.285714285714285</v>
      </c>
    </row>
    <row r="369" spans="1:53" ht="31.9" customHeight="1" x14ac:dyDescent="0.25">
      <c r="A369" s="255" t="s">
        <v>785</v>
      </c>
      <c r="B369" s="257" t="s">
        <v>80</v>
      </c>
      <c r="C369" s="257" t="s">
        <v>764</v>
      </c>
      <c r="D369" s="258" t="s">
        <v>44</v>
      </c>
      <c r="E369" s="239"/>
      <c r="F369" s="259"/>
      <c r="G369" s="259"/>
      <c r="H369" s="259"/>
      <c r="I369" s="259"/>
      <c r="J369" s="239"/>
      <c r="K369" s="259"/>
      <c r="L369" s="259"/>
      <c r="M369" s="259"/>
      <c r="N369" s="282"/>
      <c r="O369" s="241"/>
      <c r="P369" s="241"/>
      <c r="Q369" s="241"/>
      <c r="R369" s="241"/>
      <c r="S369" s="241"/>
      <c r="T369" s="241"/>
      <c r="U369" s="241"/>
      <c r="V369" s="214"/>
      <c r="W369" s="241"/>
      <c r="X369" s="241"/>
      <c r="Y369" s="241"/>
      <c r="Z369" s="270"/>
      <c r="AA369" s="241"/>
      <c r="AB369" s="270"/>
      <c r="AC369" s="241"/>
      <c r="AD369" s="214"/>
      <c r="AE369" s="241"/>
      <c r="AF369" s="214"/>
      <c r="AG369" s="241"/>
      <c r="AH369" s="214"/>
      <c r="AI369" s="241"/>
      <c r="AJ369" s="214"/>
      <c r="AK369" s="241"/>
      <c r="AL369" s="214"/>
      <c r="AM369" s="214"/>
      <c r="AN369" s="241"/>
      <c r="AO369" s="260"/>
      <c r="AP369" s="241"/>
      <c r="AQ369" s="214"/>
      <c r="AR369" s="241"/>
      <c r="AS369" s="214"/>
      <c r="AT369" s="241"/>
      <c r="AU369" s="214"/>
      <c r="AV369" s="241"/>
      <c r="AW369" s="214"/>
      <c r="AX369" s="261">
        <f>AX370</f>
        <v>350</v>
      </c>
      <c r="AY369" s="407"/>
      <c r="AZ369" s="241">
        <f>AZ370</f>
        <v>50</v>
      </c>
      <c r="BA369" s="395">
        <f t="shared" si="20"/>
        <v>14.285714285714285</v>
      </c>
    </row>
    <row r="370" spans="1:53" ht="31.15" customHeight="1" x14ac:dyDescent="0.25">
      <c r="A370" s="255" t="s">
        <v>785</v>
      </c>
      <c r="B370" s="247" t="s">
        <v>109</v>
      </c>
      <c r="C370" s="247" t="s">
        <v>764</v>
      </c>
      <c r="D370" s="248" t="s">
        <v>46</v>
      </c>
      <c r="E370" s="239"/>
      <c r="F370" s="259"/>
      <c r="G370" s="259"/>
      <c r="H370" s="259"/>
      <c r="I370" s="259"/>
      <c r="J370" s="239"/>
      <c r="K370" s="259"/>
      <c r="L370" s="259"/>
      <c r="M370" s="259"/>
      <c r="N370" s="282"/>
      <c r="O370" s="241"/>
      <c r="P370" s="241"/>
      <c r="Q370" s="241"/>
      <c r="R370" s="241"/>
      <c r="S370" s="241"/>
      <c r="T370" s="241"/>
      <c r="U370" s="241"/>
      <c r="V370" s="214"/>
      <c r="W370" s="241"/>
      <c r="X370" s="241"/>
      <c r="Y370" s="241"/>
      <c r="Z370" s="270"/>
      <c r="AA370" s="241"/>
      <c r="AB370" s="270"/>
      <c r="AC370" s="241"/>
      <c r="AD370" s="214"/>
      <c r="AE370" s="241"/>
      <c r="AF370" s="214"/>
      <c r="AG370" s="241"/>
      <c r="AH370" s="214"/>
      <c r="AI370" s="241"/>
      <c r="AJ370" s="214"/>
      <c r="AK370" s="241"/>
      <c r="AL370" s="214"/>
      <c r="AM370" s="214"/>
      <c r="AN370" s="241"/>
      <c r="AO370" s="260"/>
      <c r="AP370" s="241"/>
      <c r="AQ370" s="214"/>
      <c r="AR370" s="241"/>
      <c r="AS370" s="214"/>
      <c r="AT370" s="241"/>
      <c r="AU370" s="214"/>
      <c r="AV370" s="241"/>
      <c r="AW370" s="214"/>
      <c r="AX370" s="261">
        <f>AX371</f>
        <v>350</v>
      </c>
      <c r="AY370" s="407"/>
      <c r="AZ370" s="241">
        <f>AZ371</f>
        <v>50</v>
      </c>
      <c r="BA370" s="395">
        <f t="shared" si="20"/>
        <v>14.285714285714285</v>
      </c>
    </row>
    <row r="371" spans="1:53" ht="39.75" customHeight="1" x14ac:dyDescent="0.25">
      <c r="A371" s="255" t="s">
        <v>785</v>
      </c>
      <c r="B371" s="257" t="s">
        <v>110</v>
      </c>
      <c r="C371" s="257" t="s">
        <v>771</v>
      </c>
      <c r="D371" s="258" t="s">
        <v>747</v>
      </c>
      <c r="E371" s="239"/>
      <c r="F371" s="259"/>
      <c r="G371" s="259"/>
      <c r="H371" s="259"/>
      <c r="I371" s="259"/>
      <c r="J371" s="239"/>
      <c r="K371" s="259"/>
      <c r="L371" s="259"/>
      <c r="M371" s="259"/>
      <c r="N371" s="282"/>
      <c r="O371" s="241"/>
      <c r="P371" s="241"/>
      <c r="Q371" s="241"/>
      <c r="R371" s="241"/>
      <c r="S371" s="241"/>
      <c r="T371" s="241"/>
      <c r="U371" s="241"/>
      <c r="V371" s="214"/>
      <c r="W371" s="241"/>
      <c r="X371" s="241"/>
      <c r="Y371" s="241"/>
      <c r="Z371" s="270"/>
      <c r="AA371" s="241"/>
      <c r="AB371" s="270"/>
      <c r="AC371" s="241"/>
      <c r="AD371" s="214"/>
      <c r="AE371" s="241"/>
      <c r="AF371" s="214"/>
      <c r="AG371" s="241"/>
      <c r="AH371" s="214"/>
      <c r="AI371" s="241"/>
      <c r="AJ371" s="214"/>
      <c r="AK371" s="241"/>
      <c r="AL371" s="214"/>
      <c r="AM371" s="214"/>
      <c r="AN371" s="241"/>
      <c r="AO371" s="260"/>
      <c r="AP371" s="241"/>
      <c r="AQ371" s="214"/>
      <c r="AR371" s="241"/>
      <c r="AS371" s="214"/>
      <c r="AT371" s="241"/>
      <c r="AU371" s="214"/>
      <c r="AV371" s="241"/>
      <c r="AW371" s="214"/>
      <c r="AX371" s="261">
        <v>350</v>
      </c>
      <c r="AY371" s="407"/>
      <c r="AZ371" s="241">
        <f>'[1]4 Расх.2018 '!BB84</f>
        <v>50</v>
      </c>
      <c r="BA371" s="395">
        <f t="shared" ref="BA371:BA436" si="21">AZ371/AX371*100</f>
        <v>14.285714285714285</v>
      </c>
    </row>
    <row r="372" spans="1:53" ht="1.5" customHeight="1" x14ac:dyDescent="0.25">
      <c r="A372" s="429"/>
      <c r="B372" s="247"/>
      <c r="C372" s="436"/>
      <c r="D372" s="258"/>
      <c r="E372" s="431"/>
      <c r="F372" s="458"/>
      <c r="G372" s="458"/>
      <c r="H372" s="458"/>
      <c r="I372" s="458"/>
      <c r="J372" s="459"/>
      <c r="K372" s="458"/>
      <c r="L372" s="458"/>
      <c r="M372" s="458"/>
      <c r="N372" s="458"/>
      <c r="O372" s="460"/>
      <c r="P372" s="332"/>
      <c r="Q372" s="332"/>
      <c r="R372" s="332"/>
      <c r="S372" s="332"/>
      <c r="T372" s="332"/>
      <c r="U372" s="332"/>
      <c r="V372" s="362"/>
      <c r="W372" s="332"/>
      <c r="X372" s="332"/>
      <c r="Y372" s="332"/>
      <c r="Z372" s="362"/>
      <c r="AA372" s="332"/>
      <c r="AB372" s="362"/>
      <c r="AC372" s="332"/>
      <c r="AD372" s="362"/>
      <c r="AE372" s="332"/>
      <c r="AF372" s="362"/>
      <c r="AG372" s="332"/>
      <c r="AH372" s="362"/>
      <c r="AI372" s="332"/>
      <c r="AJ372" s="362"/>
      <c r="AK372" s="332"/>
      <c r="AL372" s="362"/>
      <c r="AM372" s="362"/>
      <c r="AN372" s="332"/>
      <c r="AO372" s="458"/>
      <c r="AP372" s="332"/>
      <c r="AQ372" s="362"/>
      <c r="AR372" s="332"/>
      <c r="AS372" s="362"/>
      <c r="AT372" s="332"/>
      <c r="AU372" s="362"/>
      <c r="AV372" s="332"/>
      <c r="AW372" s="245"/>
      <c r="AX372" s="261"/>
      <c r="AY372" s="407"/>
      <c r="AZ372" s="241"/>
      <c r="BA372" s="395" t="e">
        <f t="shared" si="21"/>
        <v>#DIV/0!</v>
      </c>
    </row>
    <row r="373" spans="1:53" ht="27" customHeight="1" x14ac:dyDescent="0.25">
      <c r="A373" s="434" t="s">
        <v>993</v>
      </c>
      <c r="B373" s="384" t="s">
        <v>137</v>
      </c>
      <c r="C373" s="384" t="s">
        <v>764</v>
      </c>
      <c r="D373" s="435" t="s">
        <v>52</v>
      </c>
      <c r="E373" s="467"/>
      <c r="F373" s="468"/>
      <c r="G373" s="468"/>
      <c r="H373" s="468"/>
      <c r="I373" s="468"/>
      <c r="J373" s="467"/>
      <c r="K373" s="468"/>
      <c r="L373" s="468"/>
      <c r="M373" s="468"/>
      <c r="N373" s="469"/>
      <c r="O373" s="467"/>
      <c r="P373" s="467"/>
      <c r="Q373" s="467"/>
      <c r="R373" s="467"/>
      <c r="S373" s="467"/>
      <c r="T373" s="467"/>
      <c r="U373" s="467"/>
      <c r="V373" s="470"/>
      <c r="W373" s="467"/>
      <c r="X373" s="467"/>
      <c r="Y373" s="467"/>
      <c r="Z373" s="470"/>
      <c r="AA373" s="467"/>
      <c r="AB373" s="470"/>
      <c r="AC373" s="467"/>
      <c r="AD373" s="470"/>
      <c r="AE373" s="467"/>
      <c r="AF373" s="470"/>
      <c r="AG373" s="467"/>
      <c r="AH373" s="470"/>
      <c r="AI373" s="467"/>
      <c r="AJ373" s="470"/>
      <c r="AK373" s="467"/>
      <c r="AL373" s="470"/>
      <c r="AM373" s="470"/>
      <c r="AN373" s="467"/>
      <c r="AO373" s="471"/>
      <c r="AP373" s="467"/>
      <c r="AQ373" s="470"/>
      <c r="AR373" s="467"/>
      <c r="AS373" s="470"/>
      <c r="AT373" s="467"/>
      <c r="AU373" s="470"/>
      <c r="AV373" s="467"/>
      <c r="AW373" s="470"/>
      <c r="AX373" s="472">
        <f>AX376+AX379</f>
        <v>443.46</v>
      </c>
      <c r="AY373" s="407"/>
      <c r="AZ373" s="467">
        <f>AZ376+AZ379</f>
        <v>388</v>
      </c>
      <c r="BA373" s="395">
        <f t="shared" si="21"/>
        <v>87.493798764262849</v>
      </c>
    </row>
    <row r="374" spans="1:53" ht="19.899999999999999" customHeight="1" x14ac:dyDescent="0.25">
      <c r="A374" s="461" t="s">
        <v>765</v>
      </c>
      <c r="B374" s="237" t="s">
        <v>766</v>
      </c>
      <c r="C374" s="237" t="s">
        <v>764</v>
      </c>
      <c r="D374" s="238" t="s">
        <v>385</v>
      </c>
      <c r="E374" s="467"/>
      <c r="F374" s="468"/>
      <c r="G374" s="468"/>
      <c r="H374" s="468"/>
      <c r="I374" s="468"/>
      <c r="J374" s="467"/>
      <c r="K374" s="468"/>
      <c r="L374" s="468"/>
      <c r="M374" s="468"/>
      <c r="N374" s="469"/>
      <c r="O374" s="467"/>
      <c r="P374" s="467"/>
      <c r="Q374" s="467"/>
      <c r="R374" s="467"/>
      <c r="S374" s="467"/>
      <c r="T374" s="467"/>
      <c r="U374" s="467"/>
      <c r="V374" s="470"/>
      <c r="W374" s="467"/>
      <c r="X374" s="467"/>
      <c r="Y374" s="467"/>
      <c r="Z374" s="470"/>
      <c r="AA374" s="467"/>
      <c r="AB374" s="470"/>
      <c r="AC374" s="467"/>
      <c r="AD374" s="470"/>
      <c r="AE374" s="467"/>
      <c r="AF374" s="470"/>
      <c r="AG374" s="467"/>
      <c r="AH374" s="470"/>
      <c r="AI374" s="467"/>
      <c r="AJ374" s="470"/>
      <c r="AK374" s="467"/>
      <c r="AL374" s="470"/>
      <c r="AM374" s="470"/>
      <c r="AN374" s="467"/>
      <c r="AO374" s="471"/>
      <c r="AP374" s="467"/>
      <c r="AQ374" s="470"/>
      <c r="AR374" s="467"/>
      <c r="AS374" s="470"/>
      <c r="AT374" s="467"/>
      <c r="AU374" s="470"/>
      <c r="AV374" s="467"/>
      <c r="AW374" s="470"/>
      <c r="AX374" s="472">
        <f>AX375</f>
        <v>443.46</v>
      </c>
      <c r="AY374" s="407"/>
      <c r="AZ374" s="467">
        <f>AZ375</f>
        <v>388</v>
      </c>
      <c r="BA374" s="395">
        <f t="shared" si="21"/>
        <v>87.493798764262849</v>
      </c>
    </row>
    <row r="375" spans="1:53" ht="51.6" customHeight="1" x14ac:dyDescent="0.25">
      <c r="A375" s="236" t="s">
        <v>785</v>
      </c>
      <c r="B375" s="237" t="s">
        <v>766</v>
      </c>
      <c r="C375" s="237" t="s">
        <v>764</v>
      </c>
      <c r="D375" s="281" t="s">
        <v>401</v>
      </c>
      <c r="E375" s="467"/>
      <c r="F375" s="468"/>
      <c r="G375" s="468"/>
      <c r="H375" s="468"/>
      <c r="I375" s="468"/>
      <c r="J375" s="467"/>
      <c r="K375" s="468"/>
      <c r="L375" s="468"/>
      <c r="M375" s="468"/>
      <c r="N375" s="469"/>
      <c r="O375" s="467"/>
      <c r="P375" s="467"/>
      <c r="Q375" s="467"/>
      <c r="R375" s="467"/>
      <c r="S375" s="467"/>
      <c r="T375" s="467"/>
      <c r="U375" s="467"/>
      <c r="V375" s="470"/>
      <c r="W375" s="467"/>
      <c r="X375" s="467"/>
      <c r="Y375" s="467"/>
      <c r="Z375" s="470"/>
      <c r="AA375" s="467"/>
      <c r="AB375" s="470"/>
      <c r="AC375" s="467"/>
      <c r="AD375" s="470"/>
      <c r="AE375" s="467"/>
      <c r="AF375" s="470"/>
      <c r="AG375" s="467"/>
      <c r="AH375" s="470"/>
      <c r="AI375" s="467"/>
      <c r="AJ375" s="470"/>
      <c r="AK375" s="467"/>
      <c r="AL375" s="470"/>
      <c r="AM375" s="470"/>
      <c r="AN375" s="467"/>
      <c r="AO375" s="471"/>
      <c r="AP375" s="467"/>
      <c r="AQ375" s="470"/>
      <c r="AR375" s="467"/>
      <c r="AS375" s="470"/>
      <c r="AT375" s="467"/>
      <c r="AU375" s="470"/>
      <c r="AV375" s="467"/>
      <c r="AW375" s="470"/>
      <c r="AX375" s="472">
        <f>AX376+AX379</f>
        <v>443.46</v>
      </c>
      <c r="AY375" s="407"/>
      <c r="AZ375" s="467">
        <f>AZ376+AZ379</f>
        <v>388</v>
      </c>
      <c r="BA375" s="395">
        <f t="shared" si="21"/>
        <v>87.493798764262849</v>
      </c>
    </row>
    <row r="376" spans="1:53" ht="57" customHeight="1" x14ac:dyDescent="0.25">
      <c r="A376" s="255" t="s">
        <v>785</v>
      </c>
      <c r="B376" s="257" t="s">
        <v>138</v>
      </c>
      <c r="C376" s="257" t="s">
        <v>764</v>
      </c>
      <c r="D376" s="258" t="s">
        <v>98</v>
      </c>
      <c r="E376" s="239"/>
      <c r="F376" s="259"/>
      <c r="G376" s="259"/>
      <c r="H376" s="259"/>
      <c r="I376" s="259"/>
      <c r="J376" s="239"/>
      <c r="K376" s="259"/>
      <c r="L376" s="259"/>
      <c r="M376" s="259"/>
      <c r="N376" s="282"/>
      <c r="O376" s="241"/>
      <c r="P376" s="241"/>
      <c r="Q376" s="241"/>
      <c r="R376" s="241"/>
      <c r="S376" s="241"/>
      <c r="T376" s="241"/>
      <c r="U376" s="241"/>
      <c r="V376" s="214"/>
      <c r="W376" s="241"/>
      <c r="X376" s="241"/>
      <c r="Y376" s="241"/>
      <c r="Z376" s="214"/>
      <c r="AA376" s="241"/>
      <c r="AB376" s="214"/>
      <c r="AC376" s="241"/>
      <c r="AD376" s="214"/>
      <c r="AE376" s="241"/>
      <c r="AF376" s="214"/>
      <c r="AG376" s="241"/>
      <c r="AH376" s="214"/>
      <c r="AI376" s="241"/>
      <c r="AJ376" s="214"/>
      <c r="AK376" s="241"/>
      <c r="AL376" s="214"/>
      <c r="AM376" s="214"/>
      <c r="AN376" s="241"/>
      <c r="AO376" s="260"/>
      <c r="AP376" s="241"/>
      <c r="AQ376" s="214"/>
      <c r="AR376" s="241"/>
      <c r="AS376" s="214"/>
      <c r="AT376" s="241"/>
      <c r="AU376" s="214"/>
      <c r="AV376" s="241"/>
      <c r="AW376" s="214"/>
      <c r="AX376" s="261">
        <f>AX377</f>
        <v>10</v>
      </c>
      <c r="AY376" s="407"/>
      <c r="AZ376" s="241">
        <f>AZ377</f>
        <v>2</v>
      </c>
      <c r="BA376" s="395">
        <f t="shared" si="21"/>
        <v>20</v>
      </c>
    </row>
    <row r="377" spans="1:53" ht="47.25" customHeight="1" x14ac:dyDescent="0.25">
      <c r="A377" s="255" t="s">
        <v>785</v>
      </c>
      <c r="B377" s="247" t="s">
        <v>139</v>
      </c>
      <c r="C377" s="247" t="s">
        <v>764</v>
      </c>
      <c r="D377" s="248" t="s">
        <v>53</v>
      </c>
      <c r="E377" s="239"/>
      <c r="F377" s="259"/>
      <c r="G377" s="259"/>
      <c r="H377" s="259"/>
      <c r="I377" s="259"/>
      <c r="J377" s="239"/>
      <c r="K377" s="259"/>
      <c r="L377" s="259"/>
      <c r="M377" s="259"/>
      <c r="N377" s="282"/>
      <c r="O377" s="241"/>
      <c r="P377" s="241"/>
      <c r="Q377" s="241"/>
      <c r="R377" s="241"/>
      <c r="S377" s="241"/>
      <c r="T377" s="241"/>
      <c r="U377" s="241"/>
      <c r="V377" s="214"/>
      <c r="W377" s="241"/>
      <c r="X377" s="241"/>
      <c r="Y377" s="241"/>
      <c r="Z377" s="214"/>
      <c r="AA377" s="241"/>
      <c r="AB377" s="214"/>
      <c r="AC377" s="241"/>
      <c r="AD377" s="214"/>
      <c r="AE377" s="241"/>
      <c r="AF377" s="214"/>
      <c r="AG377" s="241"/>
      <c r="AH377" s="214"/>
      <c r="AI377" s="241"/>
      <c r="AJ377" s="214"/>
      <c r="AK377" s="241"/>
      <c r="AL377" s="214"/>
      <c r="AM377" s="214"/>
      <c r="AN377" s="241"/>
      <c r="AO377" s="260"/>
      <c r="AP377" s="241"/>
      <c r="AQ377" s="214"/>
      <c r="AR377" s="241"/>
      <c r="AS377" s="214"/>
      <c r="AT377" s="241"/>
      <c r="AU377" s="214"/>
      <c r="AV377" s="241"/>
      <c r="AW377" s="214"/>
      <c r="AX377" s="261">
        <f>AX378</f>
        <v>10</v>
      </c>
      <c r="AY377" s="407"/>
      <c r="AZ377" s="241">
        <f>AZ378</f>
        <v>2</v>
      </c>
      <c r="BA377" s="395">
        <f t="shared" si="21"/>
        <v>20</v>
      </c>
    </row>
    <row r="378" spans="1:53" ht="51.6" customHeight="1" x14ac:dyDescent="0.25">
      <c r="A378" s="255" t="s">
        <v>785</v>
      </c>
      <c r="B378" s="257" t="s">
        <v>139</v>
      </c>
      <c r="C378" s="257" t="s">
        <v>771</v>
      </c>
      <c r="D378" s="258" t="s">
        <v>747</v>
      </c>
      <c r="E378" s="239"/>
      <c r="F378" s="259"/>
      <c r="G378" s="259"/>
      <c r="H378" s="259"/>
      <c r="I378" s="259"/>
      <c r="J378" s="239"/>
      <c r="K378" s="259"/>
      <c r="L378" s="259"/>
      <c r="M378" s="259"/>
      <c r="N378" s="282"/>
      <c r="O378" s="241"/>
      <c r="P378" s="241"/>
      <c r="Q378" s="241"/>
      <c r="R378" s="241"/>
      <c r="S378" s="241"/>
      <c r="T378" s="241"/>
      <c r="U378" s="241">
        <v>144704.9</v>
      </c>
      <c r="V378" s="214"/>
      <c r="W378" s="241">
        <v>144704.9</v>
      </c>
      <c r="X378" s="241">
        <v>84552.73</v>
      </c>
      <c r="Y378" s="241">
        <f>W378+X378</f>
        <v>229257.63</v>
      </c>
      <c r="Z378" s="264">
        <v>25682.38</v>
      </c>
      <c r="AA378" s="241">
        <f>Y378+Z378</f>
        <v>254940.01</v>
      </c>
      <c r="AB378" s="264">
        <v>13800</v>
      </c>
      <c r="AC378" s="241">
        <f>AA378+AB378</f>
        <v>268740.01</v>
      </c>
      <c r="AD378" s="214">
        <v>3941.06</v>
      </c>
      <c r="AE378" s="241">
        <f>AC378+AD378</f>
        <v>272681.07</v>
      </c>
      <c r="AF378" s="214"/>
      <c r="AG378" s="241">
        <v>245700</v>
      </c>
      <c r="AH378" s="214"/>
      <c r="AI378" s="241">
        <v>245700</v>
      </c>
      <c r="AJ378" s="214"/>
      <c r="AK378" s="241">
        <v>245700</v>
      </c>
      <c r="AL378" s="214">
        <v>21000</v>
      </c>
      <c r="AM378" s="214"/>
      <c r="AN378" s="241">
        <f>AK378+AL378+AM378</f>
        <v>266700</v>
      </c>
      <c r="AO378" s="260"/>
      <c r="AP378" s="241">
        <f>AM378+AN378+AO378</f>
        <v>266700</v>
      </c>
      <c r="AQ378" s="214">
        <v>13300</v>
      </c>
      <c r="AR378" s="241">
        <f>AP378+AQ378</f>
        <v>280000</v>
      </c>
      <c r="AS378" s="214">
        <v>12620</v>
      </c>
      <c r="AT378" s="241">
        <f>AR378+AS378</f>
        <v>292620</v>
      </c>
      <c r="AU378" s="214"/>
      <c r="AV378" s="241">
        <f>AT378+AU378</f>
        <v>292620</v>
      </c>
      <c r="AW378" s="214">
        <v>-84575.87</v>
      </c>
      <c r="AX378" s="261">
        <v>10</v>
      </c>
      <c r="AY378" s="407"/>
      <c r="AZ378" s="241">
        <f>'[1]4 Расх.2018 '!BB88</f>
        <v>2</v>
      </c>
      <c r="BA378" s="395">
        <f t="shared" si="21"/>
        <v>20</v>
      </c>
    </row>
    <row r="379" spans="1:53" ht="51.6" customHeight="1" x14ac:dyDescent="0.25">
      <c r="A379" s="255" t="s">
        <v>785</v>
      </c>
      <c r="B379" s="257" t="s">
        <v>140</v>
      </c>
      <c r="C379" s="257" t="s">
        <v>764</v>
      </c>
      <c r="D379" s="258" t="s">
        <v>99</v>
      </c>
      <c r="E379" s="239"/>
      <c r="F379" s="259"/>
      <c r="G379" s="259"/>
      <c r="H379" s="259"/>
      <c r="I379" s="259"/>
      <c r="J379" s="239"/>
      <c r="K379" s="259"/>
      <c r="L379" s="259"/>
      <c r="M379" s="259"/>
      <c r="N379" s="282"/>
      <c r="O379" s="241"/>
      <c r="P379" s="241"/>
      <c r="Q379" s="241"/>
      <c r="R379" s="241"/>
      <c r="S379" s="241"/>
      <c r="T379" s="241"/>
      <c r="U379" s="241"/>
      <c r="V379" s="214"/>
      <c r="W379" s="241"/>
      <c r="X379" s="241"/>
      <c r="Y379" s="241"/>
      <c r="Z379" s="270"/>
      <c r="AA379" s="241"/>
      <c r="AB379" s="270"/>
      <c r="AC379" s="241"/>
      <c r="AD379" s="214"/>
      <c r="AE379" s="241"/>
      <c r="AF379" s="214"/>
      <c r="AG379" s="241"/>
      <c r="AH379" s="214"/>
      <c r="AI379" s="241"/>
      <c r="AJ379" s="214"/>
      <c r="AK379" s="241"/>
      <c r="AL379" s="214"/>
      <c r="AM379" s="214"/>
      <c r="AN379" s="241"/>
      <c r="AO379" s="260"/>
      <c r="AP379" s="241"/>
      <c r="AQ379" s="214"/>
      <c r="AR379" s="241"/>
      <c r="AS379" s="214"/>
      <c r="AT379" s="241"/>
      <c r="AU379" s="214"/>
      <c r="AV379" s="241"/>
      <c r="AW379" s="214"/>
      <c r="AX379" s="261">
        <f>AX380</f>
        <v>433.46</v>
      </c>
      <c r="AY379" s="407"/>
      <c r="AZ379" s="241">
        <f>AZ380</f>
        <v>386</v>
      </c>
      <c r="BA379" s="395">
        <f t="shared" si="21"/>
        <v>89.050892815946114</v>
      </c>
    </row>
    <row r="380" spans="1:53" ht="51.6" customHeight="1" x14ac:dyDescent="0.25">
      <c r="A380" s="255" t="s">
        <v>785</v>
      </c>
      <c r="B380" s="247" t="s">
        <v>141</v>
      </c>
      <c r="C380" s="247" t="s">
        <v>764</v>
      </c>
      <c r="D380" s="32" t="s">
        <v>54</v>
      </c>
      <c r="E380" s="239">
        <f>F380+G380+H380+I380</f>
        <v>244000</v>
      </c>
      <c r="F380" s="259">
        <v>53000</v>
      </c>
      <c r="G380" s="241">
        <v>69000</v>
      </c>
      <c r="H380" s="241">
        <v>68000</v>
      </c>
      <c r="I380" s="241">
        <v>54000</v>
      </c>
      <c r="J380" s="239">
        <f>K380+L380+M380+N380</f>
        <v>0</v>
      </c>
      <c r="K380" s="259"/>
      <c r="L380" s="241"/>
      <c r="M380" s="241"/>
      <c r="N380" s="260"/>
      <c r="O380" s="241">
        <v>244000</v>
      </c>
      <c r="P380" s="241"/>
      <c r="Q380" s="241">
        <v>192000</v>
      </c>
      <c r="R380" s="241">
        <v>192000</v>
      </c>
      <c r="S380" s="241">
        <v>192000</v>
      </c>
      <c r="T380" s="241">
        <v>192000</v>
      </c>
      <c r="U380" s="241" t="e">
        <f>U381+#REF!</f>
        <v>#REF!</v>
      </c>
      <c r="V380" s="214"/>
      <c r="W380" s="241" t="e">
        <f>W381+#REF!</f>
        <v>#REF!</v>
      </c>
      <c r="X380" s="241" t="e">
        <f>X381+#REF!</f>
        <v>#REF!</v>
      </c>
      <c r="Y380" s="241" t="e">
        <f>W380+X380</f>
        <v>#REF!</v>
      </c>
      <c r="Z380" s="214"/>
      <c r="AA380" s="241" t="e">
        <f>#REF!+AA381</f>
        <v>#REF!</v>
      </c>
      <c r="AB380" s="214"/>
      <c r="AC380" s="241" t="e">
        <f>#REF!+AC381</f>
        <v>#REF!</v>
      </c>
      <c r="AD380" s="214"/>
      <c r="AE380" s="241" t="e">
        <f>#REF!+AE381</f>
        <v>#REF!</v>
      </c>
      <c r="AF380" s="214"/>
      <c r="AG380" s="241">
        <f>AG381</f>
        <v>279200</v>
      </c>
      <c r="AH380" s="214"/>
      <c r="AI380" s="241">
        <f>AI381</f>
        <v>279200</v>
      </c>
      <c r="AJ380" s="214"/>
      <c r="AK380" s="241">
        <f>AK381</f>
        <v>279200</v>
      </c>
      <c r="AL380" s="214"/>
      <c r="AM380" s="214"/>
      <c r="AN380" s="241">
        <f>AN381</f>
        <v>279200</v>
      </c>
      <c r="AO380" s="260"/>
      <c r="AP380" s="241">
        <f>AP381</f>
        <v>279200</v>
      </c>
      <c r="AQ380" s="214"/>
      <c r="AR380" s="241">
        <f>AR381</f>
        <v>279200</v>
      </c>
      <c r="AS380" s="214"/>
      <c r="AT380" s="241">
        <f>AT381</f>
        <v>279200</v>
      </c>
      <c r="AU380" s="214"/>
      <c r="AV380" s="241">
        <f>AV381</f>
        <v>279200</v>
      </c>
      <c r="AW380" s="214"/>
      <c r="AX380" s="261">
        <f>AX381+AX382</f>
        <v>433.46</v>
      </c>
      <c r="AY380" s="407"/>
      <c r="AZ380" s="241">
        <f>AZ381+AZ382</f>
        <v>386</v>
      </c>
      <c r="BA380" s="395">
        <f t="shared" si="21"/>
        <v>89.050892815946114</v>
      </c>
    </row>
    <row r="381" spans="1:53" ht="33.6" customHeight="1" x14ac:dyDescent="0.25">
      <c r="A381" s="255" t="s">
        <v>785</v>
      </c>
      <c r="B381" s="257" t="s">
        <v>141</v>
      </c>
      <c r="C381" s="257" t="s">
        <v>769</v>
      </c>
      <c r="D381" s="263" t="s">
        <v>51</v>
      </c>
      <c r="E381" s="239"/>
      <c r="F381" s="259"/>
      <c r="G381" s="241"/>
      <c r="H381" s="241"/>
      <c r="I381" s="241"/>
      <c r="J381" s="239"/>
      <c r="K381" s="259"/>
      <c r="L381" s="241"/>
      <c r="M381" s="241"/>
      <c r="N381" s="260"/>
      <c r="O381" s="241"/>
      <c r="P381" s="241"/>
      <c r="Q381" s="241"/>
      <c r="R381" s="241"/>
      <c r="S381" s="241"/>
      <c r="T381" s="241"/>
      <c r="U381" s="241">
        <v>195400</v>
      </c>
      <c r="V381" s="214">
        <v>708.81</v>
      </c>
      <c r="W381" s="241">
        <f>U381+V381</f>
        <v>196108.81</v>
      </c>
      <c r="X381" s="241"/>
      <c r="Y381" s="241">
        <f>W381+X381</f>
        <v>196108.81</v>
      </c>
      <c r="Z381" s="214"/>
      <c r="AA381" s="241">
        <f>Y381+Z381</f>
        <v>196108.81</v>
      </c>
      <c r="AB381" s="214"/>
      <c r="AC381" s="241">
        <f>AA381+AB381</f>
        <v>196108.81</v>
      </c>
      <c r="AD381" s="214"/>
      <c r="AE381" s="241">
        <f>AC381+AD381</f>
        <v>196108.81</v>
      </c>
      <c r="AF381" s="214"/>
      <c r="AG381" s="241">
        <v>279200</v>
      </c>
      <c r="AH381" s="214"/>
      <c r="AI381" s="241">
        <v>279200</v>
      </c>
      <c r="AJ381" s="214"/>
      <c r="AK381" s="241">
        <v>279200</v>
      </c>
      <c r="AL381" s="214"/>
      <c r="AM381" s="214"/>
      <c r="AN381" s="241">
        <v>279200</v>
      </c>
      <c r="AO381" s="260"/>
      <c r="AP381" s="241">
        <v>279200</v>
      </c>
      <c r="AQ381" s="214"/>
      <c r="AR381" s="241">
        <v>279200</v>
      </c>
      <c r="AS381" s="214"/>
      <c r="AT381" s="241">
        <v>279200</v>
      </c>
      <c r="AU381" s="214"/>
      <c r="AV381" s="241">
        <v>279200</v>
      </c>
      <c r="AW381" s="214"/>
      <c r="AX381" s="261">
        <v>389.46</v>
      </c>
      <c r="AY381" s="407"/>
      <c r="AZ381" s="241">
        <f>'[1]4 Расх.2018 '!BB91</f>
        <v>356</v>
      </c>
      <c r="BA381" s="395">
        <f t="shared" si="21"/>
        <v>91.408617059518321</v>
      </c>
    </row>
    <row r="382" spans="1:53" ht="51.6" customHeight="1" x14ac:dyDescent="0.25">
      <c r="A382" s="255" t="s">
        <v>785</v>
      </c>
      <c r="B382" s="257" t="s">
        <v>141</v>
      </c>
      <c r="C382" s="257" t="s">
        <v>771</v>
      </c>
      <c r="D382" s="263" t="s">
        <v>739</v>
      </c>
      <c r="E382" s="239"/>
      <c r="F382" s="259"/>
      <c r="G382" s="259"/>
      <c r="H382" s="259"/>
      <c r="I382" s="259"/>
      <c r="J382" s="239"/>
      <c r="K382" s="259"/>
      <c r="L382" s="259"/>
      <c r="M382" s="259"/>
      <c r="N382" s="282"/>
      <c r="O382" s="241"/>
      <c r="P382" s="241"/>
      <c r="Q382" s="241"/>
      <c r="R382" s="241"/>
      <c r="S382" s="241"/>
      <c r="T382" s="241"/>
      <c r="U382" s="241"/>
      <c r="V382" s="214"/>
      <c r="W382" s="241"/>
      <c r="X382" s="241"/>
      <c r="Y382" s="241"/>
      <c r="Z382" s="214"/>
      <c r="AA382" s="241"/>
      <c r="AB382" s="214"/>
      <c r="AC382" s="241"/>
      <c r="AD382" s="214"/>
      <c r="AE382" s="241"/>
      <c r="AF382" s="214"/>
      <c r="AG382" s="241"/>
      <c r="AH382" s="214"/>
      <c r="AI382" s="241"/>
      <c r="AJ382" s="214"/>
      <c r="AK382" s="241"/>
      <c r="AL382" s="214"/>
      <c r="AM382" s="214"/>
      <c r="AN382" s="241"/>
      <c r="AO382" s="260"/>
      <c r="AP382" s="241"/>
      <c r="AQ382" s="214"/>
      <c r="AR382" s="241"/>
      <c r="AS382" s="214"/>
      <c r="AT382" s="241"/>
      <c r="AU382" s="214"/>
      <c r="AV382" s="241"/>
      <c r="AW382" s="214"/>
      <c r="AX382" s="261">
        <v>44</v>
      </c>
      <c r="AY382" s="407"/>
      <c r="AZ382" s="241">
        <f>'[1]4 Расх.2018 '!BB92</f>
        <v>30</v>
      </c>
      <c r="BA382" s="395">
        <f t="shared" si="21"/>
        <v>68.181818181818173</v>
      </c>
    </row>
    <row r="383" spans="1:53" ht="45" customHeight="1" x14ac:dyDescent="0.25">
      <c r="A383" s="434" t="s">
        <v>993</v>
      </c>
      <c r="B383" s="384" t="s">
        <v>47</v>
      </c>
      <c r="C383" s="384" t="s">
        <v>764</v>
      </c>
      <c r="D383" s="435" t="s">
        <v>48</v>
      </c>
      <c r="E383" s="467"/>
      <c r="F383" s="467"/>
      <c r="G383" s="467"/>
      <c r="H383" s="467"/>
      <c r="I383" s="467"/>
      <c r="J383" s="467"/>
      <c r="K383" s="467"/>
      <c r="L383" s="467"/>
      <c r="M383" s="467"/>
      <c r="N383" s="471"/>
      <c r="O383" s="467"/>
      <c r="P383" s="467"/>
      <c r="Q383" s="467"/>
      <c r="R383" s="467"/>
      <c r="S383" s="467"/>
      <c r="T383" s="467"/>
      <c r="U383" s="467"/>
      <c r="V383" s="470"/>
      <c r="W383" s="467"/>
      <c r="X383" s="467"/>
      <c r="Y383" s="467"/>
      <c r="Z383" s="470"/>
      <c r="AA383" s="467"/>
      <c r="AB383" s="470"/>
      <c r="AC383" s="467"/>
      <c r="AD383" s="470"/>
      <c r="AE383" s="467"/>
      <c r="AF383" s="470"/>
      <c r="AG383" s="467"/>
      <c r="AH383" s="470"/>
      <c r="AI383" s="467"/>
      <c r="AJ383" s="470"/>
      <c r="AK383" s="467"/>
      <c r="AL383" s="470"/>
      <c r="AM383" s="470"/>
      <c r="AN383" s="467"/>
      <c r="AO383" s="471"/>
      <c r="AP383" s="467"/>
      <c r="AQ383" s="470"/>
      <c r="AR383" s="467"/>
      <c r="AS383" s="470"/>
      <c r="AT383" s="467"/>
      <c r="AU383" s="470"/>
      <c r="AV383" s="467"/>
      <c r="AW383" s="470"/>
      <c r="AX383" s="472">
        <f>AX386</f>
        <v>68</v>
      </c>
      <c r="AY383" s="407"/>
      <c r="AZ383" s="467">
        <f>AZ386</f>
        <v>20</v>
      </c>
      <c r="BA383" s="395">
        <f t="shared" si="21"/>
        <v>29.411764705882355</v>
      </c>
    </row>
    <row r="384" spans="1:53" ht="47.45" customHeight="1" x14ac:dyDescent="0.25">
      <c r="A384" s="461" t="s">
        <v>765</v>
      </c>
      <c r="B384" s="237" t="s">
        <v>766</v>
      </c>
      <c r="C384" s="237" t="s">
        <v>764</v>
      </c>
      <c r="D384" s="238" t="s">
        <v>385</v>
      </c>
      <c r="E384" s="467"/>
      <c r="F384" s="467"/>
      <c r="G384" s="467"/>
      <c r="H384" s="467"/>
      <c r="I384" s="467"/>
      <c r="J384" s="467"/>
      <c r="K384" s="467"/>
      <c r="L384" s="467"/>
      <c r="M384" s="467"/>
      <c r="N384" s="471"/>
      <c r="O384" s="467"/>
      <c r="P384" s="467"/>
      <c r="Q384" s="467"/>
      <c r="R384" s="467"/>
      <c r="S384" s="467"/>
      <c r="T384" s="467"/>
      <c r="U384" s="467"/>
      <c r="V384" s="470"/>
      <c r="W384" s="467"/>
      <c r="X384" s="467"/>
      <c r="Y384" s="467"/>
      <c r="Z384" s="470"/>
      <c r="AA384" s="467"/>
      <c r="AB384" s="470"/>
      <c r="AC384" s="467"/>
      <c r="AD384" s="470"/>
      <c r="AE384" s="467"/>
      <c r="AF384" s="470"/>
      <c r="AG384" s="467"/>
      <c r="AH384" s="470"/>
      <c r="AI384" s="467"/>
      <c r="AJ384" s="470"/>
      <c r="AK384" s="467"/>
      <c r="AL384" s="470"/>
      <c r="AM384" s="470"/>
      <c r="AN384" s="467"/>
      <c r="AO384" s="471"/>
      <c r="AP384" s="467"/>
      <c r="AQ384" s="470"/>
      <c r="AR384" s="467"/>
      <c r="AS384" s="470"/>
      <c r="AT384" s="467"/>
      <c r="AU384" s="470"/>
      <c r="AV384" s="467"/>
      <c r="AW384" s="470"/>
      <c r="AX384" s="242">
        <f>AX385</f>
        <v>68</v>
      </c>
      <c r="AY384" s="407"/>
      <c r="AZ384" s="239">
        <f>AZ385</f>
        <v>20</v>
      </c>
      <c r="BA384" s="395">
        <f t="shared" si="21"/>
        <v>29.411764705882355</v>
      </c>
    </row>
    <row r="385" spans="1:53" ht="57" customHeight="1" x14ac:dyDescent="0.25">
      <c r="A385" s="236" t="s">
        <v>775</v>
      </c>
      <c r="B385" s="237" t="s">
        <v>766</v>
      </c>
      <c r="C385" s="237" t="s">
        <v>764</v>
      </c>
      <c r="D385" s="238" t="s">
        <v>31</v>
      </c>
      <c r="E385" s="467"/>
      <c r="F385" s="467"/>
      <c r="G385" s="467"/>
      <c r="H385" s="467"/>
      <c r="I385" s="467"/>
      <c r="J385" s="467"/>
      <c r="K385" s="467"/>
      <c r="L385" s="467"/>
      <c r="M385" s="467"/>
      <c r="N385" s="471"/>
      <c r="O385" s="467"/>
      <c r="P385" s="467"/>
      <c r="Q385" s="467"/>
      <c r="R385" s="467"/>
      <c r="S385" s="467"/>
      <c r="T385" s="467"/>
      <c r="U385" s="467"/>
      <c r="V385" s="470"/>
      <c r="W385" s="467"/>
      <c r="X385" s="467"/>
      <c r="Y385" s="467"/>
      <c r="Z385" s="470"/>
      <c r="AA385" s="467"/>
      <c r="AB385" s="470"/>
      <c r="AC385" s="467"/>
      <c r="AD385" s="470"/>
      <c r="AE385" s="467"/>
      <c r="AF385" s="470"/>
      <c r="AG385" s="467"/>
      <c r="AH385" s="470"/>
      <c r="AI385" s="467"/>
      <c r="AJ385" s="470"/>
      <c r="AK385" s="467"/>
      <c r="AL385" s="470"/>
      <c r="AM385" s="470"/>
      <c r="AN385" s="467"/>
      <c r="AO385" s="471"/>
      <c r="AP385" s="467"/>
      <c r="AQ385" s="470"/>
      <c r="AR385" s="467"/>
      <c r="AS385" s="470"/>
      <c r="AT385" s="467"/>
      <c r="AU385" s="470"/>
      <c r="AV385" s="467"/>
      <c r="AW385" s="470"/>
      <c r="AX385" s="242">
        <f>AX386</f>
        <v>68</v>
      </c>
      <c r="AY385" s="407"/>
      <c r="AZ385" s="239">
        <f>AZ386</f>
        <v>20</v>
      </c>
      <c r="BA385" s="395">
        <f t="shared" si="21"/>
        <v>29.411764705882355</v>
      </c>
    </row>
    <row r="386" spans="1:53" ht="36" customHeight="1" x14ac:dyDescent="0.25">
      <c r="A386" s="255" t="s">
        <v>775</v>
      </c>
      <c r="B386" s="257" t="s">
        <v>77</v>
      </c>
      <c r="C386" s="257" t="s">
        <v>764</v>
      </c>
      <c r="D386" s="258" t="s">
        <v>49</v>
      </c>
      <c r="E386" s="239"/>
      <c r="F386" s="239"/>
      <c r="G386" s="239"/>
      <c r="H386" s="239"/>
      <c r="I386" s="239"/>
      <c r="J386" s="239"/>
      <c r="K386" s="239"/>
      <c r="L386" s="239"/>
      <c r="M386" s="239"/>
      <c r="N386" s="240"/>
      <c r="O386" s="239"/>
      <c r="P386" s="241"/>
      <c r="Q386" s="239"/>
      <c r="R386" s="239"/>
      <c r="S386" s="239"/>
      <c r="T386" s="239"/>
      <c r="U386" s="239"/>
      <c r="V386" s="214"/>
      <c r="W386" s="239"/>
      <c r="X386" s="239"/>
      <c r="Y386" s="239"/>
      <c r="Z386" s="214"/>
      <c r="AA386" s="239"/>
      <c r="AB386" s="214"/>
      <c r="AC386" s="239"/>
      <c r="AD386" s="214"/>
      <c r="AE386" s="239"/>
      <c r="AF386" s="214"/>
      <c r="AG386" s="239"/>
      <c r="AH386" s="214"/>
      <c r="AI386" s="239"/>
      <c r="AJ386" s="214"/>
      <c r="AK386" s="239"/>
      <c r="AL386" s="214"/>
      <c r="AM386" s="214"/>
      <c r="AN386" s="239"/>
      <c r="AO386" s="240"/>
      <c r="AP386" s="239"/>
      <c r="AQ386" s="214"/>
      <c r="AR386" s="239"/>
      <c r="AS386" s="214"/>
      <c r="AT386" s="239"/>
      <c r="AU386" s="214"/>
      <c r="AV386" s="239"/>
      <c r="AW386" s="214"/>
      <c r="AX386" s="261">
        <f>AX387</f>
        <v>68</v>
      </c>
      <c r="AY386" s="407"/>
      <c r="AZ386" s="241">
        <f>AZ387</f>
        <v>20</v>
      </c>
      <c r="BA386" s="395">
        <f t="shared" si="21"/>
        <v>29.411764705882355</v>
      </c>
    </row>
    <row r="387" spans="1:53" ht="30" customHeight="1" x14ac:dyDescent="0.25">
      <c r="A387" s="255" t="s">
        <v>775</v>
      </c>
      <c r="B387" s="247" t="s">
        <v>78</v>
      </c>
      <c r="C387" s="247" t="s">
        <v>764</v>
      </c>
      <c r="D387" s="248" t="s">
        <v>50</v>
      </c>
      <c r="E387" s="239"/>
      <c r="F387" s="239"/>
      <c r="G387" s="239"/>
      <c r="H387" s="239"/>
      <c r="I387" s="239"/>
      <c r="J387" s="239"/>
      <c r="K387" s="239"/>
      <c r="L387" s="239"/>
      <c r="M387" s="239"/>
      <c r="N387" s="240"/>
      <c r="O387" s="239"/>
      <c r="P387" s="241"/>
      <c r="Q387" s="239"/>
      <c r="R387" s="239"/>
      <c r="S387" s="239"/>
      <c r="T387" s="239"/>
      <c r="U387" s="239"/>
      <c r="V387" s="214"/>
      <c r="W387" s="239"/>
      <c r="X387" s="239"/>
      <c r="Y387" s="239"/>
      <c r="Z387" s="214"/>
      <c r="AA387" s="239"/>
      <c r="AB387" s="214"/>
      <c r="AC387" s="239"/>
      <c r="AD387" s="214"/>
      <c r="AE387" s="239"/>
      <c r="AF387" s="214"/>
      <c r="AG387" s="239"/>
      <c r="AH387" s="214"/>
      <c r="AI387" s="239"/>
      <c r="AJ387" s="214"/>
      <c r="AK387" s="239"/>
      <c r="AL387" s="214"/>
      <c r="AM387" s="214"/>
      <c r="AN387" s="239"/>
      <c r="AO387" s="240"/>
      <c r="AP387" s="239"/>
      <c r="AQ387" s="214"/>
      <c r="AR387" s="239"/>
      <c r="AS387" s="214"/>
      <c r="AT387" s="239"/>
      <c r="AU387" s="214"/>
      <c r="AV387" s="239"/>
      <c r="AW387" s="214"/>
      <c r="AX387" s="261">
        <f>AX388</f>
        <v>68</v>
      </c>
      <c r="AY387" s="407"/>
      <c r="AZ387" s="241">
        <f>AZ388</f>
        <v>20</v>
      </c>
      <c r="BA387" s="395">
        <f t="shared" si="21"/>
        <v>29.411764705882355</v>
      </c>
    </row>
    <row r="388" spans="1:53" ht="48" customHeight="1" x14ac:dyDescent="0.25">
      <c r="A388" s="255" t="s">
        <v>775</v>
      </c>
      <c r="B388" s="257" t="s">
        <v>79</v>
      </c>
      <c r="C388" s="257" t="s">
        <v>771</v>
      </c>
      <c r="D388" s="263" t="s">
        <v>739</v>
      </c>
      <c r="E388" s="239"/>
      <c r="F388" s="239"/>
      <c r="G388" s="239"/>
      <c r="H388" s="239"/>
      <c r="I388" s="239"/>
      <c r="J388" s="239"/>
      <c r="K388" s="239"/>
      <c r="L388" s="239"/>
      <c r="M388" s="239"/>
      <c r="N388" s="240"/>
      <c r="O388" s="239"/>
      <c r="P388" s="241"/>
      <c r="Q388" s="239"/>
      <c r="R388" s="239"/>
      <c r="S388" s="239"/>
      <c r="T388" s="239"/>
      <c r="U388" s="239"/>
      <c r="V388" s="214"/>
      <c r="W388" s="239"/>
      <c r="X388" s="239"/>
      <c r="Y388" s="239"/>
      <c r="Z388" s="214"/>
      <c r="AA388" s="239"/>
      <c r="AB388" s="214"/>
      <c r="AC388" s="239"/>
      <c r="AD388" s="214"/>
      <c r="AE388" s="239"/>
      <c r="AF388" s="214"/>
      <c r="AG388" s="239"/>
      <c r="AH388" s="214"/>
      <c r="AI388" s="239"/>
      <c r="AJ388" s="214"/>
      <c r="AK388" s="239"/>
      <c r="AL388" s="214"/>
      <c r="AM388" s="214"/>
      <c r="AN388" s="239"/>
      <c r="AO388" s="240"/>
      <c r="AP388" s="239"/>
      <c r="AQ388" s="214"/>
      <c r="AR388" s="239"/>
      <c r="AS388" s="214"/>
      <c r="AT388" s="239"/>
      <c r="AU388" s="214"/>
      <c r="AV388" s="239"/>
      <c r="AW388" s="214"/>
      <c r="AX388" s="261">
        <v>68</v>
      </c>
      <c r="AY388" s="407"/>
      <c r="AZ388" s="241">
        <f>'[1]4 Расх.2018 '!BB33</f>
        <v>20</v>
      </c>
      <c r="BA388" s="395">
        <f t="shared" si="21"/>
        <v>29.411764705882355</v>
      </c>
    </row>
    <row r="389" spans="1:53" ht="51" customHeight="1" x14ac:dyDescent="0.25">
      <c r="A389" s="434" t="s">
        <v>993</v>
      </c>
      <c r="B389" s="384" t="s">
        <v>81</v>
      </c>
      <c r="C389" s="384" t="s">
        <v>764</v>
      </c>
      <c r="D389" s="435" t="s">
        <v>33</v>
      </c>
      <c r="E389" s="467"/>
      <c r="F389" s="468"/>
      <c r="G389" s="467"/>
      <c r="H389" s="467"/>
      <c r="I389" s="467"/>
      <c r="J389" s="467"/>
      <c r="K389" s="468"/>
      <c r="L389" s="467"/>
      <c r="M389" s="467"/>
      <c r="N389" s="471"/>
      <c r="O389" s="467"/>
      <c r="P389" s="467"/>
      <c r="Q389" s="467"/>
      <c r="R389" s="467"/>
      <c r="S389" s="467"/>
      <c r="T389" s="467"/>
      <c r="U389" s="467"/>
      <c r="V389" s="470"/>
      <c r="W389" s="467"/>
      <c r="X389" s="467"/>
      <c r="Y389" s="467"/>
      <c r="Z389" s="473"/>
      <c r="AA389" s="467"/>
      <c r="AB389" s="470"/>
      <c r="AC389" s="467"/>
      <c r="AD389" s="470"/>
      <c r="AE389" s="467"/>
      <c r="AF389" s="470"/>
      <c r="AG389" s="467"/>
      <c r="AH389" s="470">
        <v>267307.8</v>
      </c>
      <c r="AI389" s="467">
        <f>AH389</f>
        <v>267307.8</v>
      </c>
      <c r="AJ389" s="470"/>
      <c r="AK389" s="467">
        <f>AI389</f>
        <v>267307.8</v>
      </c>
      <c r="AL389" s="470">
        <v>400370</v>
      </c>
      <c r="AM389" s="470"/>
      <c r="AN389" s="467">
        <f>AK389+AL389+AM389</f>
        <v>667677.80000000005</v>
      </c>
      <c r="AO389" s="471"/>
      <c r="AP389" s="467">
        <f>AM389+AN389+AO389</f>
        <v>667677.80000000005</v>
      </c>
      <c r="AQ389" s="470"/>
      <c r="AR389" s="467">
        <f>AO389+AP389+AQ389</f>
        <v>667677.80000000005</v>
      </c>
      <c r="AS389" s="470"/>
      <c r="AT389" s="467">
        <f>AQ389+AR389+AS389</f>
        <v>667677.80000000005</v>
      </c>
      <c r="AU389" s="470"/>
      <c r="AV389" s="467">
        <f>AS389+AT389+AU389</f>
        <v>667677.80000000005</v>
      </c>
      <c r="AW389" s="470">
        <v>-74.8</v>
      </c>
      <c r="AX389" s="472">
        <f>AX390</f>
        <v>330</v>
      </c>
      <c r="AY389" s="407"/>
      <c r="AZ389" s="467">
        <f>AZ390</f>
        <v>0</v>
      </c>
      <c r="BA389" s="395">
        <f t="shared" si="21"/>
        <v>0</v>
      </c>
    </row>
    <row r="390" spans="1:53" ht="20.45" customHeight="1" x14ac:dyDescent="0.25">
      <c r="A390" s="236" t="s">
        <v>793</v>
      </c>
      <c r="B390" s="237" t="s">
        <v>766</v>
      </c>
      <c r="C390" s="237" t="s">
        <v>764</v>
      </c>
      <c r="D390" s="238" t="s">
        <v>457</v>
      </c>
      <c r="E390" s="467"/>
      <c r="F390" s="468"/>
      <c r="G390" s="467"/>
      <c r="H390" s="467"/>
      <c r="I390" s="467"/>
      <c r="J390" s="467"/>
      <c r="K390" s="468"/>
      <c r="L390" s="467"/>
      <c r="M390" s="467"/>
      <c r="N390" s="471"/>
      <c r="O390" s="467"/>
      <c r="P390" s="467"/>
      <c r="Q390" s="467"/>
      <c r="R390" s="467"/>
      <c r="S390" s="467"/>
      <c r="T390" s="467"/>
      <c r="U390" s="467"/>
      <c r="V390" s="470"/>
      <c r="W390" s="467"/>
      <c r="X390" s="467"/>
      <c r="Y390" s="467"/>
      <c r="Z390" s="473"/>
      <c r="AA390" s="467"/>
      <c r="AB390" s="470"/>
      <c r="AC390" s="467"/>
      <c r="AD390" s="470"/>
      <c r="AE390" s="467"/>
      <c r="AF390" s="470"/>
      <c r="AG390" s="467"/>
      <c r="AH390" s="470"/>
      <c r="AI390" s="467"/>
      <c r="AJ390" s="470"/>
      <c r="AK390" s="467"/>
      <c r="AL390" s="470"/>
      <c r="AM390" s="470"/>
      <c r="AN390" s="467"/>
      <c r="AO390" s="471"/>
      <c r="AP390" s="467"/>
      <c r="AQ390" s="470"/>
      <c r="AR390" s="467"/>
      <c r="AS390" s="470"/>
      <c r="AT390" s="467"/>
      <c r="AU390" s="470"/>
      <c r="AV390" s="467"/>
      <c r="AW390" s="470"/>
      <c r="AX390" s="463">
        <f>AX391</f>
        <v>330</v>
      </c>
      <c r="AY390" s="407"/>
      <c r="AZ390" s="249">
        <f>AZ391</f>
        <v>0</v>
      </c>
      <c r="BA390" s="395">
        <f t="shared" si="21"/>
        <v>0</v>
      </c>
    </row>
    <row r="391" spans="1:53" ht="31.9" customHeight="1" x14ac:dyDescent="0.25">
      <c r="A391" s="236" t="s">
        <v>796</v>
      </c>
      <c r="B391" s="237" t="s">
        <v>766</v>
      </c>
      <c r="C391" s="237" t="s">
        <v>764</v>
      </c>
      <c r="D391" s="238" t="s">
        <v>471</v>
      </c>
      <c r="E391" s="467"/>
      <c r="F391" s="468"/>
      <c r="G391" s="467"/>
      <c r="H391" s="467"/>
      <c r="I391" s="467"/>
      <c r="J391" s="467"/>
      <c r="K391" s="468"/>
      <c r="L391" s="467"/>
      <c r="M391" s="467"/>
      <c r="N391" s="471"/>
      <c r="O391" s="467"/>
      <c r="P391" s="467"/>
      <c r="Q391" s="467"/>
      <c r="R391" s="467"/>
      <c r="S391" s="467"/>
      <c r="T391" s="467"/>
      <c r="U391" s="467"/>
      <c r="V391" s="470"/>
      <c r="W391" s="467"/>
      <c r="X391" s="467"/>
      <c r="Y391" s="467"/>
      <c r="Z391" s="473"/>
      <c r="AA391" s="467"/>
      <c r="AB391" s="470"/>
      <c r="AC391" s="467"/>
      <c r="AD391" s="470"/>
      <c r="AE391" s="467"/>
      <c r="AF391" s="470"/>
      <c r="AG391" s="467"/>
      <c r="AH391" s="470"/>
      <c r="AI391" s="467"/>
      <c r="AJ391" s="470"/>
      <c r="AK391" s="467"/>
      <c r="AL391" s="470"/>
      <c r="AM391" s="470"/>
      <c r="AN391" s="467"/>
      <c r="AO391" s="471"/>
      <c r="AP391" s="467"/>
      <c r="AQ391" s="470"/>
      <c r="AR391" s="467"/>
      <c r="AS391" s="470"/>
      <c r="AT391" s="467"/>
      <c r="AU391" s="470"/>
      <c r="AV391" s="467"/>
      <c r="AW391" s="470"/>
      <c r="AX391" s="463">
        <f>AX392</f>
        <v>330</v>
      </c>
      <c r="AY391" s="407"/>
      <c r="AZ391" s="249">
        <f>AZ392</f>
        <v>0</v>
      </c>
      <c r="BA391" s="395">
        <f t="shared" si="21"/>
        <v>0</v>
      </c>
    </row>
    <row r="392" spans="1:53" ht="48.75" customHeight="1" x14ac:dyDescent="0.25">
      <c r="A392" s="255" t="s">
        <v>796</v>
      </c>
      <c r="B392" s="257" t="s">
        <v>82</v>
      </c>
      <c r="C392" s="257" t="s">
        <v>764</v>
      </c>
      <c r="D392" s="258" t="s">
        <v>14</v>
      </c>
      <c r="E392" s="239"/>
      <c r="F392" s="259"/>
      <c r="G392" s="241"/>
      <c r="H392" s="241"/>
      <c r="I392" s="241"/>
      <c r="J392" s="239"/>
      <c r="K392" s="259"/>
      <c r="L392" s="241"/>
      <c r="M392" s="241"/>
      <c r="N392" s="260"/>
      <c r="O392" s="241"/>
      <c r="P392" s="241"/>
      <c r="Q392" s="241"/>
      <c r="R392" s="241"/>
      <c r="S392" s="241"/>
      <c r="T392" s="241"/>
      <c r="U392" s="241"/>
      <c r="V392" s="214"/>
      <c r="W392" s="241"/>
      <c r="X392" s="241"/>
      <c r="Y392" s="241"/>
      <c r="Z392" s="270"/>
      <c r="AA392" s="241"/>
      <c r="AB392" s="214"/>
      <c r="AC392" s="241"/>
      <c r="AD392" s="214"/>
      <c r="AE392" s="241"/>
      <c r="AF392" s="214"/>
      <c r="AG392" s="241"/>
      <c r="AH392" s="214"/>
      <c r="AI392" s="241"/>
      <c r="AJ392" s="214"/>
      <c r="AK392" s="241"/>
      <c r="AL392" s="214"/>
      <c r="AM392" s="214"/>
      <c r="AN392" s="241"/>
      <c r="AO392" s="260"/>
      <c r="AP392" s="241"/>
      <c r="AQ392" s="214"/>
      <c r="AR392" s="241"/>
      <c r="AS392" s="214"/>
      <c r="AT392" s="241"/>
      <c r="AU392" s="214"/>
      <c r="AV392" s="241"/>
      <c r="AW392" s="214"/>
      <c r="AX392" s="261">
        <f>AX393</f>
        <v>330</v>
      </c>
      <c r="AY392" s="407"/>
      <c r="AZ392" s="241">
        <f>AZ393</f>
        <v>0</v>
      </c>
      <c r="BA392" s="395">
        <f t="shared" si="21"/>
        <v>0</v>
      </c>
    </row>
    <row r="393" spans="1:53" ht="47.45" customHeight="1" x14ac:dyDescent="0.25">
      <c r="A393" s="255" t="s">
        <v>796</v>
      </c>
      <c r="B393" s="257" t="s">
        <v>118</v>
      </c>
      <c r="C393" s="257" t="s">
        <v>764</v>
      </c>
      <c r="D393" s="258" t="s">
        <v>57</v>
      </c>
      <c r="E393" s="239"/>
      <c r="F393" s="259"/>
      <c r="G393" s="241"/>
      <c r="H393" s="241"/>
      <c r="I393" s="241"/>
      <c r="J393" s="239"/>
      <c r="K393" s="259"/>
      <c r="L393" s="241"/>
      <c r="M393" s="241"/>
      <c r="N393" s="260"/>
      <c r="O393" s="241"/>
      <c r="P393" s="241"/>
      <c r="Q393" s="241"/>
      <c r="R393" s="241"/>
      <c r="S393" s="241"/>
      <c r="T393" s="241"/>
      <c r="U393" s="241"/>
      <c r="V393" s="214"/>
      <c r="W393" s="241"/>
      <c r="X393" s="241"/>
      <c r="Y393" s="241"/>
      <c r="Z393" s="270"/>
      <c r="AA393" s="241"/>
      <c r="AB393" s="214"/>
      <c r="AC393" s="241"/>
      <c r="AD393" s="214"/>
      <c r="AE393" s="241"/>
      <c r="AF393" s="214"/>
      <c r="AG393" s="241"/>
      <c r="AH393" s="214"/>
      <c r="AI393" s="241"/>
      <c r="AJ393" s="214"/>
      <c r="AK393" s="241"/>
      <c r="AL393" s="214"/>
      <c r="AM393" s="214"/>
      <c r="AN393" s="241"/>
      <c r="AO393" s="260"/>
      <c r="AP393" s="241"/>
      <c r="AQ393" s="214"/>
      <c r="AR393" s="241"/>
      <c r="AS393" s="214"/>
      <c r="AT393" s="241"/>
      <c r="AU393" s="214"/>
      <c r="AV393" s="241"/>
      <c r="AW393" s="214"/>
      <c r="AX393" s="261">
        <f>AX394</f>
        <v>330</v>
      </c>
      <c r="AY393" s="407"/>
      <c r="AZ393" s="241">
        <f>AZ394</f>
        <v>0</v>
      </c>
      <c r="BA393" s="395">
        <f t="shared" si="21"/>
        <v>0</v>
      </c>
    </row>
    <row r="394" spans="1:53" ht="47.45" customHeight="1" x14ac:dyDescent="0.25">
      <c r="A394" s="255" t="s">
        <v>796</v>
      </c>
      <c r="B394" s="257" t="s">
        <v>118</v>
      </c>
      <c r="C394" s="257" t="s">
        <v>13</v>
      </c>
      <c r="D394" s="258" t="s">
        <v>19</v>
      </c>
      <c r="E394" s="239"/>
      <c r="F394" s="259"/>
      <c r="G394" s="241"/>
      <c r="H394" s="241"/>
      <c r="I394" s="241"/>
      <c r="J394" s="239"/>
      <c r="K394" s="259"/>
      <c r="L394" s="241"/>
      <c r="M394" s="241"/>
      <c r="N394" s="260"/>
      <c r="O394" s="241"/>
      <c r="P394" s="241"/>
      <c r="Q394" s="241"/>
      <c r="R394" s="241"/>
      <c r="S394" s="241"/>
      <c r="T394" s="241"/>
      <c r="U394" s="241"/>
      <c r="V394" s="214"/>
      <c r="W394" s="241"/>
      <c r="X394" s="241"/>
      <c r="Y394" s="241"/>
      <c r="Z394" s="270"/>
      <c r="AA394" s="241"/>
      <c r="AB394" s="214"/>
      <c r="AC394" s="241"/>
      <c r="AD394" s="214"/>
      <c r="AE394" s="241"/>
      <c r="AF394" s="214"/>
      <c r="AG394" s="241"/>
      <c r="AH394" s="214"/>
      <c r="AI394" s="241"/>
      <c r="AJ394" s="214"/>
      <c r="AK394" s="241"/>
      <c r="AL394" s="214"/>
      <c r="AM394" s="214"/>
      <c r="AN394" s="241"/>
      <c r="AO394" s="260"/>
      <c r="AP394" s="241"/>
      <c r="AQ394" s="214"/>
      <c r="AR394" s="241"/>
      <c r="AS394" s="214"/>
      <c r="AT394" s="241"/>
      <c r="AU394" s="214"/>
      <c r="AV394" s="241"/>
      <c r="AW394" s="214"/>
      <c r="AX394" s="261">
        <v>330</v>
      </c>
      <c r="AY394" s="407"/>
      <c r="AZ394" s="241">
        <f>'[1]4 Расх.2018 '!BB209</f>
        <v>0</v>
      </c>
      <c r="BA394" s="395">
        <f t="shared" si="21"/>
        <v>0</v>
      </c>
    </row>
    <row r="395" spans="1:53" ht="43.5" customHeight="1" x14ac:dyDescent="0.25">
      <c r="A395" s="434" t="s">
        <v>993</v>
      </c>
      <c r="B395" s="384" t="s">
        <v>170</v>
      </c>
      <c r="C395" s="384" t="s">
        <v>764</v>
      </c>
      <c r="D395" s="435" t="s">
        <v>182</v>
      </c>
      <c r="E395" s="467"/>
      <c r="F395" s="468"/>
      <c r="G395" s="467"/>
      <c r="H395" s="467"/>
      <c r="I395" s="467"/>
      <c r="J395" s="467"/>
      <c r="K395" s="468"/>
      <c r="L395" s="467"/>
      <c r="M395" s="467"/>
      <c r="N395" s="471"/>
      <c r="O395" s="467"/>
      <c r="P395" s="467"/>
      <c r="Q395" s="467"/>
      <c r="R395" s="467"/>
      <c r="S395" s="467"/>
      <c r="T395" s="467"/>
      <c r="U395" s="467"/>
      <c r="V395" s="470"/>
      <c r="W395" s="467"/>
      <c r="X395" s="467"/>
      <c r="Y395" s="467"/>
      <c r="Z395" s="473"/>
      <c r="AA395" s="467"/>
      <c r="AB395" s="470"/>
      <c r="AC395" s="467"/>
      <c r="AD395" s="470"/>
      <c r="AE395" s="467"/>
      <c r="AF395" s="470"/>
      <c r="AG395" s="467"/>
      <c r="AH395" s="470">
        <v>267307.8</v>
      </c>
      <c r="AI395" s="467">
        <f>AH395</f>
        <v>267307.8</v>
      </c>
      <c r="AJ395" s="470"/>
      <c r="AK395" s="467">
        <f>AI395</f>
        <v>267307.8</v>
      </c>
      <c r="AL395" s="470">
        <v>400370</v>
      </c>
      <c r="AM395" s="470"/>
      <c r="AN395" s="467">
        <f>AK395+AL395+AM395</f>
        <v>667677.80000000005</v>
      </c>
      <c r="AO395" s="471"/>
      <c r="AP395" s="467">
        <f>AM395+AN395+AO395</f>
        <v>667677.80000000005</v>
      </c>
      <c r="AQ395" s="470"/>
      <c r="AR395" s="467">
        <f>AO395+AP395+AQ395</f>
        <v>667677.80000000005</v>
      </c>
      <c r="AS395" s="470"/>
      <c r="AT395" s="467">
        <f>AQ395+AR395+AS395</f>
        <v>667677.80000000005</v>
      </c>
      <c r="AU395" s="470"/>
      <c r="AV395" s="467">
        <f>AS395+AT395+AU395</f>
        <v>667677.80000000005</v>
      </c>
      <c r="AW395" s="470">
        <v>-74.8</v>
      </c>
      <c r="AX395" s="472">
        <f>AX396</f>
        <v>1127.5529999999999</v>
      </c>
      <c r="AY395" s="407"/>
      <c r="AZ395" s="467">
        <f>AZ396</f>
        <v>954.39700000000005</v>
      </c>
      <c r="BA395" s="395">
        <f t="shared" si="21"/>
        <v>84.643205241793524</v>
      </c>
    </row>
    <row r="396" spans="1:53" ht="25.5" customHeight="1" x14ac:dyDescent="0.25">
      <c r="A396" s="236" t="s">
        <v>790</v>
      </c>
      <c r="B396" s="237" t="s">
        <v>766</v>
      </c>
      <c r="C396" s="237" t="s">
        <v>764</v>
      </c>
      <c r="D396" s="287" t="s">
        <v>425</v>
      </c>
      <c r="E396" s="467"/>
      <c r="F396" s="468"/>
      <c r="G396" s="467"/>
      <c r="H396" s="467"/>
      <c r="I396" s="467"/>
      <c r="J396" s="467"/>
      <c r="K396" s="468"/>
      <c r="L396" s="467"/>
      <c r="M396" s="467"/>
      <c r="N396" s="471"/>
      <c r="O396" s="467"/>
      <c r="P396" s="467"/>
      <c r="Q396" s="467"/>
      <c r="R396" s="467"/>
      <c r="S396" s="467"/>
      <c r="T396" s="467"/>
      <c r="U396" s="467"/>
      <c r="V396" s="470"/>
      <c r="W396" s="467"/>
      <c r="X396" s="467"/>
      <c r="Y396" s="467"/>
      <c r="Z396" s="473"/>
      <c r="AA396" s="467"/>
      <c r="AB396" s="470"/>
      <c r="AC396" s="467"/>
      <c r="AD396" s="470"/>
      <c r="AE396" s="467"/>
      <c r="AF396" s="470"/>
      <c r="AG396" s="467"/>
      <c r="AH396" s="470"/>
      <c r="AI396" s="467"/>
      <c r="AJ396" s="470"/>
      <c r="AK396" s="467"/>
      <c r="AL396" s="470"/>
      <c r="AM396" s="470"/>
      <c r="AN396" s="467"/>
      <c r="AO396" s="471"/>
      <c r="AP396" s="467"/>
      <c r="AQ396" s="470"/>
      <c r="AR396" s="467"/>
      <c r="AS396" s="470"/>
      <c r="AT396" s="467"/>
      <c r="AU396" s="470"/>
      <c r="AV396" s="467"/>
      <c r="AW396" s="470"/>
      <c r="AX396" s="463">
        <f>AX397</f>
        <v>1127.5529999999999</v>
      </c>
      <c r="AY396" s="407"/>
      <c r="AZ396" s="249">
        <f>AZ397</f>
        <v>954.39700000000005</v>
      </c>
      <c r="BA396" s="395">
        <f t="shared" si="21"/>
        <v>84.643205241793524</v>
      </c>
    </row>
    <row r="397" spans="1:53" ht="37.5" customHeight="1" x14ac:dyDescent="0.25">
      <c r="A397" s="308" t="s">
        <v>792</v>
      </c>
      <c r="B397" s="237" t="s">
        <v>766</v>
      </c>
      <c r="C397" s="237" t="s">
        <v>764</v>
      </c>
      <c r="D397" s="287" t="s">
        <v>450</v>
      </c>
      <c r="E397" s="239"/>
      <c r="F397" s="276"/>
      <c r="G397" s="239"/>
      <c r="H397" s="239"/>
      <c r="I397" s="239"/>
      <c r="J397" s="239"/>
      <c r="K397" s="276"/>
      <c r="L397" s="239"/>
      <c r="M397" s="239"/>
      <c r="N397" s="240"/>
      <c r="O397" s="239"/>
      <c r="P397" s="239"/>
      <c r="Q397" s="239" t="e">
        <f>Q398+#REF!</f>
        <v>#REF!</v>
      </c>
      <c r="R397" s="239" t="e">
        <f>R398+#REF!</f>
        <v>#REF!</v>
      </c>
      <c r="S397" s="239" t="e">
        <f>S398+#REF!</f>
        <v>#REF!</v>
      </c>
      <c r="T397" s="239" t="e">
        <f>T398+#REF!</f>
        <v>#REF!</v>
      </c>
      <c r="U397" s="239">
        <f>U398</f>
        <v>0</v>
      </c>
      <c r="V397" s="214"/>
      <c r="W397" s="239">
        <f>W398</f>
        <v>0</v>
      </c>
      <c r="X397" s="239">
        <f>X398</f>
        <v>0</v>
      </c>
      <c r="Y397" s="239">
        <f>W397+X397</f>
        <v>0</v>
      </c>
      <c r="Z397" s="214"/>
      <c r="AA397" s="239">
        <f>AA398</f>
        <v>0</v>
      </c>
      <c r="AB397" s="214"/>
      <c r="AC397" s="239">
        <f>AC398</f>
        <v>0</v>
      </c>
      <c r="AD397" s="214"/>
      <c r="AE397" s="239">
        <f>AE398</f>
        <v>0</v>
      </c>
      <c r="AF397" s="214"/>
      <c r="AG397" s="239">
        <f>AG398</f>
        <v>0</v>
      </c>
      <c r="AH397" s="214"/>
      <c r="AI397" s="239">
        <f>AI398</f>
        <v>0</v>
      </c>
      <c r="AJ397" s="214"/>
      <c r="AK397" s="239">
        <f>AK398</f>
        <v>0</v>
      </c>
      <c r="AL397" s="214"/>
      <c r="AM397" s="214"/>
      <c r="AN397" s="239">
        <f>AN398</f>
        <v>0</v>
      </c>
      <c r="AO397" s="240"/>
      <c r="AP397" s="239">
        <f>AP398</f>
        <v>0</v>
      </c>
      <c r="AQ397" s="214"/>
      <c r="AR397" s="239">
        <f>AR398</f>
        <v>0</v>
      </c>
      <c r="AS397" s="214"/>
      <c r="AT397" s="239">
        <f>AT398</f>
        <v>0</v>
      </c>
      <c r="AU397" s="214"/>
      <c r="AV397" s="239">
        <f>AV398</f>
        <v>0</v>
      </c>
      <c r="AW397" s="214"/>
      <c r="AX397" s="355">
        <f>AX398</f>
        <v>1127.5529999999999</v>
      </c>
      <c r="AY397" s="407"/>
      <c r="AZ397" s="239">
        <f>AZ398</f>
        <v>954.39700000000005</v>
      </c>
      <c r="BA397" s="395">
        <f t="shared" si="21"/>
        <v>84.643205241793524</v>
      </c>
    </row>
    <row r="398" spans="1:53" ht="34.5" customHeight="1" x14ac:dyDescent="0.25">
      <c r="A398" s="280" t="s">
        <v>792</v>
      </c>
      <c r="B398" s="247" t="s">
        <v>174</v>
      </c>
      <c r="C398" s="247" t="s">
        <v>764</v>
      </c>
      <c r="D398" s="258" t="s">
        <v>173</v>
      </c>
      <c r="E398" s="239"/>
      <c r="F398" s="259"/>
      <c r="G398" s="241"/>
      <c r="H398" s="241"/>
      <c r="I398" s="241"/>
      <c r="J398" s="239"/>
      <c r="K398" s="259"/>
      <c r="L398" s="241"/>
      <c r="M398" s="241"/>
      <c r="N398" s="260"/>
      <c r="O398" s="241"/>
      <c r="P398" s="241"/>
      <c r="Q398" s="241"/>
      <c r="R398" s="241"/>
      <c r="S398" s="241"/>
      <c r="T398" s="241"/>
      <c r="U398" s="241"/>
      <c r="V398" s="214"/>
      <c r="W398" s="241"/>
      <c r="X398" s="241"/>
      <c r="Y398" s="241"/>
      <c r="Z398" s="270"/>
      <c r="AA398" s="241"/>
      <c r="AB398" s="214"/>
      <c r="AC398" s="241"/>
      <c r="AD398" s="214"/>
      <c r="AE398" s="241"/>
      <c r="AF398" s="214"/>
      <c r="AG398" s="241"/>
      <c r="AH398" s="214"/>
      <c r="AI398" s="241"/>
      <c r="AJ398" s="214"/>
      <c r="AK398" s="241"/>
      <c r="AL398" s="214"/>
      <c r="AM398" s="214"/>
      <c r="AN398" s="241"/>
      <c r="AO398" s="260"/>
      <c r="AP398" s="241"/>
      <c r="AQ398" s="214"/>
      <c r="AR398" s="241"/>
      <c r="AS398" s="214"/>
      <c r="AT398" s="241"/>
      <c r="AU398" s="214"/>
      <c r="AV398" s="241"/>
      <c r="AW398" s="214"/>
      <c r="AX398" s="261">
        <f>AX401+AX403+AX405+BE397</f>
        <v>1127.5529999999999</v>
      </c>
      <c r="AY398" s="407"/>
      <c r="AZ398" s="241">
        <f>AZ399+AZ403+AZ401</f>
        <v>954.39700000000005</v>
      </c>
      <c r="BA398" s="395">
        <f t="shared" si="21"/>
        <v>84.643205241793524</v>
      </c>
    </row>
    <row r="399" spans="1:53" ht="33" hidden="1" customHeight="1" x14ac:dyDescent="0.25">
      <c r="A399" s="280" t="s">
        <v>792</v>
      </c>
      <c r="B399" s="247" t="s">
        <v>183</v>
      </c>
      <c r="C399" s="247" t="s">
        <v>764</v>
      </c>
      <c r="D399" s="248" t="s">
        <v>56</v>
      </c>
      <c r="E399" s="239"/>
      <c r="F399" s="259"/>
      <c r="G399" s="241"/>
      <c r="H399" s="241"/>
      <c r="I399" s="241"/>
      <c r="J399" s="239"/>
      <c r="K399" s="259"/>
      <c r="L399" s="241"/>
      <c r="M399" s="241"/>
      <c r="N399" s="260"/>
      <c r="O399" s="241"/>
      <c r="P399" s="241"/>
      <c r="Q399" s="241"/>
      <c r="R399" s="241"/>
      <c r="S399" s="241"/>
      <c r="T399" s="241"/>
      <c r="U399" s="241"/>
      <c r="V399" s="214"/>
      <c r="W399" s="241"/>
      <c r="X399" s="241"/>
      <c r="Y399" s="241"/>
      <c r="Z399" s="214"/>
      <c r="AA399" s="241"/>
      <c r="AB399" s="214"/>
      <c r="AC399" s="241"/>
      <c r="AD399" s="214"/>
      <c r="AE399" s="241"/>
      <c r="AF399" s="214"/>
      <c r="AG399" s="241"/>
      <c r="AH399" s="214"/>
      <c r="AI399" s="241"/>
      <c r="AJ399" s="214"/>
      <c r="AK399" s="241"/>
      <c r="AL399" s="214"/>
      <c r="AM399" s="214"/>
      <c r="AN399" s="241"/>
      <c r="AO399" s="214"/>
      <c r="AP399" s="241"/>
      <c r="AQ399" s="214"/>
      <c r="AR399" s="241"/>
      <c r="AS399" s="214"/>
      <c r="AT399" s="241"/>
      <c r="AU399" s="214"/>
      <c r="AV399" s="241"/>
      <c r="AW399" s="214"/>
      <c r="AX399" s="261">
        <f>AX400</f>
        <v>0</v>
      </c>
      <c r="AY399" s="407"/>
      <c r="AZ399" s="241">
        <f>AZ400</f>
        <v>0</v>
      </c>
      <c r="BA399" s="395" t="e">
        <f t="shared" si="21"/>
        <v>#DIV/0!</v>
      </c>
    </row>
    <row r="400" spans="1:53" ht="33" hidden="1" customHeight="1" x14ac:dyDescent="0.25">
      <c r="A400" s="280" t="s">
        <v>792</v>
      </c>
      <c r="B400" s="247" t="s">
        <v>183</v>
      </c>
      <c r="C400" s="257" t="s">
        <v>771</v>
      </c>
      <c r="D400" s="263" t="s">
        <v>149</v>
      </c>
      <c r="E400" s="239"/>
      <c r="F400" s="259"/>
      <c r="G400" s="241"/>
      <c r="H400" s="241"/>
      <c r="I400" s="241"/>
      <c r="J400" s="239"/>
      <c r="K400" s="259"/>
      <c r="L400" s="241"/>
      <c r="M400" s="241"/>
      <c r="N400" s="260"/>
      <c r="O400" s="241"/>
      <c r="P400" s="241"/>
      <c r="Q400" s="241"/>
      <c r="R400" s="241"/>
      <c r="S400" s="241"/>
      <c r="T400" s="241"/>
      <c r="U400" s="241"/>
      <c r="V400" s="214"/>
      <c r="W400" s="241"/>
      <c r="X400" s="241"/>
      <c r="Y400" s="241"/>
      <c r="Z400" s="214"/>
      <c r="AA400" s="241"/>
      <c r="AB400" s="214"/>
      <c r="AC400" s="241"/>
      <c r="AD400" s="214"/>
      <c r="AE400" s="241"/>
      <c r="AF400" s="214"/>
      <c r="AG400" s="241"/>
      <c r="AH400" s="214"/>
      <c r="AI400" s="241"/>
      <c r="AJ400" s="214"/>
      <c r="AK400" s="241"/>
      <c r="AL400" s="214"/>
      <c r="AM400" s="214"/>
      <c r="AN400" s="241"/>
      <c r="AO400" s="214"/>
      <c r="AP400" s="241"/>
      <c r="AQ400" s="214"/>
      <c r="AR400" s="241"/>
      <c r="AS400" s="214"/>
      <c r="AT400" s="241"/>
      <c r="AU400" s="214"/>
      <c r="AV400" s="241"/>
      <c r="AW400" s="214"/>
      <c r="AX400" s="261">
        <f>'[1]4 Расх.2018 '!AX163</f>
        <v>0</v>
      </c>
      <c r="AY400" s="407"/>
      <c r="AZ400" s="241">
        <f>'[1]4 Расх.2018 '!BB163</f>
        <v>0</v>
      </c>
      <c r="BA400" s="395" t="e">
        <f t="shared" si="21"/>
        <v>#DIV/0!</v>
      </c>
    </row>
    <row r="401" spans="1:53" ht="33" customHeight="1" x14ac:dyDescent="0.25">
      <c r="A401" s="280" t="s">
        <v>792</v>
      </c>
      <c r="B401" s="247" t="s">
        <v>214</v>
      </c>
      <c r="C401" s="247" t="s">
        <v>764</v>
      </c>
      <c r="D401" s="263" t="s">
        <v>215</v>
      </c>
      <c r="E401" s="239"/>
      <c r="F401" s="259"/>
      <c r="G401" s="241"/>
      <c r="H401" s="241"/>
      <c r="I401" s="241"/>
      <c r="J401" s="239"/>
      <c r="K401" s="259"/>
      <c r="L401" s="241"/>
      <c r="M401" s="241"/>
      <c r="N401" s="260"/>
      <c r="O401" s="241"/>
      <c r="P401" s="241"/>
      <c r="Q401" s="241"/>
      <c r="R401" s="241"/>
      <c r="S401" s="241"/>
      <c r="T401" s="241"/>
      <c r="U401" s="241"/>
      <c r="V401" s="214"/>
      <c r="W401" s="241"/>
      <c r="X401" s="241"/>
      <c r="Y401" s="241"/>
      <c r="Z401" s="214"/>
      <c r="AA401" s="241"/>
      <c r="AB401" s="214"/>
      <c r="AC401" s="241"/>
      <c r="AD401" s="214"/>
      <c r="AE401" s="241"/>
      <c r="AF401" s="214"/>
      <c r="AG401" s="241"/>
      <c r="AH401" s="214"/>
      <c r="AI401" s="241"/>
      <c r="AJ401" s="214"/>
      <c r="AK401" s="241"/>
      <c r="AL401" s="214"/>
      <c r="AM401" s="214"/>
      <c r="AN401" s="241"/>
      <c r="AO401" s="214"/>
      <c r="AP401" s="241"/>
      <c r="AQ401" s="214"/>
      <c r="AR401" s="241"/>
      <c r="AS401" s="214"/>
      <c r="AT401" s="241"/>
      <c r="AU401" s="214"/>
      <c r="AV401" s="241"/>
      <c r="AW401" s="214"/>
      <c r="AX401" s="261">
        <f>AX402</f>
        <v>29.954999999999998</v>
      </c>
      <c r="AY401" s="407"/>
      <c r="AZ401" s="241">
        <f>AZ402</f>
        <v>0</v>
      </c>
      <c r="BA401" s="395">
        <f t="shared" si="21"/>
        <v>0</v>
      </c>
    </row>
    <row r="402" spans="1:53" ht="39.75" customHeight="1" x14ac:dyDescent="0.25">
      <c r="A402" s="280" t="s">
        <v>792</v>
      </c>
      <c r="B402" s="247" t="s">
        <v>214</v>
      </c>
      <c r="C402" s="257" t="s">
        <v>771</v>
      </c>
      <c r="D402" s="263" t="s">
        <v>739</v>
      </c>
      <c r="E402" s="239"/>
      <c r="F402" s="259"/>
      <c r="G402" s="241"/>
      <c r="H402" s="241"/>
      <c r="I402" s="241"/>
      <c r="J402" s="239"/>
      <c r="K402" s="259"/>
      <c r="L402" s="241"/>
      <c r="M402" s="241"/>
      <c r="N402" s="260"/>
      <c r="O402" s="241"/>
      <c r="P402" s="241"/>
      <c r="Q402" s="241"/>
      <c r="R402" s="241"/>
      <c r="S402" s="241"/>
      <c r="T402" s="241"/>
      <c r="U402" s="241"/>
      <c r="V402" s="214"/>
      <c r="W402" s="241"/>
      <c r="X402" s="241"/>
      <c r="Y402" s="241"/>
      <c r="Z402" s="214"/>
      <c r="AA402" s="241"/>
      <c r="AB402" s="214"/>
      <c r="AC402" s="241"/>
      <c r="AD402" s="214"/>
      <c r="AE402" s="241"/>
      <c r="AF402" s="214"/>
      <c r="AG402" s="241"/>
      <c r="AH402" s="214"/>
      <c r="AI402" s="241"/>
      <c r="AJ402" s="214"/>
      <c r="AK402" s="241"/>
      <c r="AL402" s="214"/>
      <c r="AM402" s="214"/>
      <c r="AN402" s="241"/>
      <c r="AO402" s="214"/>
      <c r="AP402" s="241"/>
      <c r="AQ402" s="214"/>
      <c r="AR402" s="241"/>
      <c r="AS402" s="214"/>
      <c r="AT402" s="241"/>
      <c r="AU402" s="214"/>
      <c r="AV402" s="241"/>
      <c r="AW402" s="214"/>
      <c r="AX402" s="261">
        <v>29.954999999999998</v>
      </c>
      <c r="AY402" s="407"/>
      <c r="AZ402" s="241">
        <f>'[1]4 Расх.2018 '!BB165</f>
        <v>0</v>
      </c>
      <c r="BA402" s="395">
        <f t="shared" si="21"/>
        <v>0</v>
      </c>
    </row>
    <row r="403" spans="1:53" ht="39.75" customHeight="1" x14ac:dyDescent="0.25">
      <c r="A403" s="280" t="s">
        <v>792</v>
      </c>
      <c r="B403" s="247" t="s">
        <v>920</v>
      </c>
      <c r="C403" s="247" t="s">
        <v>764</v>
      </c>
      <c r="D403" s="248" t="s">
        <v>921</v>
      </c>
      <c r="E403" s="249"/>
      <c r="F403" s="250"/>
      <c r="G403" s="251"/>
      <c r="H403" s="251"/>
      <c r="I403" s="251"/>
      <c r="J403" s="249"/>
      <c r="K403" s="250"/>
      <c r="L403" s="251"/>
      <c r="M403" s="251"/>
      <c r="N403" s="252"/>
      <c r="O403" s="251"/>
      <c r="P403" s="251"/>
      <c r="Q403" s="251"/>
      <c r="R403" s="251"/>
      <c r="S403" s="251"/>
      <c r="T403" s="251"/>
      <c r="U403" s="251"/>
      <c r="V403" s="305"/>
      <c r="W403" s="251"/>
      <c r="X403" s="251"/>
      <c r="Y403" s="251"/>
      <c r="Z403" s="305"/>
      <c r="AA403" s="251"/>
      <c r="AB403" s="305"/>
      <c r="AC403" s="251"/>
      <c r="AD403" s="305"/>
      <c r="AE403" s="251"/>
      <c r="AF403" s="305"/>
      <c r="AG403" s="251"/>
      <c r="AH403" s="305"/>
      <c r="AI403" s="251"/>
      <c r="AJ403" s="305"/>
      <c r="AK403" s="251"/>
      <c r="AL403" s="305"/>
      <c r="AM403" s="305"/>
      <c r="AN403" s="251"/>
      <c r="AO403" s="305"/>
      <c r="AP403" s="251"/>
      <c r="AQ403" s="305"/>
      <c r="AR403" s="251"/>
      <c r="AS403" s="305"/>
      <c r="AT403" s="251"/>
      <c r="AU403" s="305"/>
      <c r="AV403" s="251"/>
      <c r="AW403" s="305"/>
      <c r="AX403" s="253">
        <f>AX404</f>
        <v>637.48299999999995</v>
      </c>
      <c r="AY403" s="407"/>
      <c r="AZ403" s="251">
        <f>AZ404+AZ405</f>
        <v>954.39700000000005</v>
      </c>
      <c r="BA403" s="395">
        <f t="shared" si="21"/>
        <v>149.71332568868505</v>
      </c>
    </row>
    <row r="404" spans="1:53" ht="35.25" customHeight="1" x14ac:dyDescent="0.25">
      <c r="A404" s="280" t="s">
        <v>792</v>
      </c>
      <c r="B404" s="257" t="s">
        <v>920</v>
      </c>
      <c r="C404" s="257" t="s">
        <v>771</v>
      </c>
      <c r="D404" s="263" t="s">
        <v>186</v>
      </c>
      <c r="E404" s="239"/>
      <c r="F404" s="259"/>
      <c r="G404" s="241"/>
      <c r="H404" s="241"/>
      <c r="I404" s="241"/>
      <c r="J404" s="239"/>
      <c r="K404" s="259"/>
      <c r="L404" s="241"/>
      <c r="M404" s="241"/>
      <c r="N404" s="260"/>
      <c r="O404" s="241"/>
      <c r="P404" s="241"/>
      <c r="Q404" s="241"/>
      <c r="R404" s="241"/>
      <c r="S404" s="241"/>
      <c r="T404" s="241"/>
      <c r="U404" s="241"/>
      <c r="V404" s="214"/>
      <c r="W404" s="241"/>
      <c r="X404" s="241"/>
      <c r="Y404" s="241"/>
      <c r="Z404" s="214"/>
      <c r="AA404" s="241"/>
      <c r="AB404" s="214"/>
      <c r="AC404" s="241"/>
      <c r="AD404" s="214"/>
      <c r="AE404" s="241"/>
      <c r="AF404" s="214"/>
      <c r="AG404" s="241"/>
      <c r="AH404" s="214"/>
      <c r="AI404" s="241"/>
      <c r="AJ404" s="214"/>
      <c r="AK404" s="241"/>
      <c r="AL404" s="214"/>
      <c r="AM404" s="214"/>
      <c r="AN404" s="241"/>
      <c r="AO404" s="214"/>
      <c r="AP404" s="241"/>
      <c r="AQ404" s="214"/>
      <c r="AR404" s="241"/>
      <c r="AS404" s="214"/>
      <c r="AT404" s="241"/>
      <c r="AU404" s="214"/>
      <c r="AV404" s="241"/>
      <c r="AW404" s="214"/>
      <c r="AX404" s="261">
        <v>637.48299999999995</v>
      </c>
      <c r="AY404" s="407"/>
      <c r="AZ404" s="241">
        <f>'[1]4 Расх.2018 '!BB167</f>
        <v>776.39700000000005</v>
      </c>
      <c r="BA404" s="395">
        <f t="shared" si="21"/>
        <v>121.7910124662148</v>
      </c>
    </row>
    <row r="405" spans="1:53" ht="44.25" customHeight="1" x14ac:dyDescent="0.25">
      <c r="A405" s="280" t="str">
        <f t="shared" ref="A405:B405" si="22">A407</f>
        <v>04 12</v>
      </c>
      <c r="B405" s="257" t="str">
        <f t="shared" si="22"/>
        <v>24025S1240</v>
      </c>
      <c r="C405" s="257" t="s">
        <v>764</v>
      </c>
      <c r="D405" s="248" t="s">
        <v>919</v>
      </c>
      <c r="E405" s="239"/>
      <c r="F405" s="259"/>
      <c r="G405" s="241"/>
      <c r="H405" s="241"/>
      <c r="I405" s="241"/>
      <c r="J405" s="239"/>
      <c r="K405" s="259"/>
      <c r="L405" s="241"/>
      <c r="M405" s="241"/>
      <c r="N405" s="260"/>
      <c r="O405" s="241"/>
      <c r="P405" s="241"/>
      <c r="Q405" s="241"/>
      <c r="R405" s="241"/>
      <c r="S405" s="241"/>
      <c r="T405" s="241"/>
      <c r="U405" s="241"/>
      <c r="V405" s="214"/>
      <c r="W405" s="241"/>
      <c r="X405" s="241"/>
      <c r="Y405" s="241"/>
      <c r="Z405" s="214"/>
      <c r="AA405" s="241"/>
      <c r="AB405" s="214"/>
      <c r="AC405" s="241"/>
      <c r="AD405" s="214"/>
      <c r="AE405" s="241"/>
      <c r="AF405" s="214"/>
      <c r="AG405" s="241"/>
      <c r="AH405" s="214"/>
      <c r="AI405" s="241"/>
      <c r="AJ405" s="214"/>
      <c r="AK405" s="241"/>
      <c r="AL405" s="214"/>
      <c r="AM405" s="214"/>
      <c r="AN405" s="241"/>
      <c r="AO405" s="214"/>
      <c r="AP405" s="241"/>
      <c r="AQ405" s="214"/>
      <c r="AR405" s="241"/>
      <c r="AS405" s="214"/>
      <c r="AT405" s="241"/>
      <c r="AU405" s="214"/>
      <c r="AV405" s="241"/>
      <c r="AW405" s="214"/>
      <c r="AX405" s="261">
        <f>AX406+AX407</f>
        <v>460.11500000000001</v>
      </c>
      <c r="AY405" s="407"/>
      <c r="AZ405" s="241">
        <f>'[1]4 Расх.2018 '!BB168</f>
        <v>178</v>
      </c>
      <c r="BA405" s="395">
        <f t="shared" si="21"/>
        <v>38.685980678743363</v>
      </c>
    </row>
    <row r="406" spans="1:53" ht="44.25" customHeight="1" x14ac:dyDescent="0.25">
      <c r="A406" s="280" t="s">
        <v>792</v>
      </c>
      <c r="B406" s="257" t="s">
        <v>184</v>
      </c>
      <c r="C406" s="257" t="s">
        <v>771</v>
      </c>
      <c r="D406" s="263" t="s">
        <v>185</v>
      </c>
      <c r="E406" s="239"/>
      <c r="F406" s="259"/>
      <c r="G406" s="241"/>
      <c r="H406" s="241"/>
      <c r="I406" s="241"/>
      <c r="J406" s="239"/>
      <c r="K406" s="259"/>
      <c r="L406" s="241"/>
      <c r="M406" s="241"/>
      <c r="N406" s="260"/>
      <c r="O406" s="241"/>
      <c r="P406" s="241"/>
      <c r="Q406" s="241"/>
      <c r="R406" s="241"/>
      <c r="S406" s="241"/>
      <c r="T406" s="241"/>
      <c r="U406" s="241"/>
      <c r="V406" s="214"/>
      <c r="W406" s="241"/>
      <c r="X406" s="241"/>
      <c r="Y406" s="241"/>
      <c r="Z406" s="214"/>
      <c r="AA406" s="241"/>
      <c r="AB406" s="214"/>
      <c r="AC406" s="241"/>
      <c r="AD406" s="214"/>
      <c r="AE406" s="241"/>
      <c r="AF406" s="214"/>
      <c r="AG406" s="241"/>
      <c r="AH406" s="214"/>
      <c r="AI406" s="241"/>
      <c r="AJ406" s="214"/>
      <c r="AK406" s="241"/>
      <c r="AL406" s="214"/>
      <c r="AM406" s="214"/>
      <c r="AN406" s="241"/>
      <c r="AO406" s="214"/>
      <c r="AP406" s="241"/>
      <c r="AQ406" s="214"/>
      <c r="AR406" s="241"/>
      <c r="AS406" s="214"/>
      <c r="AT406" s="241"/>
      <c r="AU406" s="214"/>
      <c r="AV406" s="241"/>
      <c r="AW406" s="214"/>
      <c r="AX406" s="354">
        <v>90.07</v>
      </c>
      <c r="AY406" s="407"/>
      <c r="AZ406" s="241"/>
      <c r="BA406" s="395"/>
    </row>
    <row r="407" spans="1:53" ht="36" customHeight="1" x14ac:dyDescent="0.25">
      <c r="A407" s="280" t="s">
        <v>792</v>
      </c>
      <c r="B407" s="257" t="s">
        <v>184</v>
      </c>
      <c r="C407" s="257" t="s">
        <v>13</v>
      </c>
      <c r="D407" s="263" t="s">
        <v>185</v>
      </c>
      <c r="E407" s="239"/>
      <c r="F407" s="259"/>
      <c r="G407" s="241"/>
      <c r="H407" s="241"/>
      <c r="I407" s="241"/>
      <c r="J407" s="239"/>
      <c r="K407" s="259"/>
      <c r="L407" s="241"/>
      <c r="M407" s="241"/>
      <c r="N407" s="260"/>
      <c r="O407" s="241"/>
      <c r="P407" s="241"/>
      <c r="Q407" s="241"/>
      <c r="R407" s="241"/>
      <c r="S407" s="241"/>
      <c r="T407" s="241"/>
      <c r="U407" s="241"/>
      <c r="V407" s="214"/>
      <c r="W407" s="241"/>
      <c r="X407" s="241"/>
      <c r="Y407" s="241"/>
      <c r="Z407" s="214"/>
      <c r="AA407" s="241"/>
      <c r="AB407" s="214"/>
      <c r="AC407" s="241"/>
      <c r="AD407" s="214"/>
      <c r="AE407" s="241"/>
      <c r="AF407" s="214"/>
      <c r="AG407" s="241"/>
      <c r="AH407" s="214"/>
      <c r="AI407" s="241"/>
      <c r="AJ407" s="214"/>
      <c r="AK407" s="241"/>
      <c r="AL407" s="214"/>
      <c r="AM407" s="214"/>
      <c r="AN407" s="241"/>
      <c r="AO407" s="214"/>
      <c r="AP407" s="241"/>
      <c r="AQ407" s="214"/>
      <c r="AR407" s="241"/>
      <c r="AS407" s="214"/>
      <c r="AT407" s="241"/>
      <c r="AU407" s="214"/>
      <c r="AV407" s="241"/>
      <c r="AW407" s="214"/>
      <c r="AX407" s="354">
        <v>370.04500000000002</v>
      </c>
      <c r="AY407" s="407"/>
      <c r="AZ407" s="241"/>
      <c r="BA407" s="395">
        <f t="shared" si="21"/>
        <v>0</v>
      </c>
    </row>
    <row r="408" spans="1:53" ht="27.75" hidden="1" customHeight="1" x14ac:dyDescent="0.25">
      <c r="A408" s="255"/>
      <c r="B408" s="247"/>
      <c r="C408" s="247"/>
      <c r="D408" s="258"/>
      <c r="E408" s="239"/>
      <c r="F408" s="259"/>
      <c r="G408" s="241"/>
      <c r="H408" s="241"/>
      <c r="I408" s="241"/>
      <c r="J408" s="239"/>
      <c r="K408" s="259"/>
      <c r="L408" s="241"/>
      <c r="M408" s="241"/>
      <c r="N408" s="260"/>
      <c r="O408" s="241"/>
      <c r="P408" s="241"/>
      <c r="Q408" s="241"/>
      <c r="R408" s="241"/>
      <c r="S408" s="241"/>
      <c r="T408" s="241"/>
      <c r="U408" s="241"/>
      <c r="V408" s="214"/>
      <c r="W408" s="241"/>
      <c r="X408" s="241"/>
      <c r="Y408" s="241"/>
      <c r="Z408" s="270"/>
      <c r="AA408" s="241"/>
      <c r="AB408" s="214"/>
      <c r="AC408" s="241"/>
      <c r="AD408" s="214"/>
      <c r="AE408" s="241"/>
      <c r="AF408" s="214"/>
      <c r="AG408" s="241"/>
      <c r="AH408" s="214"/>
      <c r="AI408" s="241"/>
      <c r="AJ408" s="214"/>
      <c r="AK408" s="241"/>
      <c r="AL408" s="214"/>
      <c r="AM408" s="214"/>
      <c r="AN408" s="241"/>
      <c r="AO408" s="260"/>
      <c r="AP408" s="241"/>
      <c r="AQ408" s="214"/>
      <c r="AR408" s="241"/>
      <c r="AS408" s="214"/>
      <c r="AT408" s="241"/>
      <c r="AU408" s="214"/>
      <c r="AV408" s="241"/>
      <c r="AW408" s="214"/>
      <c r="AX408" s="261"/>
      <c r="AY408" s="407"/>
      <c r="AZ408" s="241"/>
      <c r="BA408" s="395" t="e">
        <f t="shared" si="21"/>
        <v>#DIV/0!</v>
      </c>
    </row>
    <row r="409" spans="1:53" ht="25.5" hidden="1" customHeight="1" x14ac:dyDescent="0.25">
      <c r="A409" s="255"/>
      <c r="B409" s="247"/>
      <c r="C409" s="247"/>
      <c r="D409" s="258"/>
      <c r="E409" s="239"/>
      <c r="F409" s="259"/>
      <c r="G409" s="241"/>
      <c r="H409" s="241"/>
      <c r="I409" s="241"/>
      <c r="J409" s="239"/>
      <c r="K409" s="259"/>
      <c r="L409" s="241"/>
      <c r="M409" s="241"/>
      <c r="N409" s="260"/>
      <c r="O409" s="241"/>
      <c r="P409" s="241"/>
      <c r="Q409" s="241"/>
      <c r="R409" s="241"/>
      <c r="S409" s="241"/>
      <c r="T409" s="241"/>
      <c r="U409" s="241"/>
      <c r="V409" s="214"/>
      <c r="W409" s="241"/>
      <c r="X409" s="241"/>
      <c r="Y409" s="241"/>
      <c r="Z409" s="270"/>
      <c r="AA409" s="241"/>
      <c r="AB409" s="214"/>
      <c r="AC409" s="241"/>
      <c r="AD409" s="214"/>
      <c r="AE409" s="241"/>
      <c r="AF409" s="214"/>
      <c r="AG409" s="241"/>
      <c r="AH409" s="214"/>
      <c r="AI409" s="241"/>
      <c r="AJ409" s="214"/>
      <c r="AK409" s="241"/>
      <c r="AL409" s="214"/>
      <c r="AM409" s="214"/>
      <c r="AN409" s="241"/>
      <c r="AO409" s="260"/>
      <c r="AP409" s="241"/>
      <c r="AQ409" s="214"/>
      <c r="AR409" s="241"/>
      <c r="AS409" s="214"/>
      <c r="AT409" s="241"/>
      <c r="AU409" s="214"/>
      <c r="AV409" s="241"/>
      <c r="AW409" s="214"/>
      <c r="AX409" s="261"/>
      <c r="AY409" s="407"/>
      <c r="AZ409" s="241"/>
      <c r="BA409" s="395" t="e">
        <f t="shared" si="21"/>
        <v>#DIV/0!</v>
      </c>
    </row>
    <row r="410" spans="1:53" ht="15.75" hidden="1" customHeight="1" x14ac:dyDescent="0.25">
      <c r="A410" s="255"/>
      <c r="B410" s="247"/>
      <c r="C410" s="247"/>
      <c r="D410" s="248"/>
      <c r="E410" s="239"/>
      <c r="F410" s="259"/>
      <c r="G410" s="241"/>
      <c r="H410" s="241"/>
      <c r="I410" s="241"/>
      <c r="J410" s="239"/>
      <c r="K410" s="259"/>
      <c r="L410" s="241"/>
      <c r="M410" s="241"/>
      <c r="N410" s="260"/>
      <c r="O410" s="241"/>
      <c r="P410" s="241"/>
      <c r="Q410" s="241"/>
      <c r="R410" s="241"/>
      <c r="S410" s="241"/>
      <c r="T410" s="241"/>
      <c r="U410" s="241"/>
      <c r="V410" s="214"/>
      <c r="W410" s="241"/>
      <c r="X410" s="241"/>
      <c r="Y410" s="241"/>
      <c r="Z410" s="270"/>
      <c r="AA410" s="241"/>
      <c r="AB410" s="214"/>
      <c r="AC410" s="241"/>
      <c r="AD410" s="214"/>
      <c r="AE410" s="241"/>
      <c r="AF410" s="214"/>
      <c r="AG410" s="241"/>
      <c r="AH410" s="214"/>
      <c r="AI410" s="241"/>
      <c r="AJ410" s="214"/>
      <c r="AK410" s="241"/>
      <c r="AL410" s="214"/>
      <c r="AM410" s="214"/>
      <c r="AN410" s="241"/>
      <c r="AO410" s="260"/>
      <c r="AP410" s="241"/>
      <c r="AQ410" s="214"/>
      <c r="AR410" s="241"/>
      <c r="AS410" s="214"/>
      <c r="AT410" s="241"/>
      <c r="AU410" s="214"/>
      <c r="AV410" s="241"/>
      <c r="AW410" s="214"/>
      <c r="AX410" s="261"/>
      <c r="AY410" s="407"/>
      <c r="AZ410" s="241"/>
      <c r="BA410" s="395" t="e">
        <f t="shared" si="21"/>
        <v>#DIV/0!</v>
      </c>
    </row>
    <row r="411" spans="1:53" ht="3" hidden="1" customHeight="1" x14ac:dyDescent="0.25">
      <c r="A411" s="280"/>
      <c r="B411" s="257"/>
      <c r="C411" s="257"/>
      <c r="D411" s="263"/>
      <c r="E411" s="239"/>
      <c r="F411" s="259"/>
      <c r="G411" s="241"/>
      <c r="H411" s="241"/>
      <c r="I411" s="241"/>
      <c r="J411" s="239"/>
      <c r="K411" s="259"/>
      <c r="L411" s="241"/>
      <c r="M411" s="241"/>
      <c r="N411" s="260"/>
      <c r="O411" s="241"/>
      <c r="P411" s="241"/>
      <c r="Q411" s="241"/>
      <c r="R411" s="241"/>
      <c r="S411" s="241"/>
      <c r="T411" s="241"/>
      <c r="U411" s="241"/>
      <c r="V411" s="214"/>
      <c r="W411" s="241"/>
      <c r="X411" s="241"/>
      <c r="Y411" s="241"/>
      <c r="Z411" s="270"/>
      <c r="AA411" s="241"/>
      <c r="AB411" s="214"/>
      <c r="AC411" s="241"/>
      <c r="AD411" s="214"/>
      <c r="AE411" s="241"/>
      <c r="AF411" s="214"/>
      <c r="AG411" s="241"/>
      <c r="AH411" s="214"/>
      <c r="AI411" s="241"/>
      <c r="AJ411" s="214"/>
      <c r="AK411" s="241"/>
      <c r="AL411" s="214"/>
      <c r="AM411" s="214"/>
      <c r="AN411" s="241"/>
      <c r="AO411" s="260"/>
      <c r="AP411" s="241"/>
      <c r="AQ411" s="214"/>
      <c r="AR411" s="241"/>
      <c r="AS411" s="214"/>
      <c r="AT411" s="241"/>
      <c r="AU411" s="214"/>
      <c r="AV411" s="241"/>
      <c r="AW411" s="214"/>
      <c r="AX411" s="261"/>
      <c r="AY411" s="407"/>
      <c r="AZ411" s="241"/>
      <c r="BA411" s="395" t="e">
        <f t="shared" si="21"/>
        <v>#DIV/0!</v>
      </c>
    </row>
    <row r="412" spans="1:53" ht="3" hidden="1" customHeight="1" x14ac:dyDescent="0.25">
      <c r="A412" s="474"/>
      <c r="B412" s="475"/>
      <c r="C412" s="475"/>
      <c r="D412" s="258"/>
      <c r="E412" s="239"/>
      <c r="F412" s="270"/>
      <c r="G412" s="270"/>
      <c r="H412" s="270"/>
      <c r="I412" s="270"/>
      <c r="J412" s="277"/>
      <c r="K412" s="270"/>
      <c r="L412" s="270"/>
      <c r="M412" s="270"/>
      <c r="N412" s="270"/>
      <c r="O412" s="231"/>
      <c r="P412" s="241"/>
      <c r="Q412" s="241"/>
      <c r="R412" s="241"/>
      <c r="S412" s="241"/>
      <c r="T412" s="241"/>
      <c r="U412" s="241"/>
      <c r="V412" s="214"/>
      <c r="W412" s="241"/>
      <c r="X412" s="241"/>
      <c r="Y412" s="241"/>
      <c r="Z412" s="270"/>
      <c r="AA412" s="241"/>
      <c r="AB412" s="214"/>
      <c r="AC412" s="241"/>
      <c r="AD412" s="214"/>
      <c r="AE412" s="241"/>
      <c r="AF412" s="214"/>
      <c r="AG412" s="241"/>
      <c r="AH412" s="214"/>
      <c r="AI412" s="241"/>
      <c r="AJ412" s="214"/>
      <c r="AK412" s="241"/>
      <c r="AL412" s="214"/>
      <c r="AM412" s="214"/>
      <c r="AN412" s="241"/>
      <c r="AO412" s="270"/>
      <c r="AP412" s="241"/>
      <c r="AQ412" s="214"/>
      <c r="AR412" s="241"/>
      <c r="AS412" s="214"/>
      <c r="AT412" s="241"/>
      <c r="AU412" s="214"/>
      <c r="AV412" s="241"/>
      <c r="AW412" s="214"/>
      <c r="AX412" s="261"/>
      <c r="AY412" s="407"/>
      <c r="AZ412" s="241"/>
      <c r="BA412" s="395" t="e">
        <f t="shared" si="21"/>
        <v>#DIV/0!</v>
      </c>
    </row>
    <row r="413" spans="1:53" ht="24.75" hidden="1" customHeight="1" x14ac:dyDescent="0.25">
      <c r="A413" s="474"/>
      <c r="B413" s="475"/>
      <c r="C413" s="475"/>
      <c r="D413" s="258"/>
      <c r="E413" s="239"/>
      <c r="F413" s="270"/>
      <c r="G413" s="270"/>
      <c r="H413" s="270"/>
      <c r="I413" s="270"/>
      <c r="J413" s="277"/>
      <c r="K413" s="270"/>
      <c r="L413" s="270"/>
      <c r="M413" s="270"/>
      <c r="N413" s="270"/>
      <c r="O413" s="231"/>
      <c r="P413" s="241"/>
      <c r="Q413" s="241"/>
      <c r="R413" s="241"/>
      <c r="S413" s="241"/>
      <c r="T413" s="241"/>
      <c r="U413" s="241"/>
      <c r="V413" s="214"/>
      <c r="W413" s="241"/>
      <c r="X413" s="241"/>
      <c r="Y413" s="241"/>
      <c r="Z413" s="270"/>
      <c r="AA413" s="241"/>
      <c r="AB413" s="214"/>
      <c r="AC413" s="241"/>
      <c r="AD413" s="214"/>
      <c r="AE413" s="241"/>
      <c r="AF413" s="214"/>
      <c r="AG413" s="241"/>
      <c r="AH413" s="214"/>
      <c r="AI413" s="241"/>
      <c r="AJ413" s="214"/>
      <c r="AK413" s="241"/>
      <c r="AL413" s="214"/>
      <c r="AM413" s="214"/>
      <c r="AN413" s="241"/>
      <c r="AO413" s="270"/>
      <c r="AP413" s="241"/>
      <c r="AQ413" s="214"/>
      <c r="AR413" s="241"/>
      <c r="AS413" s="214"/>
      <c r="AT413" s="241"/>
      <c r="AU413" s="214"/>
      <c r="AV413" s="241"/>
      <c r="AW413" s="214"/>
      <c r="AX413" s="261"/>
      <c r="AY413" s="407"/>
      <c r="AZ413" s="241"/>
      <c r="BA413" s="395" t="e">
        <f t="shared" si="21"/>
        <v>#DIV/0!</v>
      </c>
    </row>
    <row r="414" spans="1:53" ht="27.75" hidden="1" customHeight="1" x14ac:dyDescent="0.25">
      <c r="A414" s="474"/>
      <c r="B414" s="475"/>
      <c r="C414" s="475"/>
      <c r="D414" s="258"/>
      <c r="E414" s="239"/>
      <c r="F414" s="270"/>
      <c r="G414" s="270"/>
      <c r="H414" s="270"/>
      <c r="I414" s="270"/>
      <c r="J414" s="277"/>
      <c r="K414" s="270"/>
      <c r="L414" s="270"/>
      <c r="M414" s="270"/>
      <c r="N414" s="270"/>
      <c r="O414" s="231"/>
      <c r="P414" s="241"/>
      <c r="Q414" s="241"/>
      <c r="R414" s="241"/>
      <c r="S414" s="241"/>
      <c r="T414" s="241"/>
      <c r="U414" s="241"/>
      <c r="V414" s="214"/>
      <c r="W414" s="241"/>
      <c r="X414" s="241"/>
      <c r="Y414" s="241"/>
      <c r="Z414" s="270"/>
      <c r="AA414" s="241"/>
      <c r="AB414" s="214"/>
      <c r="AC414" s="241"/>
      <c r="AD414" s="214"/>
      <c r="AE414" s="241"/>
      <c r="AF414" s="214"/>
      <c r="AG414" s="241"/>
      <c r="AH414" s="214"/>
      <c r="AI414" s="241"/>
      <c r="AJ414" s="214"/>
      <c r="AK414" s="241"/>
      <c r="AL414" s="214"/>
      <c r="AM414" s="214"/>
      <c r="AN414" s="241"/>
      <c r="AO414" s="270"/>
      <c r="AP414" s="241"/>
      <c r="AQ414" s="214"/>
      <c r="AR414" s="241"/>
      <c r="AS414" s="214"/>
      <c r="AT414" s="241"/>
      <c r="AU414" s="214"/>
      <c r="AV414" s="241"/>
      <c r="AW414" s="214"/>
      <c r="AX414" s="261"/>
      <c r="AY414" s="407"/>
      <c r="AZ414" s="241"/>
      <c r="BA414" s="395" t="e">
        <f t="shared" si="21"/>
        <v>#DIV/0!</v>
      </c>
    </row>
    <row r="415" spans="1:53" ht="0.75" hidden="1" customHeight="1" x14ac:dyDescent="0.25">
      <c r="A415" s="474" t="s">
        <v>1001</v>
      </c>
      <c r="B415" s="475" t="s">
        <v>1001</v>
      </c>
      <c r="C415" s="475" t="s">
        <v>1001</v>
      </c>
      <c r="D415" s="258" t="s">
        <v>1001</v>
      </c>
      <c r="E415" s="239"/>
      <c r="F415" s="270"/>
      <c r="G415" s="270"/>
      <c r="H415" s="270"/>
      <c r="I415" s="270"/>
      <c r="J415" s="277"/>
      <c r="K415" s="270"/>
      <c r="L415" s="270"/>
      <c r="M415" s="270"/>
      <c r="N415" s="270"/>
      <c r="O415" s="231"/>
      <c r="P415" s="241"/>
      <c r="Q415" s="241"/>
      <c r="R415" s="241"/>
      <c r="S415" s="241"/>
      <c r="T415" s="241"/>
      <c r="U415" s="241"/>
      <c r="V415" s="214"/>
      <c r="W415" s="241"/>
      <c r="X415" s="241"/>
      <c r="Y415" s="241"/>
      <c r="Z415" s="270"/>
      <c r="AA415" s="241"/>
      <c r="AB415" s="214"/>
      <c r="AC415" s="241"/>
      <c r="AD415" s="214"/>
      <c r="AE415" s="241"/>
      <c r="AF415" s="214"/>
      <c r="AG415" s="241"/>
      <c r="AH415" s="214"/>
      <c r="AI415" s="241"/>
      <c r="AJ415" s="214"/>
      <c r="AK415" s="241"/>
      <c r="AL415" s="214"/>
      <c r="AM415" s="214"/>
      <c r="AN415" s="241"/>
      <c r="AO415" s="270"/>
      <c r="AP415" s="241"/>
      <c r="AQ415" s="214"/>
      <c r="AR415" s="241"/>
      <c r="AS415" s="214"/>
      <c r="AT415" s="241"/>
      <c r="AU415" s="214"/>
      <c r="AV415" s="241"/>
      <c r="AW415" s="214"/>
      <c r="AX415" s="261">
        <v>0</v>
      </c>
      <c r="AY415" s="407"/>
      <c r="AZ415" s="241">
        <v>0</v>
      </c>
      <c r="BA415" s="395" t="e">
        <f t="shared" si="21"/>
        <v>#DIV/0!</v>
      </c>
    </row>
    <row r="416" spans="1:53" ht="40.5" customHeight="1" x14ac:dyDescent="0.25">
      <c r="A416" s="630" t="s">
        <v>1002</v>
      </c>
      <c r="B416" s="631"/>
      <c r="C416" s="631"/>
      <c r="D416" s="632"/>
      <c r="E416" s="387"/>
      <c r="F416" s="373"/>
      <c r="G416" s="373"/>
      <c r="H416" s="373"/>
      <c r="I416" s="373"/>
      <c r="J416" s="373"/>
      <c r="K416" s="373"/>
      <c r="L416" s="373"/>
      <c r="M416" s="373"/>
      <c r="N416" s="373"/>
      <c r="O416" s="372"/>
      <c r="P416" s="388"/>
      <c r="Q416" s="389"/>
      <c r="R416" s="389"/>
      <c r="S416" s="389"/>
      <c r="T416" s="389"/>
      <c r="U416" s="389"/>
      <c r="V416" s="376"/>
      <c r="W416" s="389"/>
      <c r="X416" s="389"/>
      <c r="Y416" s="390"/>
      <c r="Z416" s="373"/>
      <c r="AA416" s="390"/>
      <c r="AB416" s="373"/>
      <c r="AC416" s="390"/>
      <c r="AD416" s="373"/>
      <c r="AE416" s="390"/>
      <c r="AF416" s="373"/>
      <c r="AG416" s="390"/>
      <c r="AH416" s="373"/>
      <c r="AI416" s="391"/>
      <c r="AJ416" s="373"/>
      <c r="AK416" s="391"/>
      <c r="AL416" s="373"/>
      <c r="AM416" s="373"/>
      <c r="AN416" s="391"/>
      <c r="AO416" s="373"/>
      <c r="AP416" s="391"/>
      <c r="AQ416" s="373"/>
      <c r="AR416" s="391"/>
      <c r="AS416" s="373"/>
      <c r="AT416" s="391"/>
      <c r="AU416" s="373"/>
      <c r="AV416" s="391"/>
      <c r="AW416" s="392" t="e">
        <f>#REF!+#REF!+#REF!+#REF!+#REF!+#REF!+#REF!+#REF!+#REF!+#REF!+#REF!+#REF!</f>
        <v>#REF!</v>
      </c>
      <c r="AX416" s="242">
        <f>AX417+AX512+AX529+AX537+AX561+AX860+AX888+AX893+AX901+AX909+AX856</f>
        <v>19599.668000000001</v>
      </c>
      <c r="AY416" s="394" t="e">
        <f>#REF!+#REF!+#REF!+#REF!+#REF!+#REF!+#REF!+#REF!+#REF!+#REF!+#REF!+#REF!</f>
        <v>#REF!</v>
      </c>
      <c r="AZ416" s="239">
        <f>AZ417+AZ512+AZ520+AZ537+AZ561+AZ901+AZ909+AZ860+AZ888+AZ893</f>
        <v>17189.382710000002</v>
      </c>
      <c r="BA416" s="395">
        <f t="shared" si="21"/>
        <v>87.702417765443784</v>
      </c>
    </row>
    <row r="417" spans="1:53" ht="15.75" x14ac:dyDescent="0.25">
      <c r="A417" s="461" t="s">
        <v>765</v>
      </c>
      <c r="B417" s="237" t="s">
        <v>766</v>
      </c>
      <c r="C417" s="237" t="s">
        <v>764</v>
      </c>
      <c r="D417" s="238" t="s">
        <v>385</v>
      </c>
      <c r="E417" s="239" t="e">
        <f>F417+G417+H417+I417</f>
        <v>#REF!</v>
      </c>
      <c r="F417" s="239" t="e">
        <f>F418+F423+F433+F468+F480+#REF!</f>
        <v>#REF!</v>
      </c>
      <c r="G417" s="239" t="e">
        <f>G418+G423+G433+G468+G480+#REF!</f>
        <v>#REF!</v>
      </c>
      <c r="H417" s="239" t="e">
        <f>H418+H423+H433+H468+H480+#REF!</f>
        <v>#REF!</v>
      </c>
      <c r="I417" s="239" t="e">
        <f>I418+I423+I433+I468+I480+#REF!</f>
        <v>#REF!</v>
      </c>
      <c r="J417" s="239" t="e">
        <f>K417+L417+M417+N417</f>
        <v>#REF!</v>
      </c>
      <c r="K417" s="239" t="e">
        <f>K418+K423+K433+K468+K480+#REF!</f>
        <v>#REF!</v>
      </c>
      <c r="L417" s="239" t="e">
        <f>L418+L423+L433+L468+L480+#REF!</f>
        <v>#REF!</v>
      </c>
      <c r="M417" s="239" t="e">
        <f>M418+M423+M433+M468+M480+#REF!</f>
        <v>#REF!</v>
      </c>
      <c r="N417" s="240" t="e">
        <f>N418+N423+N433+N468+N480+#REF!</f>
        <v>#REF!</v>
      </c>
      <c r="O417" s="239">
        <v>4816286.6500000004</v>
      </c>
      <c r="P417" s="241">
        <v>-79153.289999999994</v>
      </c>
      <c r="Q417" s="239" t="e">
        <f>Q418+Q423+Q433+Q468+Q480</f>
        <v>#REF!</v>
      </c>
      <c r="R417" s="239" t="e">
        <f>R418+R423+R433+R468+R480</f>
        <v>#REF!</v>
      </c>
      <c r="S417" s="239" t="e">
        <f>S418+S423+S433+S468+S480+#REF!</f>
        <v>#REF!</v>
      </c>
      <c r="T417" s="239" t="e">
        <f>T418+T423+T433+T468+T480+#REF!</f>
        <v>#REF!</v>
      </c>
      <c r="U417" s="239" t="e">
        <f>U418+U423+U433+U468+U480+#REF!</f>
        <v>#REF!</v>
      </c>
      <c r="V417" s="214"/>
      <c r="W417" s="239" t="e">
        <f>W418+W423+W433+W468+W480+#REF!</f>
        <v>#REF!</v>
      </c>
      <c r="X417" s="239" t="e">
        <f>X418+X423+X433+X468+X480+#REF!</f>
        <v>#REF!</v>
      </c>
      <c r="Y417" s="239" t="e">
        <f t="shared" ref="Y417:Y442" si="23">W417+X417</f>
        <v>#REF!</v>
      </c>
      <c r="Z417" s="214"/>
      <c r="AA417" s="239" t="e">
        <f>AA418+AA423+AA433+#REF!+AA468+AA480</f>
        <v>#REF!</v>
      </c>
      <c r="AB417" s="214"/>
      <c r="AC417" s="239" t="e">
        <f>AC418+AC423+AC433+#REF!+AC468+AC480</f>
        <v>#REF!</v>
      </c>
      <c r="AD417" s="214"/>
      <c r="AE417" s="239" t="e">
        <f>AE418+AE423+AE433+#REF!+AE468+AE480</f>
        <v>#REF!</v>
      </c>
      <c r="AF417" s="214"/>
      <c r="AG417" s="239" t="e">
        <f>AG418+AG423+AG433+#REF!+AG468+AG480</f>
        <v>#REF!</v>
      </c>
      <c r="AH417" s="214"/>
      <c r="AI417" s="239" t="e">
        <f>AI418+AI423+AI433+#REF!+AI468+AI480+AI452</f>
        <v>#REF!</v>
      </c>
      <c r="AJ417" s="214"/>
      <c r="AK417" s="239" t="e">
        <f>AK418+AK423+AK433+#REF!+AK468+AK480+AK452+AK909</f>
        <v>#REF!</v>
      </c>
      <c r="AL417" s="214"/>
      <c r="AM417" s="214"/>
      <c r="AN417" s="239" t="e">
        <f>AN418+AN423+AN433+#REF!+AN468+AN480+AN452+AN909</f>
        <v>#REF!</v>
      </c>
      <c r="AO417" s="240"/>
      <c r="AP417" s="239" t="e">
        <f>AP418+AP423+AP433+#REF!+AP468+AP480+AP452+AP909</f>
        <v>#REF!</v>
      </c>
      <c r="AQ417" s="214"/>
      <c r="AR417" s="239" t="e">
        <f>AR418+AR423+AR433+#REF!+AR468+AR480+AR452+AR909</f>
        <v>#REF!</v>
      </c>
      <c r="AS417" s="214"/>
      <c r="AT417" s="239" t="e">
        <f>AT418+AT423+AT433+#REF!+AT468+AT480+AT452+AT909</f>
        <v>#REF!</v>
      </c>
      <c r="AU417" s="214"/>
      <c r="AV417" s="239" t="e">
        <f>AV418+AV423+AV433+#REF!+AV468+AV480+AV452+AV909</f>
        <v>#REF!</v>
      </c>
      <c r="AW417" s="214"/>
      <c r="AX417" s="242">
        <f>AX418+AX427+AX438+AX452+AX463+AX497+AX469+AX448+AX475</f>
        <v>13632.17</v>
      </c>
      <c r="AY417" s="476"/>
      <c r="AZ417" s="239">
        <f>AZ418+AZ427+AZ433+AZ448+AZ452+AZ468+AZ480+AZ463</f>
        <v>8801.7100000000009</v>
      </c>
      <c r="BA417" s="395">
        <f t="shared" si="21"/>
        <v>64.565729447329375</v>
      </c>
    </row>
    <row r="418" spans="1:53" ht="27" customHeight="1" x14ac:dyDescent="0.25">
      <c r="A418" s="236" t="s">
        <v>767</v>
      </c>
      <c r="B418" s="237" t="s">
        <v>766</v>
      </c>
      <c r="C418" s="237" t="s">
        <v>764</v>
      </c>
      <c r="D418" s="238" t="s">
        <v>386</v>
      </c>
      <c r="E418" s="239">
        <f>F418+G418+H418+I418</f>
        <v>284000</v>
      </c>
      <c r="F418" s="239">
        <f>F419</f>
        <v>63000</v>
      </c>
      <c r="G418" s="239">
        <f>G419</f>
        <v>69000</v>
      </c>
      <c r="H418" s="239">
        <f>H419</f>
        <v>73000</v>
      </c>
      <c r="I418" s="239">
        <f>I419</f>
        <v>79000</v>
      </c>
      <c r="J418" s="239">
        <f>K418+L418+M418+N418</f>
        <v>0</v>
      </c>
      <c r="K418" s="239">
        <f>K419</f>
        <v>0</v>
      </c>
      <c r="L418" s="239">
        <f>L419</f>
        <v>0</v>
      </c>
      <c r="M418" s="239">
        <f>M419</f>
        <v>0</v>
      </c>
      <c r="N418" s="240">
        <f>N419</f>
        <v>0</v>
      </c>
      <c r="O418" s="239">
        <v>284000</v>
      </c>
      <c r="P418" s="241"/>
      <c r="Q418" s="239">
        <f>Q419</f>
        <v>232719</v>
      </c>
      <c r="R418" s="239">
        <f>R419</f>
        <v>232719</v>
      </c>
      <c r="S418" s="239">
        <f>S419</f>
        <v>232719</v>
      </c>
      <c r="T418" s="239">
        <f>T419</f>
        <v>232719</v>
      </c>
      <c r="U418" s="239">
        <f>U419</f>
        <v>248193.6</v>
      </c>
      <c r="V418" s="214"/>
      <c r="W418" s="239">
        <f t="shared" ref="W418:X421" si="24">W419</f>
        <v>248193.6</v>
      </c>
      <c r="X418" s="239">
        <f t="shared" si="24"/>
        <v>60942.31</v>
      </c>
      <c r="Y418" s="239">
        <f t="shared" si="23"/>
        <v>309135.91000000003</v>
      </c>
      <c r="Z418" s="214"/>
      <c r="AA418" s="239">
        <f>AA419</f>
        <v>369011.03</v>
      </c>
      <c r="AB418" s="214"/>
      <c r="AC418" s="239">
        <f>AC419</f>
        <v>369011.03</v>
      </c>
      <c r="AD418" s="214"/>
      <c r="AE418" s="239">
        <f>AE419</f>
        <v>374011.03</v>
      </c>
      <c r="AF418" s="214"/>
      <c r="AG418" s="239">
        <f>AG419</f>
        <v>361500</v>
      </c>
      <c r="AH418" s="214"/>
      <c r="AI418" s="239">
        <f>AI419</f>
        <v>361500</v>
      </c>
      <c r="AJ418" s="214"/>
      <c r="AK418" s="239">
        <f>AK419</f>
        <v>361500</v>
      </c>
      <c r="AL418" s="214"/>
      <c r="AM418" s="214"/>
      <c r="AN418" s="239">
        <f>AN419</f>
        <v>419500</v>
      </c>
      <c r="AO418" s="240"/>
      <c r="AP418" s="239">
        <f>AP419</f>
        <v>419500</v>
      </c>
      <c r="AQ418" s="214"/>
      <c r="AR418" s="239">
        <f>AR419</f>
        <v>455800</v>
      </c>
      <c r="AS418" s="214"/>
      <c r="AT418" s="239">
        <f>AT419</f>
        <v>455800</v>
      </c>
      <c r="AU418" s="214"/>
      <c r="AV418" s="239">
        <f>AV419</f>
        <v>455800</v>
      </c>
      <c r="AW418" s="214"/>
      <c r="AX418" s="242">
        <f>AX421+AX426</f>
        <v>537.20000000000005</v>
      </c>
      <c r="AY418" s="476"/>
      <c r="AZ418" s="239">
        <f>AZ419</f>
        <v>256</v>
      </c>
      <c r="BA418" s="395">
        <f t="shared" si="21"/>
        <v>47.654504839910643</v>
      </c>
    </row>
    <row r="419" spans="1:53" ht="31.5" hidden="1" x14ac:dyDescent="0.25">
      <c r="A419" s="246" t="s">
        <v>767</v>
      </c>
      <c r="B419" s="247" t="s">
        <v>768</v>
      </c>
      <c r="C419" s="247" t="s">
        <v>764</v>
      </c>
      <c r="D419" s="248" t="s">
        <v>691</v>
      </c>
      <c r="E419" s="249">
        <f>F419+G419+H419+I419</f>
        <v>284000</v>
      </c>
      <c r="F419" s="250">
        <f>F421</f>
        <v>63000</v>
      </c>
      <c r="G419" s="251">
        <f>G421</f>
        <v>69000</v>
      </c>
      <c r="H419" s="251">
        <f>H421</f>
        <v>73000</v>
      </c>
      <c r="I419" s="251">
        <f>I421</f>
        <v>79000</v>
      </c>
      <c r="J419" s="249">
        <f>K419+L419+M419+N419</f>
        <v>0</v>
      </c>
      <c r="K419" s="250">
        <f>K421</f>
        <v>0</v>
      </c>
      <c r="L419" s="251">
        <f>L421</f>
        <v>0</v>
      </c>
      <c r="M419" s="251">
        <f>M421</f>
        <v>0</v>
      </c>
      <c r="N419" s="252">
        <f>N421</f>
        <v>0</v>
      </c>
      <c r="O419" s="251">
        <v>284000</v>
      </c>
      <c r="P419" s="251"/>
      <c r="Q419" s="251">
        <f>Q421</f>
        <v>232719</v>
      </c>
      <c r="R419" s="251">
        <f>R421</f>
        <v>232719</v>
      </c>
      <c r="S419" s="251">
        <f>S421</f>
        <v>232719</v>
      </c>
      <c r="T419" s="251">
        <f>T421</f>
        <v>232719</v>
      </c>
      <c r="U419" s="251">
        <f>U421</f>
        <v>248193.6</v>
      </c>
      <c r="V419" s="214"/>
      <c r="W419" s="251">
        <f>W421</f>
        <v>248193.6</v>
      </c>
      <c r="X419" s="251">
        <f>X421</f>
        <v>60942.31</v>
      </c>
      <c r="Y419" s="251">
        <f t="shared" si="23"/>
        <v>309135.91000000003</v>
      </c>
      <c r="Z419" s="214"/>
      <c r="AA419" s="251">
        <f>AA421</f>
        <v>369011.03</v>
      </c>
      <c r="AB419" s="214"/>
      <c r="AC419" s="251">
        <f>AC421</f>
        <v>369011.03</v>
      </c>
      <c r="AD419" s="214"/>
      <c r="AE419" s="251">
        <f>AE421</f>
        <v>374011.03</v>
      </c>
      <c r="AF419" s="214"/>
      <c r="AG419" s="251">
        <f>AG421</f>
        <v>361500</v>
      </c>
      <c r="AH419" s="214"/>
      <c r="AI419" s="251">
        <f>AI421</f>
        <v>361500</v>
      </c>
      <c r="AJ419" s="214"/>
      <c r="AK419" s="251">
        <f>AK421</f>
        <v>361500</v>
      </c>
      <c r="AL419" s="214"/>
      <c r="AM419" s="214"/>
      <c r="AN419" s="251">
        <f>AN421</f>
        <v>419500</v>
      </c>
      <c r="AO419" s="252"/>
      <c r="AP419" s="251">
        <f>AP421</f>
        <v>419500</v>
      </c>
      <c r="AQ419" s="214"/>
      <c r="AR419" s="251">
        <f>AR421</f>
        <v>455800</v>
      </c>
      <c r="AS419" s="214"/>
      <c r="AT419" s="251">
        <f>AT421</f>
        <v>455800</v>
      </c>
      <c r="AU419" s="214"/>
      <c r="AV419" s="251">
        <f>AV421</f>
        <v>455800</v>
      </c>
      <c r="AW419" s="214"/>
      <c r="AX419" s="253">
        <f>AX421</f>
        <v>530.70000000000005</v>
      </c>
      <c r="AY419" s="476"/>
      <c r="AZ419" s="251">
        <f>AZ421</f>
        <v>256</v>
      </c>
      <c r="BA419" s="395">
        <f t="shared" si="21"/>
        <v>48.238175993970223</v>
      </c>
    </row>
    <row r="420" spans="1:53" ht="15.75" hidden="1" x14ac:dyDescent="0.25">
      <c r="A420" s="255"/>
      <c r="B420" s="247"/>
      <c r="C420" s="247"/>
      <c r="D420" s="256"/>
      <c r="E420" s="249"/>
      <c r="F420" s="250"/>
      <c r="G420" s="251"/>
      <c r="H420" s="251"/>
      <c r="I420" s="251"/>
      <c r="J420" s="249"/>
      <c r="K420" s="250"/>
      <c r="L420" s="251"/>
      <c r="M420" s="251"/>
      <c r="N420" s="252"/>
      <c r="O420" s="251"/>
      <c r="P420" s="251"/>
      <c r="Q420" s="251"/>
      <c r="R420" s="251"/>
      <c r="S420" s="251"/>
      <c r="T420" s="251"/>
      <c r="U420" s="251"/>
      <c r="V420" s="214"/>
      <c r="W420" s="251"/>
      <c r="X420" s="251"/>
      <c r="Y420" s="251"/>
      <c r="Z420" s="214"/>
      <c r="AA420" s="251"/>
      <c r="AB420" s="214"/>
      <c r="AC420" s="251"/>
      <c r="AD420" s="214"/>
      <c r="AE420" s="251"/>
      <c r="AF420" s="214"/>
      <c r="AG420" s="251"/>
      <c r="AH420" s="214"/>
      <c r="AI420" s="251"/>
      <c r="AJ420" s="214"/>
      <c r="AK420" s="251"/>
      <c r="AL420" s="214"/>
      <c r="AM420" s="214"/>
      <c r="AN420" s="251"/>
      <c r="AO420" s="252"/>
      <c r="AP420" s="251"/>
      <c r="AQ420" s="214"/>
      <c r="AR420" s="251"/>
      <c r="AS420" s="214"/>
      <c r="AT420" s="251"/>
      <c r="AU420" s="214"/>
      <c r="AV420" s="251"/>
      <c r="AW420" s="214"/>
      <c r="AX420" s="253"/>
      <c r="AY420" s="476"/>
      <c r="AZ420" s="251"/>
      <c r="BA420" s="395" t="e">
        <f t="shared" si="21"/>
        <v>#DIV/0!</v>
      </c>
    </row>
    <row r="421" spans="1:53" ht="30" customHeight="1" x14ac:dyDescent="0.25">
      <c r="A421" s="255" t="s">
        <v>767</v>
      </c>
      <c r="B421" s="257" t="s">
        <v>773</v>
      </c>
      <c r="C421" s="257" t="s">
        <v>764</v>
      </c>
      <c r="D421" s="258" t="s">
        <v>388</v>
      </c>
      <c r="E421" s="239">
        <f>F421+G421+H421+I421</f>
        <v>284000</v>
      </c>
      <c r="F421" s="259">
        <v>63000</v>
      </c>
      <c r="G421" s="241">
        <v>69000</v>
      </c>
      <c r="H421" s="241">
        <v>73000</v>
      </c>
      <c r="I421" s="241">
        <v>79000</v>
      </c>
      <c r="J421" s="239">
        <f>K421+L421+M421+N421</f>
        <v>0</v>
      </c>
      <c r="K421" s="259"/>
      <c r="L421" s="241"/>
      <c r="M421" s="241"/>
      <c r="N421" s="260"/>
      <c r="O421" s="241">
        <v>284000</v>
      </c>
      <c r="P421" s="241"/>
      <c r="Q421" s="241">
        <v>232719</v>
      </c>
      <c r="R421" s="241">
        <v>232719</v>
      </c>
      <c r="S421" s="241">
        <v>232719</v>
      </c>
      <c r="T421" s="241">
        <v>232719</v>
      </c>
      <c r="U421" s="241">
        <f>U422</f>
        <v>248193.6</v>
      </c>
      <c r="V421" s="214"/>
      <c r="W421" s="241">
        <f t="shared" si="24"/>
        <v>248193.6</v>
      </c>
      <c r="X421" s="241">
        <f t="shared" si="24"/>
        <v>60942.31</v>
      </c>
      <c r="Y421" s="241">
        <f t="shared" si="23"/>
        <v>309135.91000000003</v>
      </c>
      <c r="Z421" s="214"/>
      <c r="AA421" s="241">
        <f>AA422</f>
        <v>369011.03</v>
      </c>
      <c r="AB421" s="214"/>
      <c r="AC421" s="241">
        <f>AC422</f>
        <v>369011.03</v>
      </c>
      <c r="AD421" s="214"/>
      <c r="AE421" s="241">
        <f>AE422</f>
        <v>374011.03</v>
      </c>
      <c r="AF421" s="214"/>
      <c r="AG421" s="241">
        <f>AG422</f>
        <v>361500</v>
      </c>
      <c r="AH421" s="214"/>
      <c r="AI421" s="241">
        <f>AI422</f>
        <v>361500</v>
      </c>
      <c r="AJ421" s="214"/>
      <c r="AK421" s="241">
        <f>AK422</f>
        <v>361500</v>
      </c>
      <c r="AL421" s="214"/>
      <c r="AM421" s="214"/>
      <c r="AN421" s="241">
        <f>AN422</f>
        <v>419500</v>
      </c>
      <c r="AO421" s="260"/>
      <c r="AP421" s="241">
        <f>AP422</f>
        <v>419500</v>
      </c>
      <c r="AQ421" s="214"/>
      <c r="AR421" s="241">
        <f>AR422</f>
        <v>455800</v>
      </c>
      <c r="AS421" s="214"/>
      <c r="AT421" s="241">
        <f>AT422</f>
        <v>455800</v>
      </c>
      <c r="AU421" s="214"/>
      <c r="AV421" s="241">
        <f>AV422</f>
        <v>455800</v>
      </c>
      <c r="AW421" s="214"/>
      <c r="AX421" s="261">
        <f>AX422</f>
        <v>530.70000000000005</v>
      </c>
      <c r="AY421" s="476"/>
      <c r="AZ421" s="241">
        <f>AZ422</f>
        <v>256</v>
      </c>
      <c r="BA421" s="395">
        <f t="shared" si="21"/>
        <v>48.238175993970223</v>
      </c>
    </row>
    <row r="422" spans="1:53" ht="62.25" customHeight="1" x14ac:dyDescent="0.25">
      <c r="A422" s="255" t="s">
        <v>767</v>
      </c>
      <c r="B422" s="257" t="s">
        <v>773</v>
      </c>
      <c r="C422" s="257" t="s">
        <v>769</v>
      </c>
      <c r="D422" s="263" t="s">
        <v>75</v>
      </c>
      <c r="E422" s="239"/>
      <c r="F422" s="259"/>
      <c r="G422" s="241"/>
      <c r="H422" s="241"/>
      <c r="I422" s="241"/>
      <c r="J422" s="239"/>
      <c r="K422" s="259"/>
      <c r="L422" s="241"/>
      <c r="M422" s="241"/>
      <c r="N422" s="260"/>
      <c r="O422" s="241"/>
      <c r="P422" s="241"/>
      <c r="Q422" s="241"/>
      <c r="R422" s="241"/>
      <c r="S422" s="241"/>
      <c r="T422" s="241"/>
      <c r="U422" s="241">
        <v>248193.6</v>
      </c>
      <c r="V422" s="214"/>
      <c r="W422" s="241">
        <v>248193.6</v>
      </c>
      <c r="X422" s="241">
        <v>60942.31</v>
      </c>
      <c r="Y422" s="241">
        <f t="shared" si="23"/>
        <v>309135.91000000003</v>
      </c>
      <c r="Z422" s="264">
        <v>59875.12</v>
      </c>
      <c r="AA422" s="241">
        <f>Y422+Z422</f>
        <v>369011.03</v>
      </c>
      <c r="AB422" s="214"/>
      <c r="AC422" s="241">
        <f>AA422+AB422</f>
        <v>369011.03</v>
      </c>
      <c r="AD422" s="214"/>
      <c r="AE422" s="241">
        <v>374011.03</v>
      </c>
      <c r="AF422" s="214">
        <v>73540.570000000007</v>
      </c>
      <c r="AG422" s="241">
        <v>361500</v>
      </c>
      <c r="AH422" s="214"/>
      <c r="AI422" s="241">
        <v>361500</v>
      </c>
      <c r="AJ422" s="214"/>
      <c r="AK422" s="241">
        <v>361500</v>
      </c>
      <c r="AL422" s="214">
        <v>58000</v>
      </c>
      <c r="AM422" s="214"/>
      <c r="AN422" s="241">
        <f>AK422+AL422</f>
        <v>419500</v>
      </c>
      <c r="AO422" s="260"/>
      <c r="AP422" s="241">
        <f>AM422+AN422</f>
        <v>419500</v>
      </c>
      <c r="AQ422" s="214">
        <v>36300</v>
      </c>
      <c r="AR422" s="241">
        <f>AP422+AQ422</f>
        <v>455800</v>
      </c>
      <c r="AS422" s="214"/>
      <c r="AT422" s="241">
        <f>AR422+AS422</f>
        <v>455800</v>
      </c>
      <c r="AU422" s="214"/>
      <c r="AV422" s="241">
        <f>AT422+AU422</f>
        <v>455800</v>
      </c>
      <c r="AW422" s="214">
        <v>59491.08</v>
      </c>
      <c r="AX422" s="261">
        <v>530.70000000000005</v>
      </c>
      <c r="AY422" s="476"/>
      <c r="AZ422" s="241">
        <f>'[1]4 Расх.2018 '!BB20</f>
        <v>256</v>
      </c>
      <c r="BA422" s="395">
        <f t="shared" si="21"/>
        <v>48.238175993970223</v>
      </c>
    </row>
    <row r="423" spans="1:53" ht="0.75" hidden="1" customHeight="1" x14ac:dyDescent="0.25">
      <c r="A423" s="236" t="s">
        <v>770</v>
      </c>
      <c r="B423" s="237" t="s">
        <v>766</v>
      </c>
      <c r="C423" s="237" t="s">
        <v>764</v>
      </c>
      <c r="D423" s="238" t="s">
        <v>30</v>
      </c>
      <c r="E423" s="239">
        <f>F423+G423+H423+I423</f>
        <v>283000</v>
      </c>
      <c r="F423" s="239">
        <f>F425</f>
        <v>59000</v>
      </c>
      <c r="G423" s="239">
        <f>G425</f>
        <v>71700</v>
      </c>
      <c r="H423" s="239">
        <f>H425</f>
        <v>73700</v>
      </c>
      <c r="I423" s="239">
        <f>I425</f>
        <v>78600</v>
      </c>
      <c r="J423" s="239">
        <f>K423+L423+M423+N423</f>
        <v>-2000</v>
      </c>
      <c r="K423" s="239">
        <f>K425</f>
        <v>0</v>
      </c>
      <c r="L423" s="239">
        <f>L425</f>
        <v>-2000</v>
      </c>
      <c r="M423" s="239">
        <f>M425</f>
        <v>0</v>
      </c>
      <c r="N423" s="240">
        <f>N425</f>
        <v>0</v>
      </c>
      <c r="O423" s="239">
        <v>281000</v>
      </c>
      <c r="P423" s="241"/>
      <c r="Q423" s="239">
        <f>Q425</f>
        <v>230365</v>
      </c>
      <c r="R423" s="239">
        <f>R425</f>
        <v>230365</v>
      </c>
      <c r="S423" s="239">
        <f>S425</f>
        <v>230365</v>
      </c>
      <c r="T423" s="239">
        <f>T425</f>
        <v>245797</v>
      </c>
      <c r="U423" s="239">
        <f>U425</f>
        <v>384807.61</v>
      </c>
      <c r="V423" s="214"/>
      <c r="W423" s="239">
        <f>W425</f>
        <v>384807.61</v>
      </c>
      <c r="X423" s="239">
        <f>X425</f>
        <v>94487</v>
      </c>
      <c r="Y423" s="239">
        <f t="shared" si="23"/>
        <v>479294.61</v>
      </c>
      <c r="Z423" s="265"/>
      <c r="AA423" s="239">
        <f>AA425</f>
        <v>571197.40999999992</v>
      </c>
      <c r="AB423" s="214"/>
      <c r="AC423" s="239">
        <f>AC425</f>
        <v>611197.40999999992</v>
      </c>
      <c r="AD423" s="214"/>
      <c r="AE423" s="239">
        <f>AE425</f>
        <v>613923.52</v>
      </c>
      <c r="AF423" s="214"/>
      <c r="AG423" s="239">
        <f>AG425</f>
        <v>456900</v>
      </c>
      <c r="AH423" s="214"/>
      <c r="AI423" s="239">
        <f>AI425</f>
        <v>456900</v>
      </c>
      <c r="AJ423" s="214"/>
      <c r="AK423" s="239">
        <f>AK425</f>
        <v>456900</v>
      </c>
      <c r="AL423" s="214"/>
      <c r="AM423" s="214"/>
      <c r="AN423" s="239">
        <f>AN425</f>
        <v>525900</v>
      </c>
      <c r="AO423" s="240"/>
      <c r="AP423" s="239">
        <f>AP425</f>
        <v>525900</v>
      </c>
      <c r="AQ423" s="214"/>
      <c r="AR423" s="239">
        <f>AR425</f>
        <v>568700</v>
      </c>
      <c r="AS423" s="214"/>
      <c r="AT423" s="239">
        <f>AT425</f>
        <v>568700</v>
      </c>
      <c r="AU423" s="214"/>
      <c r="AV423" s="239">
        <f>AV425</f>
        <v>568700</v>
      </c>
      <c r="AW423" s="214"/>
      <c r="AX423" s="242">
        <f>AX424</f>
        <v>693.75</v>
      </c>
      <c r="AY423" s="476"/>
      <c r="AZ423" s="239">
        <f>AZ424</f>
        <v>385.85199999999998</v>
      </c>
      <c r="BA423" s="395">
        <f t="shared" si="21"/>
        <v>55.618306306306295</v>
      </c>
    </row>
    <row r="424" spans="1:53" ht="31.5" hidden="1" x14ac:dyDescent="0.25">
      <c r="A424" s="266" t="s">
        <v>770</v>
      </c>
      <c r="B424" s="267" t="s">
        <v>768</v>
      </c>
      <c r="C424" s="267" t="s">
        <v>764</v>
      </c>
      <c r="D424" s="248" t="s">
        <v>691</v>
      </c>
      <c r="E424" s="239"/>
      <c r="F424" s="239"/>
      <c r="G424" s="239"/>
      <c r="H424" s="239"/>
      <c r="I424" s="239"/>
      <c r="J424" s="239"/>
      <c r="K424" s="239"/>
      <c r="L424" s="239"/>
      <c r="M424" s="239"/>
      <c r="N424" s="240"/>
      <c r="O424" s="239"/>
      <c r="P424" s="241"/>
      <c r="Q424" s="239"/>
      <c r="R424" s="239"/>
      <c r="S424" s="239"/>
      <c r="T424" s="239"/>
      <c r="U424" s="239"/>
      <c r="V424" s="214"/>
      <c r="W424" s="239"/>
      <c r="X424" s="239"/>
      <c r="Y424" s="239"/>
      <c r="Z424" s="265"/>
      <c r="AA424" s="239"/>
      <c r="AB424" s="214"/>
      <c r="AC424" s="239"/>
      <c r="AD424" s="214"/>
      <c r="AE424" s="239"/>
      <c r="AF424" s="214"/>
      <c r="AG424" s="239"/>
      <c r="AH424" s="214"/>
      <c r="AI424" s="239"/>
      <c r="AJ424" s="214"/>
      <c r="AK424" s="239"/>
      <c r="AL424" s="214"/>
      <c r="AM424" s="214"/>
      <c r="AN424" s="239"/>
      <c r="AO424" s="240"/>
      <c r="AP424" s="239"/>
      <c r="AQ424" s="214"/>
      <c r="AR424" s="239"/>
      <c r="AS424" s="214"/>
      <c r="AT424" s="239"/>
      <c r="AU424" s="214"/>
      <c r="AV424" s="239"/>
      <c r="AW424" s="214"/>
      <c r="AX424" s="242">
        <f>AX427+AX431</f>
        <v>693.75</v>
      </c>
      <c r="AY424" s="476"/>
      <c r="AZ424" s="239">
        <f>AZ427+AZ431</f>
        <v>385.85199999999998</v>
      </c>
      <c r="BA424" s="395">
        <f t="shared" si="21"/>
        <v>55.618306306306295</v>
      </c>
    </row>
    <row r="425" spans="1:53" ht="15.75" hidden="1" x14ac:dyDescent="0.25">
      <c r="A425" s="268"/>
      <c r="B425" s="267"/>
      <c r="C425" s="267"/>
      <c r="D425" s="256"/>
      <c r="E425" s="249">
        <f>F425+G425+H425+I425</f>
        <v>283000</v>
      </c>
      <c r="F425" s="251">
        <f>F427+F431</f>
        <v>59000</v>
      </c>
      <c r="G425" s="251">
        <f>G427+G431</f>
        <v>71700</v>
      </c>
      <c r="H425" s="251">
        <f>H427+H431</f>
        <v>73700</v>
      </c>
      <c r="I425" s="251">
        <f>I427+I431</f>
        <v>78600</v>
      </c>
      <c r="J425" s="249">
        <f>K425+L425+M425+N425</f>
        <v>-2000</v>
      </c>
      <c r="K425" s="251">
        <f>K427+K431</f>
        <v>0</v>
      </c>
      <c r="L425" s="251">
        <f>L427+L431</f>
        <v>-2000</v>
      </c>
      <c r="M425" s="251">
        <f>M427+M431</f>
        <v>0</v>
      </c>
      <c r="N425" s="252">
        <f>N427+N431</f>
        <v>0</v>
      </c>
      <c r="O425" s="251">
        <v>281000</v>
      </c>
      <c r="P425" s="251"/>
      <c r="Q425" s="251">
        <f>Q427+Q431</f>
        <v>230365</v>
      </c>
      <c r="R425" s="251">
        <f>R427+R431</f>
        <v>230365</v>
      </c>
      <c r="S425" s="251">
        <f>S427+S431</f>
        <v>230365</v>
      </c>
      <c r="T425" s="251">
        <f>T427+T431</f>
        <v>245797</v>
      </c>
      <c r="U425" s="251">
        <f>U427+U431</f>
        <v>384807.61</v>
      </c>
      <c r="V425" s="214"/>
      <c r="W425" s="251">
        <f>W427+W431</f>
        <v>384807.61</v>
      </c>
      <c r="X425" s="251">
        <f>X427+X431</f>
        <v>94487</v>
      </c>
      <c r="Y425" s="251">
        <f t="shared" si="23"/>
        <v>479294.61</v>
      </c>
      <c r="Z425" s="214"/>
      <c r="AA425" s="251">
        <f>AA427+AA431</f>
        <v>571197.40999999992</v>
      </c>
      <c r="AB425" s="270">
        <f>AB428</f>
        <v>40000</v>
      </c>
      <c r="AC425" s="251">
        <f>AC427+AC431</f>
        <v>611197.40999999992</v>
      </c>
      <c r="AD425" s="214"/>
      <c r="AE425" s="251">
        <f>AE427+AE431</f>
        <v>613923.52</v>
      </c>
      <c r="AF425" s="214"/>
      <c r="AG425" s="251">
        <f>AG427+AG431</f>
        <v>456900</v>
      </c>
      <c r="AH425" s="214"/>
      <c r="AI425" s="251">
        <f>AI427+AI431</f>
        <v>456900</v>
      </c>
      <c r="AJ425" s="214"/>
      <c r="AK425" s="251">
        <f>AK427+AK431</f>
        <v>456900</v>
      </c>
      <c r="AL425" s="214"/>
      <c r="AM425" s="214"/>
      <c r="AN425" s="251">
        <f>AN427+AN431</f>
        <v>525900</v>
      </c>
      <c r="AO425" s="252"/>
      <c r="AP425" s="251">
        <f>AP427+AP431</f>
        <v>525900</v>
      </c>
      <c r="AQ425" s="214"/>
      <c r="AR425" s="251">
        <f>AR427+AR431</f>
        <v>568700</v>
      </c>
      <c r="AS425" s="214"/>
      <c r="AT425" s="251">
        <f>AT427+AT431</f>
        <v>568700</v>
      </c>
      <c r="AU425" s="214"/>
      <c r="AV425" s="251">
        <f>AV427+AV431</f>
        <v>568700</v>
      </c>
      <c r="AW425" s="214"/>
      <c r="AX425" s="253"/>
      <c r="AY425" s="476"/>
      <c r="AZ425" s="251"/>
      <c r="BA425" s="395" t="e">
        <f t="shared" si="21"/>
        <v>#DIV/0!</v>
      </c>
    </row>
    <row r="426" spans="1:53" ht="15.75" x14ac:dyDescent="0.25">
      <c r="A426" s="268" t="s">
        <v>1110</v>
      </c>
      <c r="B426" s="267" t="s">
        <v>773</v>
      </c>
      <c r="C426" s="267" t="s">
        <v>776</v>
      </c>
      <c r="D426" s="273" t="s">
        <v>740</v>
      </c>
      <c r="E426" s="249"/>
      <c r="F426" s="250"/>
      <c r="G426" s="251"/>
      <c r="H426" s="251"/>
      <c r="I426" s="251"/>
      <c r="J426" s="249"/>
      <c r="K426" s="250"/>
      <c r="L426" s="251"/>
      <c r="M426" s="251"/>
      <c r="N426" s="252"/>
      <c r="O426" s="251"/>
      <c r="P426" s="251"/>
      <c r="Q426" s="251"/>
      <c r="R426" s="251"/>
      <c r="S426" s="251"/>
      <c r="T426" s="251"/>
      <c r="U426" s="251"/>
      <c r="V426" s="214"/>
      <c r="W426" s="251"/>
      <c r="X426" s="251"/>
      <c r="Y426" s="251"/>
      <c r="Z426" s="214"/>
      <c r="AA426" s="251"/>
      <c r="AB426" s="270"/>
      <c r="AC426" s="251"/>
      <c r="AD426" s="214"/>
      <c r="AE426" s="251"/>
      <c r="AF426" s="214"/>
      <c r="AG426" s="251"/>
      <c r="AH426" s="214"/>
      <c r="AI426" s="251"/>
      <c r="AJ426" s="214"/>
      <c r="AK426" s="251"/>
      <c r="AL426" s="214"/>
      <c r="AM426" s="214"/>
      <c r="AN426" s="251"/>
      <c r="AO426" s="252"/>
      <c r="AP426" s="251"/>
      <c r="AQ426" s="214"/>
      <c r="AR426" s="251"/>
      <c r="AS426" s="214"/>
      <c r="AT426" s="251"/>
      <c r="AU426" s="214"/>
      <c r="AV426" s="251"/>
      <c r="AW426" s="214"/>
      <c r="AX426" s="253">
        <v>6.5</v>
      </c>
      <c r="AY426" s="476"/>
      <c r="AZ426" s="251"/>
      <c r="BA426" s="395"/>
    </row>
    <row r="427" spans="1:53" ht="46.5" customHeight="1" x14ac:dyDescent="0.25">
      <c r="A427" s="461" t="s">
        <v>770</v>
      </c>
      <c r="B427" s="582" t="s">
        <v>774</v>
      </c>
      <c r="C427" s="582" t="s">
        <v>764</v>
      </c>
      <c r="D427" s="287" t="s">
        <v>76</v>
      </c>
      <c r="E427" s="239">
        <f>F427+G427+H427+I427</f>
        <v>87000</v>
      </c>
      <c r="F427" s="276">
        <v>19000</v>
      </c>
      <c r="G427" s="239">
        <v>22700</v>
      </c>
      <c r="H427" s="239">
        <v>24700</v>
      </c>
      <c r="I427" s="239">
        <v>20600</v>
      </c>
      <c r="J427" s="239">
        <f>K427+L427+M427+N427</f>
        <v>-2000</v>
      </c>
      <c r="K427" s="276"/>
      <c r="L427" s="239">
        <v>-2000</v>
      </c>
      <c r="M427" s="239"/>
      <c r="N427" s="240"/>
      <c r="O427" s="239">
        <v>85000</v>
      </c>
      <c r="P427" s="239"/>
      <c r="Q427" s="239">
        <v>81977</v>
      </c>
      <c r="R427" s="239">
        <v>81977</v>
      </c>
      <c r="S427" s="239">
        <v>81977</v>
      </c>
      <c r="T427" s="239">
        <v>88389</v>
      </c>
      <c r="U427" s="239">
        <f>U428</f>
        <v>150276.06</v>
      </c>
      <c r="V427" s="265"/>
      <c r="W427" s="239">
        <f>W428</f>
        <v>150276.06</v>
      </c>
      <c r="X427" s="239">
        <f>X428</f>
        <v>36899.31</v>
      </c>
      <c r="Y427" s="239">
        <f t="shared" si="23"/>
        <v>187175.37</v>
      </c>
      <c r="Z427" s="265"/>
      <c r="AA427" s="239">
        <f>AA428</f>
        <v>222498.93</v>
      </c>
      <c r="AB427" s="265"/>
      <c r="AC427" s="239">
        <f>AC428</f>
        <v>262498.93</v>
      </c>
      <c r="AD427" s="265"/>
      <c r="AE427" s="239">
        <f>AE428</f>
        <v>265225.03999999998</v>
      </c>
      <c r="AF427" s="265"/>
      <c r="AG427" s="239">
        <f>AG428</f>
        <v>176500</v>
      </c>
      <c r="AH427" s="265"/>
      <c r="AI427" s="239">
        <f>AI428</f>
        <v>176500</v>
      </c>
      <c r="AJ427" s="265"/>
      <c r="AK427" s="239">
        <f>AK428</f>
        <v>176500</v>
      </c>
      <c r="AL427" s="265"/>
      <c r="AM427" s="265"/>
      <c r="AN427" s="239">
        <f>AN428</f>
        <v>200500</v>
      </c>
      <c r="AO427" s="240"/>
      <c r="AP427" s="239">
        <f>AP428</f>
        <v>200500</v>
      </c>
      <c r="AQ427" s="265"/>
      <c r="AR427" s="239">
        <f>AR428</f>
        <v>215200</v>
      </c>
      <c r="AS427" s="265"/>
      <c r="AT427" s="239">
        <f>AT428</f>
        <v>215200</v>
      </c>
      <c r="AU427" s="265"/>
      <c r="AV427" s="239">
        <f>AV428</f>
        <v>215200</v>
      </c>
      <c r="AW427" s="265"/>
      <c r="AX427" s="242">
        <f>AX428+AX429+AX430+AX437</f>
        <v>454</v>
      </c>
      <c r="AY427" s="476"/>
      <c r="AZ427" s="241">
        <f>AZ428+AZ429+AZ430</f>
        <v>225.25</v>
      </c>
      <c r="BA427" s="395">
        <f t="shared" si="21"/>
        <v>49.614537444933923</v>
      </c>
    </row>
    <row r="428" spans="1:53" ht="60" customHeight="1" x14ac:dyDescent="0.25">
      <c r="A428" s="268" t="s">
        <v>770</v>
      </c>
      <c r="B428" s="269" t="s">
        <v>774</v>
      </c>
      <c r="C428" s="269" t="s">
        <v>769</v>
      </c>
      <c r="D428" s="263" t="s">
        <v>75</v>
      </c>
      <c r="E428" s="239"/>
      <c r="F428" s="259"/>
      <c r="G428" s="241"/>
      <c r="H428" s="241"/>
      <c r="I428" s="241"/>
      <c r="J428" s="239"/>
      <c r="K428" s="259"/>
      <c r="L428" s="241"/>
      <c r="M428" s="241"/>
      <c r="N428" s="260"/>
      <c r="O428" s="241"/>
      <c r="P428" s="241"/>
      <c r="Q428" s="241"/>
      <c r="R428" s="241"/>
      <c r="S428" s="241"/>
      <c r="T428" s="241"/>
      <c r="U428" s="241">
        <v>150276.06</v>
      </c>
      <c r="V428" s="214"/>
      <c r="W428" s="241">
        <v>150276.06</v>
      </c>
      <c r="X428" s="241">
        <v>36899.31</v>
      </c>
      <c r="Y428" s="241">
        <f t="shared" si="23"/>
        <v>187175.37</v>
      </c>
      <c r="Z428" s="264">
        <v>35323.56</v>
      </c>
      <c r="AA428" s="241">
        <f>Y428+Z428</f>
        <v>222498.93</v>
      </c>
      <c r="AB428" s="264">
        <v>40000</v>
      </c>
      <c r="AC428" s="241">
        <f>AA428+AB428</f>
        <v>262498.93</v>
      </c>
      <c r="AD428" s="214">
        <v>2726.11</v>
      </c>
      <c r="AE428" s="241">
        <f>AC428+AD428</f>
        <v>265225.03999999998</v>
      </c>
      <c r="AF428" s="214">
        <v>-10937.78</v>
      </c>
      <c r="AG428" s="241">
        <v>176500</v>
      </c>
      <c r="AH428" s="214"/>
      <c r="AI428" s="241">
        <v>176500</v>
      </c>
      <c r="AJ428" s="214"/>
      <c r="AK428" s="241">
        <v>176500</v>
      </c>
      <c r="AL428" s="214">
        <v>24000</v>
      </c>
      <c r="AM428" s="214"/>
      <c r="AN428" s="241">
        <f>AK428+AL428</f>
        <v>200500</v>
      </c>
      <c r="AO428" s="260"/>
      <c r="AP428" s="241">
        <f>AM428+AN428</f>
        <v>200500</v>
      </c>
      <c r="AQ428" s="214">
        <v>14700</v>
      </c>
      <c r="AR428" s="241">
        <f>AP428+AQ428</f>
        <v>215200</v>
      </c>
      <c r="AS428" s="214"/>
      <c r="AT428" s="241">
        <f>AR428+AS428</f>
        <v>215200</v>
      </c>
      <c r="AU428" s="214"/>
      <c r="AV428" s="241">
        <f>AT428+AU428</f>
        <v>215200</v>
      </c>
      <c r="AW428" s="214"/>
      <c r="AX428" s="261">
        <v>447.4</v>
      </c>
      <c r="AY428" s="476"/>
      <c r="AZ428" s="241">
        <f>'[1]4 Расх.2018 '!BB24</f>
        <v>214</v>
      </c>
      <c r="BA428" s="395">
        <f t="shared" si="21"/>
        <v>47.831917746982569</v>
      </c>
    </row>
    <row r="429" spans="1:53" ht="33.75" hidden="1" customHeight="1" x14ac:dyDescent="0.25">
      <c r="A429" s="268" t="s">
        <v>770</v>
      </c>
      <c r="B429" s="269" t="s">
        <v>774</v>
      </c>
      <c r="C429" s="269" t="s">
        <v>771</v>
      </c>
      <c r="D429" s="263" t="s">
        <v>739</v>
      </c>
      <c r="E429" s="239"/>
      <c r="F429" s="259"/>
      <c r="G429" s="241"/>
      <c r="H429" s="241"/>
      <c r="I429" s="241"/>
      <c r="J429" s="239"/>
      <c r="K429" s="259"/>
      <c r="L429" s="241"/>
      <c r="M429" s="241"/>
      <c r="N429" s="260"/>
      <c r="O429" s="241"/>
      <c r="P429" s="241"/>
      <c r="Q429" s="241"/>
      <c r="R429" s="241"/>
      <c r="S429" s="241"/>
      <c r="T429" s="241"/>
      <c r="U429" s="241"/>
      <c r="V429" s="214"/>
      <c r="W429" s="241"/>
      <c r="X429" s="241"/>
      <c r="Y429" s="241"/>
      <c r="Z429" s="270"/>
      <c r="AA429" s="241"/>
      <c r="AB429" s="270"/>
      <c r="AC429" s="241"/>
      <c r="AD429" s="214"/>
      <c r="AE429" s="241"/>
      <c r="AF429" s="214"/>
      <c r="AG429" s="241"/>
      <c r="AH429" s="214"/>
      <c r="AI429" s="241"/>
      <c r="AJ429" s="214"/>
      <c r="AK429" s="241"/>
      <c r="AL429" s="214"/>
      <c r="AM429" s="214"/>
      <c r="AN429" s="241"/>
      <c r="AO429" s="260"/>
      <c r="AP429" s="241"/>
      <c r="AQ429" s="214"/>
      <c r="AR429" s="241"/>
      <c r="AS429" s="214"/>
      <c r="AT429" s="241"/>
      <c r="AU429" s="214"/>
      <c r="AV429" s="241"/>
      <c r="AW429" s="214"/>
      <c r="AX429" s="261">
        <f>'[1]4 Расх.2018 '!AX25</f>
        <v>0</v>
      </c>
      <c r="AY429" s="476"/>
      <c r="AZ429" s="241">
        <f>'[1]4 Расх.2018 '!BB25</f>
        <v>6.165</v>
      </c>
      <c r="BA429" s="395" t="e">
        <f t="shared" si="21"/>
        <v>#DIV/0!</v>
      </c>
    </row>
    <row r="430" spans="1:53" ht="30" hidden="1" customHeight="1" x14ac:dyDescent="0.25">
      <c r="A430" s="268" t="s">
        <v>770</v>
      </c>
      <c r="B430" s="269" t="s">
        <v>774</v>
      </c>
      <c r="C430" s="269" t="s">
        <v>776</v>
      </c>
      <c r="D430" s="263" t="s">
        <v>739</v>
      </c>
      <c r="E430" s="239"/>
      <c r="F430" s="259"/>
      <c r="G430" s="241"/>
      <c r="H430" s="241"/>
      <c r="I430" s="241"/>
      <c r="J430" s="239"/>
      <c r="K430" s="259"/>
      <c r="L430" s="241"/>
      <c r="M430" s="241"/>
      <c r="N430" s="260"/>
      <c r="O430" s="241"/>
      <c r="P430" s="241"/>
      <c r="Q430" s="241"/>
      <c r="R430" s="241"/>
      <c r="S430" s="241"/>
      <c r="T430" s="241"/>
      <c r="U430" s="241"/>
      <c r="V430" s="214"/>
      <c r="W430" s="241"/>
      <c r="X430" s="241"/>
      <c r="Y430" s="241"/>
      <c r="Z430" s="270"/>
      <c r="AA430" s="241"/>
      <c r="AB430" s="270"/>
      <c r="AC430" s="241"/>
      <c r="AD430" s="214"/>
      <c r="AE430" s="241"/>
      <c r="AF430" s="214"/>
      <c r="AG430" s="241"/>
      <c r="AH430" s="214"/>
      <c r="AI430" s="241"/>
      <c r="AJ430" s="214"/>
      <c r="AK430" s="241"/>
      <c r="AL430" s="214"/>
      <c r="AM430" s="214"/>
      <c r="AN430" s="241"/>
      <c r="AO430" s="260"/>
      <c r="AP430" s="241"/>
      <c r="AQ430" s="214"/>
      <c r="AR430" s="241"/>
      <c r="AS430" s="214"/>
      <c r="AT430" s="241"/>
      <c r="AU430" s="214"/>
      <c r="AV430" s="241"/>
      <c r="AW430" s="214"/>
      <c r="AX430" s="261">
        <f>'[1]4 Расх.2018 '!AX26</f>
        <v>0</v>
      </c>
      <c r="AY430" s="476"/>
      <c r="AZ430" s="241">
        <f>'[1]4 Расх.2018 '!BB26</f>
        <v>5.085</v>
      </c>
      <c r="BA430" s="395" t="e">
        <f t="shared" si="21"/>
        <v>#DIV/0!</v>
      </c>
    </row>
    <row r="431" spans="1:53" ht="41.25" hidden="1" customHeight="1" x14ac:dyDescent="0.25">
      <c r="A431" s="268" t="s">
        <v>770</v>
      </c>
      <c r="B431" s="269" t="s">
        <v>772</v>
      </c>
      <c r="C431" s="269" t="s">
        <v>764</v>
      </c>
      <c r="D431" s="258" t="s">
        <v>737</v>
      </c>
      <c r="E431" s="239">
        <f>F431+G431+H431+I431</f>
        <v>196000</v>
      </c>
      <c r="F431" s="259">
        <v>40000</v>
      </c>
      <c r="G431" s="241">
        <v>49000</v>
      </c>
      <c r="H431" s="241">
        <v>49000</v>
      </c>
      <c r="I431" s="241">
        <v>58000</v>
      </c>
      <c r="J431" s="239">
        <f>K431+L431+M431+N431</f>
        <v>0</v>
      </c>
      <c r="K431" s="259"/>
      <c r="L431" s="241"/>
      <c r="M431" s="241"/>
      <c r="N431" s="260"/>
      <c r="O431" s="241">
        <v>196000</v>
      </c>
      <c r="P431" s="241"/>
      <c r="Q431" s="241">
        <v>148388</v>
      </c>
      <c r="R431" s="241">
        <v>148388</v>
      </c>
      <c r="S431" s="241">
        <v>148388</v>
      </c>
      <c r="T431" s="241">
        <v>157408</v>
      </c>
      <c r="U431" s="241">
        <f>U432</f>
        <v>234531.55</v>
      </c>
      <c r="V431" s="214"/>
      <c r="W431" s="241">
        <f>W432</f>
        <v>234531.55</v>
      </c>
      <c r="X431" s="241">
        <f>X432</f>
        <v>57587.69</v>
      </c>
      <c r="Y431" s="241">
        <f t="shared" si="23"/>
        <v>292119.24</v>
      </c>
      <c r="Z431" s="214"/>
      <c r="AA431" s="241">
        <f>AA432</f>
        <v>348698.48</v>
      </c>
      <c r="AB431" s="214"/>
      <c r="AC431" s="241">
        <f>AC432</f>
        <v>348698.48</v>
      </c>
      <c r="AD431" s="214"/>
      <c r="AE431" s="241">
        <f>AE432</f>
        <v>348698.48</v>
      </c>
      <c r="AF431" s="214"/>
      <c r="AG431" s="241">
        <f>AG432</f>
        <v>280400</v>
      </c>
      <c r="AH431" s="214"/>
      <c r="AI431" s="241">
        <f>AI432</f>
        <v>280400</v>
      </c>
      <c r="AJ431" s="214"/>
      <c r="AK431" s="241">
        <f>AK432</f>
        <v>280400</v>
      </c>
      <c r="AL431" s="214"/>
      <c r="AM431" s="214"/>
      <c r="AN431" s="241">
        <f>AN432</f>
        <v>325400</v>
      </c>
      <c r="AO431" s="260"/>
      <c r="AP431" s="241">
        <f>AP432</f>
        <v>325400</v>
      </c>
      <c r="AQ431" s="214"/>
      <c r="AR431" s="241">
        <f>AR432</f>
        <v>353500</v>
      </c>
      <c r="AS431" s="214"/>
      <c r="AT431" s="241">
        <f>AT432</f>
        <v>353500</v>
      </c>
      <c r="AU431" s="214"/>
      <c r="AV431" s="241">
        <f>AV432</f>
        <v>353500</v>
      </c>
      <c r="AW431" s="214"/>
      <c r="AX431" s="261">
        <f>AX432</f>
        <v>239.75</v>
      </c>
      <c r="AY431" s="476"/>
      <c r="AZ431" s="241">
        <f>AZ432</f>
        <v>160.602</v>
      </c>
      <c r="BA431" s="395">
        <f t="shared" si="21"/>
        <v>66.987278415015638</v>
      </c>
    </row>
    <row r="432" spans="1:53" ht="0.75" hidden="1" customHeight="1" x14ac:dyDescent="0.25">
      <c r="A432" s="268" t="s">
        <v>770</v>
      </c>
      <c r="B432" s="269" t="s">
        <v>772</v>
      </c>
      <c r="C432" s="269" t="s">
        <v>769</v>
      </c>
      <c r="D432" s="263" t="s">
        <v>738</v>
      </c>
      <c r="E432" s="239"/>
      <c r="F432" s="259"/>
      <c r="G432" s="241"/>
      <c r="H432" s="241"/>
      <c r="I432" s="241"/>
      <c r="J432" s="239"/>
      <c r="K432" s="259"/>
      <c r="L432" s="241"/>
      <c r="M432" s="241"/>
      <c r="N432" s="260"/>
      <c r="O432" s="241"/>
      <c r="P432" s="241"/>
      <c r="Q432" s="241"/>
      <c r="R432" s="241"/>
      <c r="S432" s="241"/>
      <c r="T432" s="241"/>
      <c r="U432" s="241">
        <v>234531.55</v>
      </c>
      <c r="V432" s="214"/>
      <c r="W432" s="241">
        <v>234531.55</v>
      </c>
      <c r="X432" s="241">
        <v>57587.69</v>
      </c>
      <c r="Y432" s="241">
        <f t="shared" si="23"/>
        <v>292119.24</v>
      </c>
      <c r="Z432" s="264">
        <v>56579.24</v>
      </c>
      <c r="AA432" s="241">
        <f>Y432+Z432</f>
        <v>348698.48</v>
      </c>
      <c r="AB432" s="214"/>
      <c r="AC432" s="241">
        <f>AA432+AB432</f>
        <v>348698.48</v>
      </c>
      <c r="AD432" s="214"/>
      <c r="AE432" s="241">
        <f>AC432+AD432</f>
        <v>348698.48</v>
      </c>
      <c r="AF432" s="214">
        <v>40937.78</v>
      </c>
      <c r="AG432" s="241">
        <v>280400</v>
      </c>
      <c r="AH432" s="214"/>
      <c r="AI432" s="241">
        <v>280400</v>
      </c>
      <c r="AJ432" s="214"/>
      <c r="AK432" s="241">
        <v>280400</v>
      </c>
      <c r="AL432" s="214">
        <v>45000</v>
      </c>
      <c r="AM432" s="214"/>
      <c r="AN432" s="241">
        <f>AK432+AL432</f>
        <v>325400</v>
      </c>
      <c r="AO432" s="260"/>
      <c r="AP432" s="241">
        <f>AM432+AN432</f>
        <v>325400</v>
      </c>
      <c r="AQ432" s="214">
        <v>28100</v>
      </c>
      <c r="AR432" s="241">
        <f>AP432+AQ432</f>
        <v>353500</v>
      </c>
      <c r="AS432" s="214"/>
      <c r="AT432" s="241">
        <f>AR432+AS432</f>
        <v>353500</v>
      </c>
      <c r="AU432" s="214"/>
      <c r="AV432" s="241">
        <f>AT432+AU432</f>
        <v>353500</v>
      </c>
      <c r="AW432" s="214">
        <v>53808.83</v>
      </c>
      <c r="AX432" s="261">
        <v>239.75</v>
      </c>
      <c r="AY432" s="476"/>
      <c r="AZ432" s="241">
        <v>160.602</v>
      </c>
      <c r="BA432" s="395">
        <f t="shared" si="21"/>
        <v>66.987278415015638</v>
      </c>
    </row>
    <row r="433" spans="1:53" ht="47.25" hidden="1" x14ac:dyDescent="0.25">
      <c r="A433" s="236" t="s">
        <v>775</v>
      </c>
      <c r="B433" s="237" t="s">
        <v>766</v>
      </c>
      <c r="C433" s="237" t="s">
        <v>764</v>
      </c>
      <c r="D433" s="238" t="s">
        <v>31</v>
      </c>
      <c r="E433" s="239">
        <f>F433+G433+H433+I433</f>
        <v>3204200</v>
      </c>
      <c r="F433" s="239">
        <f>F440</f>
        <v>624200</v>
      </c>
      <c r="G433" s="239">
        <f>G440</f>
        <v>823300</v>
      </c>
      <c r="H433" s="239">
        <f>H440</f>
        <v>944300</v>
      </c>
      <c r="I433" s="239">
        <f>I440</f>
        <v>812400</v>
      </c>
      <c r="J433" s="239">
        <f>K433+L433+M433+N433</f>
        <v>-10000</v>
      </c>
      <c r="K433" s="239">
        <f>K440</f>
        <v>0</v>
      </c>
      <c r="L433" s="239">
        <f>L440</f>
        <v>-10000</v>
      </c>
      <c r="M433" s="239">
        <f>M440</f>
        <v>0</v>
      </c>
      <c r="N433" s="240">
        <f>N440</f>
        <v>0</v>
      </c>
      <c r="O433" s="239">
        <v>3524137.14</v>
      </c>
      <c r="P433" s="241"/>
      <c r="Q433" s="239">
        <f>Q440</f>
        <v>2828160.25</v>
      </c>
      <c r="R433" s="239">
        <f>R440</f>
        <v>2829160.25</v>
      </c>
      <c r="S433" s="239">
        <f>S440</f>
        <v>2838460.25</v>
      </c>
      <c r="T433" s="239">
        <f>T440</f>
        <v>3403158.18</v>
      </c>
      <c r="U433" s="239">
        <f>U440</f>
        <v>5076309.08</v>
      </c>
      <c r="V433" s="214"/>
      <c r="W433" s="239" t="e">
        <f>W440</f>
        <v>#REF!</v>
      </c>
      <c r="X433" s="239" t="e">
        <f>X440</f>
        <v>#REF!</v>
      </c>
      <c r="Y433" s="239" t="e">
        <f t="shared" si="23"/>
        <v>#REF!</v>
      </c>
      <c r="Z433" s="214"/>
      <c r="AA433" s="239" t="e">
        <f>AA440</f>
        <v>#REF!</v>
      </c>
      <c r="AB433" s="214"/>
      <c r="AC433" s="239" t="e">
        <f>AC440</f>
        <v>#REF!</v>
      </c>
      <c r="AD433" s="214"/>
      <c r="AE433" s="239" t="e">
        <f>AE440</f>
        <v>#REF!</v>
      </c>
      <c r="AF433" s="214"/>
      <c r="AG433" s="239">
        <f>AG440</f>
        <v>6364800</v>
      </c>
      <c r="AH433" s="214"/>
      <c r="AI433" s="239">
        <f>AI440</f>
        <v>6364800</v>
      </c>
      <c r="AJ433" s="214"/>
      <c r="AK433" s="239">
        <f>AK440</f>
        <v>6413840</v>
      </c>
      <c r="AL433" s="214"/>
      <c r="AM433" s="214"/>
      <c r="AN433" s="239">
        <f>AN440</f>
        <v>7332840</v>
      </c>
      <c r="AO433" s="240"/>
      <c r="AP433" s="239">
        <f>AP440</f>
        <v>7332840</v>
      </c>
      <c r="AQ433" s="214"/>
      <c r="AR433" s="239">
        <f>AR440</f>
        <v>7854440</v>
      </c>
      <c r="AS433" s="214"/>
      <c r="AT433" s="239">
        <f>AT440</f>
        <v>8011640</v>
      </c>
      <c r="AU433" s="214"/>
      <c r="AV433" s="239">
        <f>AV440</f>
        <v>8011640</v>
      </c>
      <c r="AW433" s="214"/>
      <c r="AX433" s="242">
        <f>AX438+AX434</f>
        <v>11012.8</v>
      </c>
      <c r="AY433" s="476"/>
      <c r="AZ433" s="239">
        <f>AZ438+AZ434</f>
        <v>7886.54</v>
      </c>
      <c r="BA433" s="395">
        <f t="shared" si="21"/>
        <v>71.612487287519983</v>
      </c>
    </row>
    <row r="434" spans="1:53" ht="47.25" hidden="1" x14ac:dyDescent="0.25">
      <c r="A434" s="255" t="s">
        <v>775</v>
      </c>
      <c r="B434" s="247" t="s">
        <v>47</v>
      </c>
      <c r="C434" s="247" t="s">
        <v>764</v>
      </c>
      <c r="D434" s="248" t="s">
        <v>48</v>
      </c>
      <c r="E434" s="239"/>
      <c r="F434" s="239"/>
      <c r="G434" s="239"/>
      <c r="H434" s="239"/>
      <c r="I434" s="239"/>
      <c r="J434" s="239"/>
      <c r="K434" s="239"/>
      <c r="L434" s="239"/>
      <c r="M434" s="239"/>
      <c r="N434" s="240"/>
      <c r="O434" s="239"/>
      <c r="P434" s="241"/>
      <c r="Q434" s="239"/>
      <c r="R434" s="239"/>
      <c r="S434" s="239"/>
      <c r="T434" s="239"/>
      <c r="U434" s="239"/>
      <c r="V434" s="214"/>
      <c r="W434" s="239"/>
      <c r="X434" s="239"/>
      <c r="Y434" s="239"/>
      <c r="Z434" s="214"/>
      <c r="AA434" s="239"/>
      <c r="AB434" s="214"/>
      <c r="AC434" s="239"/>
      <c r="AD434" s="214"/>
      <c r="AE434" s="239"/>
      <c r="AF434" s="214"/>
      <c r="AG434" s="239"/>
      <c r="AH434" s="214"/>
      <c r="AI434" s="239"/>
      <c r="AJ434" s="214"/>
      <c r="AK434" s="239"/>
      <c r="AL434" s="214"/>
      <c r="AM434" s="214"/>
      <c r="AN434" s="239"/>
      <c r="AO434" s="240"/>
      <c r="AP434" s="239"/>
      <c r="AQ434" s="214"/>
      <c r="AR434" s="239"/>
      <c r="AS434" s="214"/>
      <c r="AT434" s="239"/>
      <c r="AU434" s="214"/>
      <c r="AV434" s="239"/>
      <c r="AW434" s="214"/>
      <c r="AX434" s="261"/>
      <c r="AY434" s="476"/>
      <c r="AZ434" s="241"/>
      <c r="BA434" s="395" t="e">
        <f t="shared" si="21"/>
        <v>#DIV/0!</v>
      </c>
    </row>
    <row r="435" spans="1:53" ht="31.5" hidden="1" x14ac:dyDescent="0.25">
      <c r="A435" s="255" t="s">
        <v>775</v>
      </c>
      <c r="B435" s="257" t="s">
        <v>77</v>
      </c>
      <c r="C435" s="257" t="s">
        <v>764</v>
      </c>
      <c r="D435" s="258" t="s">
        <v>49</v>
      </c>
      <c r="E435" s="239"/>
      <c r="F435" s="239"/>
      <c r="G435" s="239"/>
      <c r="H435" s="239"/>
      <c r="I435" s="239"/>
      <c r="J435" s="239"/>
      <c r="K435" s="239"/>
      <c r="L435" s="239"/>
      <c r="M435" s="239"/>
      <c r="N435" s="240"/>
      <c r="O435" s="239"/>
      <c r="P435" s="241"/>
      <c r="Q435" s="239"/>
      <c r="R435" s="239"/>
      <c r="S435" s="239"/>
      <c r="T435" s="239"/>
      <c r="U435" s="239"/>
      <c r="V435" s="214"/>
      <c r="W435" s="239"/>
      <c r="X435" s="239"/>
      <c r="Y435" s="239"/>
      <c r="Z435" s="214"/>
      <c r="AA435" s="239"/>
      <c r="AB435" s="214"/>
      <c r="AC435" s="239"/>
      <c r="AD435" s="214"/>
      <c r="AE435" s="239"/>
      <c r="AF435" s="214"/>
      <c r="AG435" s="239"/>
      <c r="AH435" s="214"/>
      <c r="AI435" s="239"/>
      <c r="AJ435" s="214"/>
      <c r="AK435" s="239"/>
      <c r="AL435" s="214"/>
      <c r="AM435" s="214"/>
      <c r="AN435" s="239"/>
      <c r="AO435" s="240"/>
      <c r="AP435" s="239"/>
      <c r="AQ435" s="214"/>
      <c r="AR435" s="239"/>
      <c r="AS435" s="214"/>
      <c r="AT435" s="239"/>
      <c r="AU435" s="214"/>
      <c r="AV435" s="239"/>
      <c r="AW435" s="214"/>
      <c r="AX435" s="261">
        <f>AX436</f>
        <v>6.6</v>
      </c>
      <c r="AY435" s="476"/>
      <c r="AZ435" s="241" t="str">
        <f>AZ436</f>
        <v xml:space="preserve"> </v>
      </c>
      <c r="BA435" s="395" t="e">
        <f t="shared" si="21"/>
        <v>#VALUE!</v>
      </c>
    </row>
    <row r="436" spans="1:53" ht="18" hidden="1" customHeight="1" x14ac:dyDescent="0.25">
      <c r="A436" s="255" t="s">
        <v>775</v>
      </c>
      <c r="B436" s="247" t="s">
        <v>78</v>
      </c>
      <c r="C436" s="247" t="s">
        <v>764</v>
      </c>
      <c r="D436" s="248" t="s">
        <v>50</v>
      </c>
      <c r="E436" s="239"/>
      <c r="F436" s="239"/>
      <c r="G436" s="239"/>
      <c r="H436" s="239"/>
      <c r="I436" s="239"/>
      <c r="J436" s="239"/>
      <c r="K436" s="239"/>
      <c r="L436" s="239"/>
      <c r="M436" s="239"/>
      <c r="N436" s="240"/>
      <c r="O436" s="239"/>
      <c r="P436" s="241"/>
      <c r="Q436" s="239"/>
      <c r="R436" s="239"/>
      <c r="S436" s="239"/>
      <c r="T436" s="239"/>
      <c r="U436" s="239"/>
      <c r="V436" s="214"/>
      <c r="W436" s="239"/>
      <c r="X436" s="239"/>
      <c r="Y436" s="239"/>
      <c r="Z436" s="214"/>
      <c r="AA436" s="239"/>
      <c r="AB436" s="214"/>
      <c r="AC436" s="239"/>
      <c r="AD436" s="214"/>
      <c r="AE436" s="239"/>
      <c r="AF436" s="214"/>
      <c r="AG436" s="239"/>
      <c r="AH436" s="214"/>
      <c r="AI436" s="239"/>
      <c r="AJ436" s="214"/>
      <c r="AK436" s="239"/>
      <c r="AL436" s="214"/>
      <c r="AM436" s="214"/>
      <c r="AN436" s="239"/>
      <c r="AO436" s="240"/>
      <c r="AP436" s="239"/>
      <c r="AQ436" s="214"/>
      <c r="AR436" s="239"/>
      <c r="AS436" s="214"/>
      <c r="AT436" s="239"/>
      <c r="AU436" s="214"/>
      <c r="AV436" s="239"/>
      <c r="AW436" s="214"/>
      <c r="AX436" s="261">
        <f>AX437</f>
        <v>6.6</v>
      </c>
      <c r="AY436" s="476"/>
      <c r="AZ436" s="241" t="str">
        <f>AZ437</f>
        <v xml:space="preserve"> </v>
      </c>
      <c r="BA436" s="395" t="e">
        <f t="shared" si="21"/>
        <v>#VALUE!</v>
      </c>
    </row>
    <row r="437" spans="1:53" ht="25.5" customHeight="1" x14ac:dyDescent="0.25">
      <c r="A437" s="268" t="s">
        <v>770</v>
      </c>
      <c r="B437" s="269" t="s">
        <v>774</v>
      </c>
      <c r="C437" s="269" t="s">
        <v>776</v>
      </c>
      <c r="D437" s="263" t="s">
        <v>740</v>
      </c>
      <c r="E437" s="239"/>
      <c r="F437" s="239"/>
      <c r="G437" s="239"/>
      <c r="H437" s="239"/>
      <c r="I437" s="239"/>
      <c r="J437" s="239"/>
      <c r="K437" s="239"/>
      <c r="L437" s="239"/>
      <c r="M437" s="239"/>
      <c r="N437" s="240"/>
      <c r="O437" s="239"/>
      <c r="P437" s="241"/>
      <c r="Q437" s="239"/>
      <c r="R437" s="239"/>
      <c r="S437" s="239"/>
      <c r="T437" s="239"/>
      <c r="U437" s="239"/>
      <c r="V437" s="214"/>
      <c r="W437" s="239"/>
      <c r="X437" s="239"/>
      <c r="Y437" s="239"/>
      <c r="Z437" s="214"/>
      <c r="AA437" s="239"/>
      <c r="AB437" s="214"/>
      <c r="AC437" s="239"/>
      <c r="AD437" s="214"/>
      <c r="AE437" s="239"/>
      <c r="AF437" s="214"/>
      <c r="AG437" s="239"/>
      <c r="AH437" s="214"/>
      <c r="AI437" s="239"/>
      <c r="AJ437" s="214"/>
      <c r="AK437" s="239"/>
      <c r="AL437" s="214"/>
      <c r="AM437" s="214"/>
      <c r="AN437" s="239"/>
      <c r="AO437" s="240"/>
      <c r="AP437" s="239"/>
      <c r="AQ437" s="214"/>
      <c r="AR437" s="239"/>
      <c r="AS437" s="214"/>
      <c r="AT437" s="239"/>
      <c r="AU437" s="214"/>
      <c r="AV437" s="239"/>
      <c r="AW437" s="214"/>
      <c r="AX437" s="261">
        <v>6.6</v>
      </c>
      <c r="AY437" s="476"/>
      <c r="AZ437" s="241" t="s">
        <v>1001</v>
      </c>
      <c r="BA437" s="395" t="e">
        <f t="shared" ref="BA437:BA501" si="25">AZ437/AX437*100</f>
        <v>#VALUE!</v>
      </c>
    </row>
    <row r="438" spans="1:53" ht="32.450000000000003" customHeight="1" x14ac:dyDescent="0.25">
      <c r="A438" s="583" t="s">
        <v>775</v>
      </c>
      <c r="B438" s="584" t="s">
        <v>768</v>
      </c>
      <c r="C438" s="584" t="s">
        <v>764</v>
      </c>
      <c r="D438" s="585" t="s">
        <v>691</v>
      </c>
      <c r="E438" s="239"/>
      <c r="F438" s="239"/>
      <c r="G438" s="239"/>
      <c r="H438" s="239"/>
      <c r="I438" s="239"/>
      <c r="J438" s="239"/>
      <c r="K438" s="239"/>
      <c r="L438" s="239"/>
      <c r="M438" s="239"/>
      <c r="N438" s="240"/>
      <c r="O438" s="239"/>
      <c r="P438" s="239"/>
      <c r="Q438" s="239"/>
      <c r="R438" s="239"/>
      <c r="S438" s="239"/>
      <c r="T438" s="239"/>
      <c r="U438" s="239"/>
      <c r="V438" s="265"/>
      <c r="W438" s="239"/>
      <c r="X438" s="239"/>
      <c r="Y438" s="239"/>
      <c r="Z438" s="265"/>
      <c r="AA438" s="239"/>
      <c r="AB438" s="265"/>
      <c r="AC438" s="239"/>
      <c r="AD438" s="265"/>
      <c r="AE438" s="239"/>
      <c r="AF438" s="265"/>
      <c r="AG438" s="239"/>
      <c r="AH438" s="265"/>
      <c r="AI438" s="239"/>
      <c r="AJ438" s="265"/>
      <c r="AK438" s="239"/>
      <c r="AL438" s="265"/>
      <c r="AM438" s="265"/>
      <c r="AN438" s="239"/>
      <c r="AO438" s="240"/>
      <c r="AP438" s="239"/>
      <c r="AQ438" s="265"/>
      <c r="AR438" s="239"/>
      <c r="AS438" s="265"/>
      <c r="AT438" s="239"/>
      <c r="AU438" s="265"/>
      <c r="AV438" s="239"/>
      <c r="AW438" s="265"/>
      <c r="AX438" s="463">
        <f>AX441+AX439</f>
        <v>11012.8</v>
      </c>
      <c r="AY438" s="476"/>
      <c r="AZ438" s="251">
        <f>AZ441+AZ439</f>
        <v>7886.54</v>
      </c>
      <c r="BA438" s="395">
        <f t="shared" si="25"/>
        <v>71.612487287519983</v>
      </c>
    </row>
    <row r="439" spans="1:53" ht="39.75" customHeight="1" x14ac:dyDescent="0.25">
      <c r="A439" s="268" t="s">
        <v>775</v>
      </c>
      <c r="B439" s="269" t="s">
        <v>147</v>
      </c>
      <c r="C439" s="269" t="s">
        <v>764</v>
      </c>
      <c r="D439" s="263" t="s">
        <v>148</v>
      </c>
      <c r="E439" s="239"/>
      <c r="F439" s="239"/>
      <c r="G439" s="239"/>
      <c r="H439" s="239"/>
      <c r="I439" s="239"/>
      <c r="J439" s="239"/>
      <c r="K439" s="239"/>
      <c r="L439" s="239"/>
      <c r="M439" s="239"/>
      <c r="N439" s="240"/>
      <c r="O439" s="239"/>
      <c r="P439" s="241"/>
      <c r="Q439" s="239"/>
      <c r="R439" s="239"/>
      <c r="S439" s="239"/>
      <c r="T439" s="239"/>
      <c r="U439" s="239"/>
      <c r="V439" s="214"/>
      <c r="W439" s="239"/>
      <c r="X439" s="239"/>
      <c r="Y439" s="239"/>
      <c r="Z439" s="214"/>
      <c r="AA439" s="239"/>
      <c r="AB439" s="214"/>
      <c r="AC439" s="239"/>
      <c r="AD439" s="214"/>
      <c r="AE439" s="239"/>
      <c r="AF439" s="214"/>
      <c r="AG439" s="239"/>
      <c r="AH439" s="214"/>
      <c r="AI439" s="239"/>
      <c r="AJ439" s="214"/>
      <c r="AK439" s="239"/>
      <c r="AL439" s="214"/>
      <c r="AM439" s="214"/>
      <c r="AN439" s="239"/>
      <c r="AO439" s="240"/>
      <c r="AP439" s="239"/>
      <c r="AQ439" s="214"/>
      <c r="AR439" s="239"/>
      <c r="AS439" s="214"/>
      <c r="AT439" s="239"/>
      <c r="AU439" s="214"/>
      <c r="AV439" s="239"/>
      <c r="AW439" s="214"/>
      <c r="AX439" s="253">
        <f>AX440</f>
        <v>442</v>
      </c>
      <c r="AY439" s="476"/>
      <c r="AZ439" s="251">
        <f>AZ440</f>
        <v>562</v>
      </c>
      <c r="BA439" s="395">
        <f t="shared" si="25"/>
        <v>127.14932126696831</v>
      </c>
    </row>
    <row r="440" spans="1:53" ht="64.5" customHeight="1" x14ac:dyDescent="0.25">
      <c r="A440" s="268" t="s">
        <v>775</v>
      </c>
      <c r="B440" s="269" t="s">
        <v>147</v>
      </c>
      <c r="C440" s="269" t="s">
        <v>769</v>
      </c>
      <c r="D440" s="263" t="s">
        <v>738</v>
      </c>
      <c r="E440" s="249">
        <f>F440+G440+H440+I440</f>
        <v>3204200</v>
      </c>
      <c r="F440" s="251">
        <f>F441</f>
        <v>624200</v>
      </c>
      <c r="G440" s="251">
        <f>G441</f>
        <v>823300</v>
      </c>
      <c r="H440" s="251">
        <f>H441</f>
        <v>944300</v>
      </c>
      <c r="I440" s="251">
        <f>I441</f>
        <v>812400</v>
      </c>
      <c r="J440" s="249">
        <f>K440+L440+M440+N440</f>
        <v>-10000</v>
      </c>
      <c r="K440" s="251">
        <f>K441</f>
        <v>0</v>
      </c>
      <c r="L440" s="251">
        <f>L441</f>
        <v>-10000</v>
      </c>
      <c r="M440" s="251">
        <f>M441</f>
        <v>0</v>
      </c>
      <c r="N440" s="252">
        <f>N441</f>
        <v>0</v>
      </c>
      <c r="O440" s="251">
        <v>3524137.14</v>
      </c>
      <c r="P440" s="251"/>
      <c r="Q440" s="251">
        <f>Q441</f>
        <v>2828160.25</v>
      </c>
      <c r="R440" s="251">
        <f>R441</f>
        <v>2829160.25</v>
      </c>
      <c r="S440" s="251">
        <f>S441</f>
        <v>2838460.25</v>
      </c>
      <c r="T440" s="251">
        <f>T441</f>
        <v>3403158.18</v>
      </c>
      <c r="U440" s="251">
        <f>U441</f>
        <v>5076309.08</v>
      </c>
      <c r="V440" s="214"/>
      <c r="W440" s="251" t="e">
        <f>W441</f>
        <v>#REF!</v>
      </c>
      <c r="X440" s="251" t="e">
        <f>X441</f>
        <v>#REF!</v>
      </c>
      <c r="Y440" s="251" t="e">
        <f>W440+X440</f>
        <v>#REF!</v>
      </c>
      <c r="Z440" s="214"/>
      <c r="AA440" s="251" t="e">
        <f>AA441</f>
        <v>#REF!</v>
      </c>
      <c r="AB440" s="214"/>
      <c r="AC440" s="251" t="e">
        <f>AC441</f>
        <v>#REF!</v>
      </c>
      <c r="AD440" s="214"/>
      <c r="AE440" s="251" t="e">
        <f>AE441</f>
        <v>#REF!</v>
      </c>
      <c r="AF440" s="214"/>
      <c r="AG440" s="251">
        <f>AG441</f>
        <v>6364800</v>
      </c>
      <c r="AH440" s="214"/>
      <c r="AI440" s="251">
        <f>AI441</f>
        <v>6364800</v>
      </c>
      <c r="AJ440" s="214"/>
      <c r="AK440" s="251">
        <f>AK441</f>
        <v>6413840</v>
      </c>
      <c r="AL440" s="214"/>
      <c r="AM440" s="214"/>
      <c r="AN440" s="251">
        <f>AN441</f>
        <v>7332840</v>
      </c>
      <c r="AO440" s="252"/>
      <c r="AP440" s="251">
        <f>AP441</f>
        <v>7332840</v>
      </c>
      <c r="AQ440" s="214"/>
      <c r="AR440" s="251">
        <f>AR441</f>
        <v>7854440</v>
      </c>
      <c r="AS440" s="214"/>
      <c r="AT440" s="251">
        <f>AT441</f>
        <v>8011640</v>
      </c>
      <c r="AU440" s="214"/>
      <c r="AV440" s="251">
        <f>AV441</f>
        <v>8011640</v>
      </c>
      <c r="AW440" s="214"/>
      <c r="AX440" s="253">
        <v>442</v>
      </c>
      <c r="AY440" s="476"/>
      <c r="AZ440" s="251">
        <f>'[1]4 Расх.2018 '!BB36</f>
        <v>562</v>
      </c>
      <c r="BA440" s="395">
        <f t="shared" si="25"/>
        <v>127.14932126696831</v>
      </c>
    </row>
    <row r="441" spans="1:53" ht="33" customHeight="1" x14ac:dyDescent="0.25">
      <c r="A441" s="268" t="s">
        <v>775</v>
      </c>
      <c r="B441" s="269" t="s">
        <v>774</v>
      </c>
      <c r="C441" s="269" t="s">
        <v>764</v>
      </c>
      <c r="D441" s="263" t="s">
        <v>76</v>
      </c>
      <c r="E441" s="239">
        <f>F441+G441+H441+I441</f>
        <v>3204200</v>
      </c>
      <c r="F441" s="259">
        <v>624200</v>
      </c>
      <c r="G441" s="241">
        <v>823300</v>
      </c>
      <c r="H441" s="241">
        <v>944300</v>
      </c>
      <c r="I441" s="241">
        <v>812400</v>
      </c>
      <c r="J441" s="239">
        <f>K441+L441+M441+N441</f>
        <v>-10000</v>
      </c>
      <c r="K441" s="259"/>
      <c r="L441" s="241">
        <v>-10000</v>
      </c>
      <c r="M441" s="241"/>
      <c r="N441" s="260"/>
      <c r="O441" s="241">
        <v>3524137.14</v>
      </c>
      <c r="P441" s="241"/>
      <c r="Q441" s="241">
        <v>2828160.25</v>
      </c>
      <c r="R441" s="241">
        <v>2829160.25</v>
      </c>
      <c r="S441" s="241">
        <v>2838460.25</v>
      </c>
      <c r="T441" s="241">
        <v>3403158.18</v>
      </c>
      <c r="U441" s="241">
        <f>U442</f>
        <v>5076309.08</v>
      </c>
      <c r="V441" s="214"/>
      <c r="W441" s="241" t="e">
        <f>W442+#REF!</f>
        <v>#REF!</v>
      </c>
      <c r="X441" s="241" t="e">
        <f>X442+#REF!</f>
        <v>#REF!</v>
      </c>
      <c r="Y441" s="241" t="e">
        <f t="shared" si="23"/>
        <v>#REF!</v>
      </c>
      <c r="Z441" s="270"/>
      <c r="AA441" s="241" t="e">
        <f>#REF!+AA442</f>
        <v>#REF!</v>
      </c>
      <c r="AB441" s="214"/>
      <c r="AC441" s="241" t="e">
        <f>#REF!+AC442</f>
        <v>#REF!</v>
      </c>
      <c r="AD441" s="214"/>
      <c r="AE441" s="241" t="e">
        <f>#REF!+AE442</f>
        <v>#REF!</v>
      </c>
      <c r="AF441" s="214"/>
      <c r="AG441" s="241">
        <f>AG442</f>
        <v>6364800</v>
      </c>
      <c r="AH441" s="214"/>
      <c r="AI441" s="241">
        <f>AI442+AI443</f>
        <v>6364800</v>
      </c>
      <c r="AJ441" s="214"/>
      <c r="AK441" s="241">
        <f>AK442+AK443</f>
        <v>6413840</v>
      </c>
      <c r="AL441" s="214"/>
      <c r="AM441" s="214"/>
      <c r="AN441" s="241">
        <f>AN442+AN443</f>
        <v>7332840</v>
      </c>
      <c r="AO441" s="260"/>
      <c r="AP441" s="241">
        <f>AP442+AP443</f>
        <v>7332840</v>
      </c>
      <c r="AQ441" s="214"/>
      <c r="AR441" s="241">
        <f>AR442+AR443</f>
        <v>7854440</v>
      </c>
      <c r="AS441" s="214"/>
      <c r="AT441" s="241">
        <f>AT442+AT443</f>
        <v>8011640</v>
      </c>
      <c r="AU441" s="214"/>
      <c r="AV441" s="241">
        <f>AV442+AV443</f>
        <v>8011640</v>
      </c>
      <c r="AW441" s="214"/>
      <c r="AX441" s="261">
        <v>10570.8</v>
      </c>
      <c r="AY441" s="476"/>
      <c r="AZ441" s="241">
        <f>AZ442+AZ445+AZ447</f>
        <v>7324.54</v>
      </c>
      <c r="BA441" s="395">
        <f t="shared" si="25"/>
        <v>69.290309153517242</v>
      </c>
    </row>
    <row r="442" spans="1:53" ht="51.75" customHeight="1" x14ac:dyDescent="0.25">
      <c r="A442" s="268" t="s">
        <v>775</v>
      </c>
      <c r="B442" s="269" t="s">
        <v>774</v>
      </c>
      <c r="C442" s="269" t="s">
        <v>769</v>
      </c>
      <c r="D442" s="263" t="s">
        <v>738</v>
      </c>
      <c r="E442" s="239"/>
      <c r="F442" s="259"/>
      <c r="G442" s="241"/>
      <c r="H442" s="241"/>
      <c r="I442" s="241"/>
      <c r="J442" s="239"/>
      <c r="K442" s="259"/>
      <c r="L442" s="241"/>
      <c r="M442" s="241"/>
      <c r="N442" s="260"/>
      <c r="O442" s="241"/>
      <c r="P442" s="241"/>
      <c r="Q442" s="241"/>
      <c r="R442" s="241"/>
      <c r="S442" s="241"/>
      <c r="T442" s="241"/>
      <c r="U442" s="241">
        <v>5076309.08</v>
      </c>
      <c r="V442" s="214">
        <v>143887.97</v>
      </c>
      <c r="W442" s="241">
        <f>U442+V442</f>
        <v>5220197.05</v>
      </c>
      <c r="X442" s="241">
        <v>1359426.71</v>
      </c>
      <c r="Y442" s="241">
        <f t="shared" si="23"/>
        <v>6579623.7599999998</v>
      </c>
      <c r="Z442" s="264">
        <v>1047364.78</v>
      </c>
      <c r="AA442" s="241">
        <f>Y442+Z442</f>
        <v>7626988.54</v>
      </c>
      <c r="AB442" s="214">
        <v>10000</v>
      </c>
      <c r="AC442" s="241">
        <f>AA442+AB442</f>
        <v>7636988.54</v>
      </c>
      <c r="AD442" s="214">
        <v>125169.99</v>
      </c>
      <c r="AE442" s="241">
        <v>7751858.5300000003</v>
      </c>
      <c r="AF442" s="214">
        <v>563.75</v>
      </c>
      <c r="AG442" s="241">
        <v>6364800</v>
      </c>
      <c r="AH442" s="214"/>
      <c r="AI442" s="241">
        <v>6364800</v>
      </c>
      <c r="AJ442" s="214">
        <v>6500</v>
      </c>
      <c r="AK442" s="241">
        <f>AI442+AJ442</f>
        <v>6371300</v>
      </c>
      <c r="AL442" s="214">
        <v>858000</v>
      </c>
      <c r="AM442" s="272"/>
      <c r="AN442" s="241">
        <f>AK442+AL442</f>
        <v>7229300</v>
      </c>
      <c r="AO442" s="260"/>
      <c r="AP442" s="241">
        <f>AM442+AN442</f>
        <v>7229300</v>
      </c>
      <c r="AQ442" s="214">
        <v>521600</v>
      </c>
      <c r="AR442" s="241">
        <f>AP442+AQ442</f>
        <v>7750900</v>
      </c>
      <c r="AS442" s="214">
        <v>154800</v>
      </c>
      <c r="AT442" s="241">
        <f>AR442+AS442</f>
        <v>7905700</v>
      </c>
      <c r="AU442" s="214"/>
      <c r="AV442" s="241">
        <f>AT442+AU442</f>
        <v>7905700</v>
      </c>
      <c r="AW442" s="214">
        <v>329024.96999999997</v>
      </c>
      <c r="AX442" s="261">
        <v>8340.09</v>
      </c>
      <c r="AY442" s="476"/>
      <c r="AZ442" s="241">
        <f>'[1]4 Расх.2018 '!BB38</f>
        <v>5207.54</v>
      </c>
      <c r="BA442" s="395">
        <f t="shared" si="25"/>
        <v>62.439853766566067</v>
      </c>
    </row>
    <row r="443" spans="1:53" ht="50.25" hidden="1" customHeight="1" x14ac:dyDescent="0.25">
      <c r="A443" s="268"/>
      <c r="B443" s="269"/>
      <c r="C443" s="269"/>
      <c r="D443" s="263"/>
      <c r="E443" s="239"/>
      <c r="F443" s="259"/>
      <c r="G443" s="241"/>
      <c r="H443" s="241"/>
      <c r="I443" s="241"/>
      <c r="J443" s="239"/>
      <c r="K443" s="259"/>
      <c r="L443" s="241"/>
      <c r="M443" s="241"/>
      <c r="N443" s="260"/>
      <c r="O443" s="241"/>
      <c r="P443" s="241"/>
      <c r="Q443" s="241"/>
      <c r="R443" s="241"/>
      <c r="S443" s="241"/>
      <c r="T443" s="241"/>
      <c r="U443" s="241"/>
      <c r="V443" s="214"/>
      <c r="W443" s="241"/>
      <c r="X443" s="241"/>
      <c r="Y443" s="241"/>
      <c r="Z443" s="270"/>
      <c r="AA443" s="241"/>
      <c r="AB443" s="214"/>
      <c r="AC443" s="241"/>
      <c r="AD443" s="214"/>
      <c r="AE443" s="241"/>
      <c r="AF443" s="214"/>
      <c r="AG443" s="241"/>
      <c r="AH443" s="214"/>
      <c r="AI443" s="241"/>
      <c r="AJ443" s="214">
        <v>42540</v>
      </c>
      <c r="AK443" s="241">
        <f>AJ443</f>
        <v>42540</v>
      </c>
      <c r="AL443" s="214"/>
      <c r="AM443" s="214">
        <v>61000</v>
      </c>
      <c r="AN443" s="241">
        <f>AK443+AL443+AM443</f>
        <v>103540</v>
      </c>
      <c r="AO443" s="260"/>
      <c r="AP443" s="241">
        <v>103540</v>
      </c>
      <c r="AQ443" s="214"/>
      <c r="AR443" s="241">
        <v>103540</v>
      </c>
      <c r="AS443" s="214">
        <v>2400</v>
      </c>
      <c r="AT443" s="241">
        <f>AR443+AS443</f>
        <v>105940</v>
      </c>
      <c r="AU443" s="214"/>
      <c r="AV443" s="241">
        <f>AT443+AU443</f>
        <v>105940</v>
      </c>
      <c r="AW443" s="214"/>
      <c r="AX443" s="261">
        <v>0</v>
      </c>
      <c r="AY443" s="476"/>
      <c r="AZ443" s="241">
        <v>0</v>
      </c>
      <c r="BA443" s="395" t="e">
        <f t="shared" si="25"/>
        <v>#DIV/0!</v>
      </c>
    </row>
    <row r="444" spans="1:53" ht="55.5" hidden="1" customHeight="1" x14ac:dyDescent="0.25">
      <c r="A444" s="268"/>
      <c r="B444" s="269"/>
      <c r="C444" s="269"/>
      <c r="D444" s="273"/>
      <c r="E444" s="239"/>
      <c r="F444" s="259"/>
      <c r="G444" s="241"/>
      <c r="H444" s="241"/>
      <c r="I444" s="241"/>
      <c r="J444" s="239"/>
      <c r="K444" s="259"/>
      <c r="L444" s="241"/>
      <c r="M444" s="241"/>
      <c r="N444" s="260"/>
      <c r="O444" s="241"/>
      <c r="P444" s="241"/>
      <c r="Q444" s="241"/>
      <c r="R444" s="241"/>
      <c r="S444" s="241"/>
      <c r="T444" s="241"/>
      <c r="U444" s="241"/>
      <c r="V444" s="214"/>
      <c r="W444" s="241"/>
      <c r="X444" s="241"/>
      <c r="Y444" s="241"/>
      <c r="Z444" s="270"/>
      <c r="AA444" s="241"/>
      <c r="AB444" s="214"/>
      <c r="AC444" s="241"/>
      <c r="AD444" s="214"/>
      <c r="AE444" s="241"/>
      <c r="AF444" s="214"/>
      <c r="AG444" s="241"/>
      <c r="AH444" s="214"/>
      <c r="AI444" s="241"/>
      <c r="AJ444" s="214"/>
      <c r="AK444" s="241"/>
      <c r="AL444" s="214"/>
      <c r="AM444" s="214"/>
      <c r="AN444" s="241"/>
      <c r="AO444" s="260"/>
      <c r="AP444" s="241"/>
      <c r="AQ444" s="214"/>
      <c r="AR444" s="241"/>
      <c r="AS444" s="214"/>
      <c r="AT444" s="241"/>
      <c r="AU444" s="214"/>
      <c r="AV444" s="241"/>
      <c r="AW444" s="214"/>
      <c r="AX444" s="261"/>
      <c r="AY444" s="476"/>
      <c r="AZ444" s="241"/>
      <c r="BA444" s="395" t="e">
        <f t="shared" si="25"/>
        <v>#DIV/0!</v>
      </c>
    </row>
    <row r="445" spans="1:53" ht="31.5" customHeight="1" x14ac:dyDescent="0.25">
      <c r="A445" s="268" t="s">
        <v>775</v>
      </c>
      <c r="B445" s="269" t="s">
        <v>774</v>
      </c>
      <c r="C445" s="269" t="s">
        <v>771</v>
      </c>
      <c r="D445" s="273" t="s">
        <v>739</v>
      </c>
      <c r="E445" s="239"/>
      <c r="F445" s="259"/>
      <c r="G445" s="241"/>
      <c r="H445" s="241"/>
      <c r="I445" s="241"/>
      <c r="J445" s="239"/>
      <c r="K445" s="259"/>
      <c r="L445" s="241"/>
      <c r="M445" s="241"/>
      <c r="N445" s="260"/>
      <c r="O445" s="241"/>
      <c r="P445" s="241"/>
      <c r="Q445" s="241"/>
      <c r="R445" s="241"/>
      <c r="S445" s="241"/>
      <c r="T445" s="241"/>
      <c r="U445" s="241"/>
      <c r="V445" s="214"/>
      <c r="W445" s="241"/>
      <c r="X445" s="241"/>
      <c r="Y445" s="241"/>
      <c r="Z445" s="270"/>
      <c r="AA445" s="241"/>
      <c r="AB445" s="214"/>
      <c r="AC445" s="241"/>
      <c r="AD445" s="214"/>
      <c r="AE445" s="241"/>
      <c r="AF445" s="214"/>
      <c r="AG445" s="241"/>
      <c r="AH445" s="214"/>
      <c r="AI445" s="241"/>
      <c r="AJ445" s="214"/>
      <c r="AK445" s="241"/>
      <c r="AL445" s="214"/>
      <c r="AM445" s="214"/>
      <c r="AN445" s="241"/>
      <c r="AO445" s="260"/>
      <c r="AP445" s="241"/>
      <c r="AQ445" s="214"/>
      <c r="AR445" s="241"/>
      <c r="AS445" s="214"/>
      <c r="AT445" s="241"/>
      <c r="AU445" s="214"/>
      <c r="AV445" s="241"/>
      <c r="AW445" s="214"/>
      <c r="AX445" s="261">
        <v>2159.25</v>
      </c>
      <c r="AY445" s="476"/>
      <c r="AZ445" s="241">
        <f>'[1]4 Расх.2018 '!BB41</f>
        <v>2117</v>
      </c>
      <c r="BA445" s="395">
        <f t="shared" si="25"/>
        <v>98.043302072478866</v>
      </c>
    </row>
    <row r="446" spans="1:53" ht="48.75" hidden="1" customHeight="1" x14ac:dyDescent="0.25">
      <c r="A446" s="268"/>
      <c r="B446" s="257"/>
      <c r="C446" s="257"/>
      <c r="D446" s="273"/>
      <c r="E446" s="239"/>
      <c r="F446" s="259"/>
      <c r="G446" s="241"/>
      <c r="H446" s="241"/>
      <c r="I446" s="241"/>
      <c r="J446" s="239"/>
      <c r="K446" s="259"/>
      <c r="L446" s="241"/>
      <c r="M446" s="241"/>
      <c r="N446" s="260"/>
      <c r="O446" s="241"/>
      <c r="P446" s="241"/>
      <c r="Q446" s="241"/>
      <c r="R446" s="241"/>
      <c r="S446" s="241"/>
      <c r="T446" s="241"/>
      <c r="U446" s="241"/>
      <c r="V446" s="214"/>
      <c r="W446" s="241"/>
      <c r="X446" s="241"/>
      <c r="Y446" s="241"/>
      <c r="Z446" s="270"/>
      <c r="AA446" s="241"/>
      <c r="AB446" s="214"/>
      <c r="AC446" s="241"/>
      <c r="AD446" s="214"/>
      <c r="AE446" s="241"/>
      <c r="AF446" s="214"/>
      <c r="AG446" s="241"/>
      <c r="AH446" s="214"/>
      <c r="AI446" s="241"/>
      <c r="AJ446" s="214"/>
      <c r="AK446" s="241"/>
      <c r="AL446" s="214"/>
      <c r="AM446" s="214"/>
      <c r="AN446" s="241"/>
      <c r="AO446" s="260"/>
      <c r="AP446" s="241"/>
      <c r="AQ446" s="214"/>
      <c r="AR446" s="241"/>
      <c r="AS446" s="214"/>
      <c r="AT446" s="241"/>
      <c r="AU446" s="214"/>
      <c r="AV446" s="241"/>
      <c r="AW446" s="214"/>
      <c r="AX446" s="261"/>
      <c r="AY446" s="476"/>
      <c r="AZ446" s="241"/>
      <c r="BA446" s="395" t="e">
        <f t="shared" si="25"/>
        <v>#DIV/0!</v>
      </c>
    </row>
    <row r="447" spans="1:53" ht="18.75" customHeight="1" x14ac:dyDescent="0.25">
      <c r="A447" s="268" t="s">
        <v>775</v>
      </c>
      <c r="B447" s="257" t="s">
        <v>774</v>
      </c>
      <c r="C447" s="257" t="s">
        <v>776</v>
      </c>
      <c r="D447" s="273" t="s">
        <v>740</v>
      </c>
      <c r="E447" s="239"/>
      <c r="F447" s="259"/>
      <c r="G447" s="241"/>
      <c r="H447" s="241"/>
      <c r="I447" s="241"/>
      <c r="J447" s="239"/>
      <c r="K447" s="259"/>
      <c r="L447" s="241"/>
      <c r="M447" s="241"/>
      <c r="N447" s="260"/>
      <c r="O447" s="241"/>
      <c r="P447" s="241"/>
      <c r="Q447" s="241"/>
      <c r="R447" s="241"/>
      <c r="S447" s="241"/>
      <c r="T447" s="241"/>
      <c r="U447" s="241"/>
      <c r="V447" s="214"/>
      <c r="W447" s="241"/>
      <c r="X447" s="241"/>
      <c r="Y447" s="241"/>
      <c r="Z447" s="270"/>
      <c r="AA447" s="241"/>
      <c r="AB447" s="214"/>
      <c r="AC447" s="241"/>
      <c r="AD447" s="214"/>
      <c r="AE447" s="241"/>
      <c r="AF447" s="214"/>
      <c r="AG447" s="241"/>
      <c r="AH447" s="214"/>
      <c r="AI447" s="241"/>
      <c r="AJ447" s="214"/>
      <c r="AK447" s="241"/>
      <c r="AL447" s="214"/>
      <c r="AM447" s="214"/>
      <c r="AN447" s="241"/>
      <c r="AO447" s="260"/>
      <c r="AP447" s="241"/>
      <c r="AQ447" s="214"/>
      <c r="AR447" s="241"/>
      <c r="AS447" s="214"/>
      <c r="AT447" s="241"/>
      <c r="AU447" s="214"/>
      <c r="AV447" s="241"/>
      <c r="AW447" s="214"/>
      <c r="AX447" s="261">
        <v>71.459999999999994</v>
      </c>
      <c r="AY447" s="476"/>
      <c r="AZ447" s="241">
        <f>'[1]4 Расх.2018 '!BB43</f>
        <v>0</v>
      </c>
      <c r="BA447" s="395">
        <f t="shared" si="25"/>
        <v>0</v>
      </c>
    </row>
    <row r="448" spans="1:53" ht="22.5" customHeight="1" x14ac:dyDescent="0.25">
      <c r="A448" s="236" t="s">
        <v>777</v>
      </c>
      <c r="B448" s="237" t="s">
        <v>766</v>
      </c>
      <c r="C448" s="237" t="s">
        <v>764</v>
      </c>
      <c r="D448" s="238" t="s">
        <v>605</v>
      </c>
      <c r="E448" s="239"/>
      <c r="F448" s="259"/>
      <c r="G448" s="241"/>
      <c r="H448" s="241"/>
      <c r="I448" s="241"/>
      <c r="J448" s="239"/>
      <c r="K448" s="259"/>
      <c r="L448" s="241"/>
      <c r="M448" s="241"/>
      <c r="N448" s="260"/>
      <c r="O448" s="241"/>
      <c r="P448" s="241"/>
      <c r="Q448" s="241"/>
      <c r="R448" s="241"/>
      <c r="S448" s="241"/>
      <c r="T448" s="241"/>
      <c r="U448" s="241"/>
      <c r="V448" s="214"/>
      <c r="W448" s="241"/>
      <c r="X448" s="241"/>
      <c r="Y448" s="241"/>
      <c r="Z448" s="270"/>
      <c r="AA448" s="241"/>
      <c r="AB448" s="214"/>
      <c r="AC448" s="241"/>
      <c r="AD448" s="214"/>
      <c r="AE448" s="241"/>
      <c r="AF448" s="214"/>
      <c r="AG448" s="241"/>
      <c r="AH448" s="214"/>
      <c r="AI448" s="241"/>
      <c r="AJ448" s="214"/>
      <c r="AK448" s="241"/>
      <c r="AL448" s="214"/>
      <c r="AM448" s="214"/>
      <c r="AN448" s="241"/>
      <c r="AO448" s="260"/>
      <c r="AP448" s="241"/>
      <c r="AQ448" s="214"/>
      <c r="AR448" s="241"/>
      <c r="AS448" s="214"/>
      <c r="AT448" s="241"/>
      <c r="AU448" s="214"/>
      <c r="AV448" s="241"/>
      <c r="AW448" s="214"/>
      <c r="AX448" s="242">
        <f>AX449</f>
        <v>20.7</v>
      </c>
      <c r="AY448" s="476"/>
      <c r="AZ448" s="239">
        <f>AZ449</f>
        <v>0</v>
      </c>
      <c r="BA448" s="395">
        <f t="shared" si="25"/>
        <v>0</v>
      </c>
    </row>
    <row r="449" spans="1:53" ht="29.25" customHeight="1" x14ac:dyDescent="0.25">
      <c r="A449" s="266" t="s">
        <v>777</v>
      </c>
      <c r="B449" s="267" t="s">
        <v>768</v>
      </c>
      <c r="C449" s="267" t="s">
        <v>764</v>
      </c>
      <c r="D449" s="271" t="s">
        <v>691</v>
      </c>
      <c r="E449" s="239"/>
      <c r="F449" s="259"/>
      <c r="G449" s="241"/>
      <c r="H449" s="241"/>
      <c r="I449" s="241"/>
      <c r="J449" s="239"/>
      <c r="K449" s="259"/>
      <c r="L449" s="241"/>
      <c r="M449" s="241"/>
      <c r="N449" s="260"/>
      <c r="O449" s="241"/>
      <c r="P449" s="241"/>
      <c r="Q449" s="241"/>
      <c r="R449" s="241"/>
      <c r="S449" s="241"/>
      <c r="T449" s="241"/>
      <c r="U449" s="241"/>
      <c r="V449" s="214"/>
      <c r="W449" s="241"/>
      <c r="X449" s="241"/>
      <c r="Y449" s="241"/>
      <c r="Z449" s="270"/>
      <c r="AA449" s="241"/>
      <c r="AB449" s="214"/>
      <c r="AC449" s="241"/>
      <c r="AD449" s="214"/>
      <c r="AE449" s="241"/>
      <c r="AF449" s="214"/>
      <c r="AG449" s="241"/>
      <c r="AH449" s="214"/>
      <c r="AI449" s="241"/>
      <c r="AJ449" s="214"/>
      <c r="AK449" s="241"/>
      <c r="AL449" s="214"/>
      <c r="AM449" s="214"/>
      <c r="AN449" s="241"/>
      <c r="AO449" s="260"/>
      <c r="AP449" s="241"/>
      <c r="AQ449" s="214"/>
      <c r="AR449" s="241"/>
      <c r="AS449" s="214"/>
      <c r="AT449" s="241"/>
      <c r="AU449" s="214"/>
      <c r="AV449" s="241"/>
      <c r="AW449" s="214"/>
      <c r="AX449" s="253">
        <f>AX450</f>
        <v>20.7</v>
      </c>
      <c r="AY449" s="476"/>
      <c r="AZ449" s="251">
        <f>AZ450</f>
        <v>0</v>
      </c>
      <c r="BA449" s="395">
        <f t="shared" si="25"/>
        <v>0</v>
      </c>
    </row>
    <row r="450" spans="1:53" ht="44.25" customHeight="1" x14ac:dyDescent="0.25">
      <c r="A450" s="266" t="s">
        <v>777</v>
      </c>
      <c r="B450" s="267" t="s">
        <v>779</v>
      </c>
      <c r="C450" s="274" t="s">
        <v>764</v>
      </c>
      <c r="D450" s="275" t="s">
        <v>745</v>
      </c>
      <c r="E450" s="239"/>
      <c r="F450" s="259"/>
      <c r="G450" s="241"/>
      <c r="H450" s="241"/>
      <c r="I450" s="241"/>
      <c r="J450" s="239"/>
      <c r="K450" s="259"/>
      <c r="L450" s="241"/>
      <c r="M450" s="241"/>
      <c r="N450" s="260"/>
      <c r="O450" s="241"/>
      <c r="P450" s="241"/>
      <c r="Q450" s="241"/>
      <c r="R450" s="241"/>
      <c r="S450" s="241"/>
      <c r="T450" s="241"/>
      <c r="U450" s="241"/>
      <c r="V450" s="214"/>
      <c r="W450" s="241"/>
      <c r="X450" s="241"/>
      <c r="Y450" s="241"/>
      <c r="Z450" s="270"/>
      <c r="AA450" s="241"/>
      <c r="AB450" s="214"/>
      <c r="AC450" s="241"/>
      <c r="AD450" s="214"/>
      <c r="AE450" s="241"/>
      <c r="AF450" s="214"/>
      <c r="AG450" s="241"/>
      <c r="AH450" s="214"/>
      <c r="AI450" s="241"/>
      <c r="AJ450" s="214"/>
      <c r="AK450" s="241"/>
      <c r="AL450" s="214"/>
      <c r="AM450" s="214"/>
      <c r="AN450" s="241"/>
      <c r="AO450" s="260"/>
      <c r="AP450" s="241"/>
      <c r="AQ450" s="214"/>
      <c r="AR450" s="241"/>
      <c r="AS450" s="214"/>
      <c r="AT450" s="241"/>
      <c r="AU450" s="214"/>
      <c r="AV450" s="241"/>
      <c r="AW450" s="214"/>
      <c r="AX450" s="261">
        <f>AX451</f>
        <v>20.7</v>
      </c>
      <c r="AY450" s="476"/>
      <c r="AZ450" s="241">
        <f>AZ451</f>
        <v>0</v>
      </c>
      <c r="BA450" s="395">
        <f t="shared" si="25"/>
        <v>0</v>
      </c>
    </row>
    <row r="451" spans="1:53" ht="36" customHeight="1" x14ac:dyDescent="0.25">
      <c r="A451" s="268" t="s">
        <v>777</v>
      </c>
      <c r="B451" s="257" t="s">
        <v>779</v>
      </c>
      <c r="C451" s="257" t="s">
        <v>771</v>
      </c>
      <c r="D451" s="273" t="s">
        <v>739</v>
      </c>
      <c r="E451" s="239"/>
      <c r="F451" s="259"/>
      <c r="G451" s="241"/>
      <c r="H451" s="241"/>
      <c r="I451" s="241"/>
      <c r="J451" s="239"/>
      <c r="K451" s="259"/>
      <c r="L451" s="241"/>
      <c r="M451" s="241"/>
      <c r="N451" s="260"/>
      <c r="O451" s="241"/>
      <c r="P451" s="241"/>
      <c r="Q451" s="241"/>
      <c r="R451" s="241"/>
      <c r="S451" s="241"/>
      <c r="T451" s="241"/>
      <c r="U451" s="241"/>
      <c r="V451" s="214"/>
      <c r="W451" s="241"/>
      <c r="X451" s="241"/>
      <c r="Y451" s="241"/>
      <c r="Z451" s="270"/>
      <c r="AA451" s="241"/>
      <c r="AB451" s="214"/>
      <c r="AC451" s="241"/>
      <c r="AD451" s="214"/>
      <c r="AE451" s="241"/>
      <c r="AF451" s="214"/>
      <c r="AG451" s="241"/>
      <c r="AH451" s="214"/>
      <c r="AI451" s="241"/>
      <c r="AJ451" s="214"/>
      <c r="AK451" s="241"/>
      <c r="AL451" s="214"/>
      <c r="AM451" s="214"/>
      <c r="AN451" s="241"/>
      <c r="AO451" s="260"/>
      <c r="AP451" s="241"/>
      <c r="AQ451" s="214"/>
      <c r="AR451" s="241"/>
      <c r="AS451" s="214"/>
      <c r="AT451" s="241"/>
      <c r="AU451" s="214"/>
      <c r="AV451" s="241"/>
      <c r="AW451" s="214"/>
      <c r="AX451" s="261">
        <v>20.7</v>
      </c>
      <c r="AY451" s="476"/>
      <c r="AZ451" s="241">
        <f>'[1]4 Расх.2018 '!BB47</f>
        <v>0</v>
      </c>
      <c r="BA451" s="395">
        <f t="shared" si="25"/>
        <v>0</v>
      </c>
    </row>
    <row r="452" spans="1:53" ht="51" customHeight="1" x14ac:dyDescent="0.25">
      <c r="A452" s="236" t="s">
        <v>778</v>
      </c>
      <c r="B452" s="237" t="s">
        <v>766</v>
      </c>
      <c r="C452" s="237" t="s">
        <v>764</v>
      </c>
      <c r="D452" s="31" t="s">
        <v>395</v>
      </c>
      <c r="E452" s="276"/>
      <c r="F452" s="276"/>
      <c r="G452" s="239"/>
      <c r="H452" s="239"/>
      <c r="I452" s="239"/>
      <c r="J452" s="239"/>
      <c r="K452" s="276"/>
      <c r="L452" s="239"/>
      <c r="M452" s="239"/>
      <c r="N452" s="240"/>
      <c r="O452" s="239"/>
      <c r="P452" s="239"/>
      <c r="Q452" s="239"/>
      <c r="R452" s="239"/>
      <c r="S452" s="239"/>
      <c r="T452" s="239"/>
      <c r="U452" s="239"/>
      <c r="V452" s="265"/>
      <c r="W452" s="239"/>
      <c r="X452" s="239"/>
      <c r="Y452" s="239"/>
      <c r="Z452" s="277"/>
      <c r="AA452" s="239"/>
      <c r="AB452" s="265"/>
      <c r="AC452" s="239"/>
      <c r="AD452" s="265"/>
      <c r="AE452" s="239"/>
      <c r="AF452" s="265"/>
      <c r="AG452" s="239">
        <f>AG454</f>
        <v>0</v>
      </c>
      <c r="AH452" s="214"/>
      <c r="AI452" s="239">
        <f>AI454</f>
        <v>5200</v>
      </c>
      <c r="AJ452" s="214"/>
      <c r="AK452" s="239">
        <f>AK454</f>
        <v>5200</v>
      </c>
      <c r="AL452" s="214"/>
      <c r="AM452" s="214"/>
      <c r="AN452" s="239">
        <f>AN454</f>
        <v>5200</v>
      </c>
      <c r="AO452" s="240"/>
      <c r="AP452" s="239">
        <f>AP454</f>
        <v>5200</v>
      </c>
      <c r="AQ452" s="214"/>
      <c r="AR452" s="239">
        <f>AR454</f>
        <v>5200</v>
      </c>
      <c r="AS452" s="214"/>
      <c r="AT452" s="239">
        <f>AT454</f>
        <v>5200</v>
      </c>
      <c r="AU452" s="214"/>
      <c r="AV452" s="239">
        <f>AV454</f>
        <v>5200</v>
      </c>
      <c r="AW452" s="214"/>
      <c r="AX452" s="242">
        <f>AX453</f>
        <v>1071</v>
      </c>
      <c r="AY452" s="476"/>
      <c r="AZ452" s="239">
        <f>AZ453</f>
        <v>210</v>
      </c>
      <c r="BA452" s="395">
        <f t="shared" si="25"/>
        <v>19.607843137254903</v>
      </c>
    </row>
    <row r="453" spans="1:53" ht="16.5" customHeight="1" x14ac:dyDescent="0.25">
      <c r="A453" s="246" t="s">
        <v>778</v>
      </c>
      <c r="B453" s="267" t="s">
        <v>768</v>
      </c>
      <c r="C453" s="267" t="s">
        <v>764</v>
      </c>
      <c r="D453" s="271" t="s">
        <v>691</v>
      </c>
      <c r="E453" s="239"/>
      <c r="F453" s="276"/>
      <c r="G453" s="239"/>
      <c r="H453" s="239"/>
      <c r="I453" s="239"/>
      <c r="J453" s="239"/>
      <c r="K453" s="276"/>
      <c r="L453" s="239"/>
      <c r="M453" s="239"/>
      <c r="N453" s="240"/>
      <c r="O453" s="239"/>
      <c r="P453" s="239"/>
      <c r="Q453" s="239"/>
      <c r="R453" s="239"/>
      <c r="S453" s="239"/>
      <c r="T453" s="239"/>
      <c r="U453" s="239"/>
      <c r="V453" s="265"/>
      <c r="W453" s="239"/>
      <c r="X453" s="239"/>
      <c r="Y453" s="239"/>
      <c r="Z453" s="277"/>
      <c r="AA453" s="239"/>
      <c r="AB453" s="265"/>
      <c r="AC453" s="239"/>
      <c r="AD453" s="265"/>
      <c r="AE453" s="239"/>
      <c r="AF453" s="265"/>
      <c r="AG453" s="239"/>
      <c r="AH453" s="214"/>
      <c r="AI453" s="239"/>
      <c r="AJ453" s="214"/>
      <c r="AK453" s="239"/>
      <c r="AL453" s="214"/>
      <c r="AM453" s="214"/>
      <c r="AN453" s="239"/>
      <c r="AO453" s="240"/>
      <c r="AP453" s="239"/>
      <c r="AQ453" s="214"/>
      <c r="AR453" s="239"/>
      <c r="AS453" s="214"/>
      <c r="AT453" s="239"/>
      <c r="AU453" s="214"/>
      <c r="AV453" s="239"/>
      <c r="AW453" s="214"/>
      <c r="AX453" s="261">
        <f>AX455+AX460</f>
        <v>1071</v>
      </c>
      <c r="AY453" s="476"/>
      <c r="AZ453" s="241">
        <f>AZ455+AZ460</f>
        <v>210</v>
      </c>
      <c r="BA453" s="395">
        <f t="shared" si="25"/>
        <v>19.607843137254903</v>
      </c>
    </row>
    <row r="454" spans="1:53" ht="15.75" hidden="1" x14ac:dyDescent="0.25">
      <c r="A454" s="255"/>
      <c r="B454" s="247"/>
      <c r="C454" s="247"/>
      <c r="D454" s="278"/>
      <c r="E454" s="239"/>
      <c r="F454" s="259"/>
      <c r="G454" s="241"/>
      <c r="H454" s="241"/>
      <c r="I454" s="241"/>
      <c r="J454" s="239"/>
      <c r="K454" s="259"/>
      <c r="L454" s="241"/>
      <c r="M454" s="241"/>
      <c r="N454" s="260"/>
      <c r="O454" s="241"/>
      <c r="P454" s="241"/>
      <c r="Q454" s="241"/>
      <c r="R454" s="241"/>
      <c r="S454" s="241"/>
      <c r="T454" s="241"/>
      <c r="U454" s="241"/>
      <c r="V454" s="214"/>
      <c r="W454" s="241"/>
      <c r="X454" s="241"/>
      <c r="Y454" s="241"/>
      <c r="Z454" s="270"/>
      <c r="AA454" s="241"/>
      <c r="AB454" s="214"/>
      <c r="AC454" s="241"/>
      <c r="AD454" s="214"/>
      <c r="AE454" s="241"/>
      <c r="AF454" s="214"/>
      <c r="AG454" s="241">
        <f>AG455</f>
        <v>0</v>
      </c>
      <c r="AH454" s="214"/>
      <c r="AI454" s="241">
        <f>AI455</f>
        <v>5200</v>
      </c>
      <c r="AJ454" s="214"/>
      <c r="AK454" s="241">
        <f>AK455</f>
        <v>5200</v>
      </c>
      <c r="AL454" s="214"/>
      <c r="AM454" s="214"/>
      <c r="AN454" s="241">
        <f>AN455</f>
        <v>5200</v>
      </c>
      <c r="AO454" s="260"/>
      <c r="AP454" s="241">
        <f>AP455</f>
        <v>5200</v>
      </c>
      <c r="AQ454" s="214"/>
      <c r="AR454" s="241">
        <f>AR455</f>
        <v>5200</v>
      </c>
      <c r="AS454" s="214"/>
      <c r="AT454" s="241">
        <f>AT455</f>
        <v>5200</v>
      </c>
      <c r="AU454" s="214"/>
      <c r="AV454" s="241">
        <f>AV455</f>
        <v>5200</v>
      </c>
      <c r="AW454" s="214"/>
      <c r="AX454" s="261"/>
      <c r="AY454" s="476"/>
      <c r="AZ454" s="241"/>
      <c r="BA454" s="395" t="e">
        <f t="shared" si="25"/>
        <v>#DIV/0!</v>
      </c>
    </row>
    <row r="455" spans="1:53" ht="31.5" customHeight="1" x14ac:dyDescent="0.25">
      <c r="A455" s="255" t="s">
        <v>778</v>
      </c>
      <c r="B455" s="269" t="s">
        <v>774</v>
      </c>
      <c r="C455" s="269" t="s">
        <v>764</v>
      </c>
      <c r="D455" s="263" t="s">
        <v>76</v>
      </c>
      <c r="E455" s="239"/>
      <c r="F455" s="259"/>
      <c r="G455" s="241"/>
      <c r="H455" s="241"/>
      <c r="I455" s="241"/>
      <c r="J455" s="239"/>
      <c r="K455" s="259"/>
      <c r="L455" s="241"/>
      <c r="M455" s="241"/>
      <c r="N455" s="260"/>
      <c r="O455" s="241"/>
      <c r="P455" s="241"/>
      <c r="Q455" s="241"/>
      <c r="R455" s="241"/>
      <c r="S455" s="241"/>
      <c r="T455" s="241"/>
      <c r="U455" s="241"/>
      <c r="V455" s="214"/>
      <c r="W455" s="241"/>
      <c r="X455" s="241"/>
      <c r="Y455" s="241"/>
      <c r="Z455" s="270"/>
      <c r="AA455" s="241"/>
      <c r="AB455" s="214"/>
      <c r="AC455" s="241"/>
      <c r="AD455" s="214"/>
      <c r="AE455" s="241"/>
      <c r="AF455" s="214"/>
      <c r="AG455" s="241"/>
      <c r="AH455" s="214">
        <v>5200</v>
      </c>
      <c r="AI455" s="241">
        <f>AH455</f>
        <v>5200</v>
      </c>
      <c r="AJ455" s="214"/>
      <c r="AK455" s="241">
        <f>AI455</f>
        <v>5200</v>
      </c>
      <c r="AL455" s="214"/>
      <c r="AM455" s="214"/>
      <c r="AN455" s="241">
        <v>5200</v>
      </c>
      <c r="AO455" s="260"/>
      <c r="AP455" s="241">
        <v>5200</v>
      </c>
      <c r="AQ455" s="214"/>
      <c r="AR455" s="241">
        <v>5200</v>
      </c>
      <c r="AS455" s="214"/>
      <c r="AT455" s="241">
        <v>5200</v>
      </c>
      <c r="AU455" s="214"/>
      <c r="AV455" s="241">
        <v>5200</v>
      </c>
      <c r="AW455" s="214"/>
      <c r="AX455" s="261">
        <f>AX456+AX458+AX459</f>
        <v>830</v>
      </c>
      <c r="AY455" s="476"/>
      <c r="AZ455" s="241">
        <f>AZ456+AZ458+AZ459</f>
        <v>0</v>
      </c>
      <c r="BA455" s="395">
        <f t="shared" si="25"/>
        <v>0</v>
      </c>
    </row>
    <row r="456" spans="1:53" ht="35.25" customHeight="1" x14ac:dyDescent="0.25">
      <c r="A456" s="255" t="s">
        <v>778</v>
      </c>
      <c r="B456" s="257" t="s">
        <v>774</v>
      </c>
      <c r="C456" s="257" t="s">
        <v>769</v>
      </c>
      <c r="D456" s="263" t="s">
        <v>741</v>
      </c>
      <c r="E456" s="239"/>
      <c r="F456" s="259"/>
      <c r="G456" s="241"/>
      <c r="H456" s="241"/>
      <c r="I456" s="241"/>
      <c r="J456" s="239"/>
      <c r="K456" s="259"/>
      <c r="L456" s="241"/>
      <c r="M456" s="241"/>
      <c r="N456" s="260"/>
      <c r="O456" s="241"/>
      <c r="P456" s="241"/>
      <c r="Q456" s="241"/>
      <c r="R456" s="241"/>
      <c r="S456" s="241"/>
      <c r="T456" s="241"/>
      <c r="U456" s="241">
        <v>44865.919999999998</v>
      </c>
      <c r="V456" s="214">
        <v>40908.080000000002</v>
      </c>
      <c r="W456" s="241">
        <f>U456+V456</f>
        <v>85774</v>
      </c>
      <c r="X456" s="241">
        <v>0</v>
      </c>
      <c r="Y456" s="241">
        <f>W456+X456</f>
        <v>85774</v>
      </c>
      <c r="Z456" s="214"/>
      <c r="AA456" s="241">
        <f>Y456+Z456</f>
        <v>85774</v>
      </c>
      <c r="AB456" s="214"/>
      <c r="AC456" s="241">
        <f>AA456+AB456</f>
        <v>85774</v>
      </c>
      <c r="AD456" s="214"/>
      <c r="AE456" s="241">
        <f>AC456+AD456</f>
        <v>85774</v>
      </c>
      <c r="AF456" s="214">
        <v>-1684.84</v>
      </c>
      <c r="AG456" s="241">
        <v>154400</v>
      </c>
      <c r="AH456" s="214"/>
      <c r="AI456" s="241">
        <v>154400</v>
      </c>
      <c r="AJ456" s="214"/>
      <c r="AK456" s="241">
        <v>154400</v>
      </c>
      <c r="AL456" s="214"/>
      <c r="AM456" s="214"/>
      <c r="AN456" s="241">
        <v>154400</v>
      </c>
      <c r="AO456" s="214">
        <v>-154400</v>
      </c>
      <c r="AP456" s="241">
        <f>AN456+AO456</f>
        <v>0</v>
      </c>
      <c r="AQ456" s="214"/>
      <c r="AR456" s="241">
        <f>AP456+AQ456</f>
        <v>0</v>
      </c>
      <c r="AS456" s="214"/>
      <c r="AT456" s="241">
        <f>AR456+AS456</f>
        <v>0</v>
      </c>
      <c r="AU456" s="214"/>
      <c r="AV456" s="241">
        <f>AT456+AU456</f>
        <v>0</v>
      </c>
      <c r="AW456" s="214"/>
      <c r="AX456" s="261">
        <v>829</v>
      </c>
      <c r="AY456" s="476"/>
      <c r="AZ456" s="241">
        <f>'[1]4 Расх.2018 '!BB52</f>
        <v>0</v>
      </c>
      <c r="BA456" s="395">
        <f t="shared" si="25"/>
        <v>0</v>
      </c>
    </row>
    <row r="457" spans="1:53" ht="0.75" customHeight="1" x14ac:dyDescent="0.25">
      <c r="A457" s="255"/>
      <c r="B457" s="257" t="s">
        <v>696</v>
      </c>
      <c r="C457" s="257"/>
      <c r="D457" s="263" t="s">
        <v>391</v>
      </c>
      <c r="E457" s="239"/>
      <c r="F457" s="259"/>
      <c r="G457" s="241"/>
      <c r="H457" s="241"/>
      <c r="I457" s="241"/>
      <c r="J457" s="239"/>
      <c r="K457" s="259"/>
      <c r="L457" s="241"/>
      <c r="M457" s="241"/>
      <c r="N457" s="260"/>
      <c r="O457" s="241"/>
      <c r="P457" s="241"/>
      <c r="Q457" s="241"/>
      <c r="R457" s="241"/>
      <c r="S457" s="241"/>
      <c r="T457" s="241"/>
      <c r="U457" s="241"/>
      <c r="V457" s="214"/>
      <c r="W457" s="241"/>
      <c r="X457" s="241"/>
      <c r="Y457" s="241"/>
      <c r="Z457" s="214"/>
      <c r="AA457" s="241"/>
      <c r="AB457" s="214"/>
      <c r="AC457" s="241"/>
      <c r="AD457" s="214"/>
      <c r="AE457" s="241"/>
      <c r="AF457" s="214"/>
      <c r="AG457" s="241"/>
      <c r="AH457" s="214"/>
      <c r="AI457" s="241"/>
      <c r="AJ457" s="214"/>
      <c r="AK457" s="241"/>
      <c r="AL457" s="214"/>
      <c r="AM457" s="214"/>
      <c r="AN457" s="241"/>
      <c r="AO457" s="214"/>
      <c r="AP457" s="241"/>
      <c r="AQ457" s="214"/>
      <c r="AR457" s="241"/>
      <c r="AS457" s="214"/>
      <c r="AT457" s="241"/>
      <c r="AU457" s="214"/>
      <c r="AV457" s="241"/>
      <c r="AW457" s="214"/>
      <c r="AX457" s="261">
        <v>0</v>
      </c>
      <c r="AY457" s="476"/>
      <c r="AZ457" s="241">
        <v>0</v>
      </c>
      <c r="BA457" s="395" t="e">
        <f t="shared" si="25"/>
        <v>#DIV/0!</v>
      </c>
    </row>
    <row r="458" spans="1:53" ht="17.25" hidden="1" customHeight="1" x14ac:dyDescent="0.25">
      <c r="A458" s="255" t="s">
        <v>778</v>
      </c>
      <c r="B458" s="257" t="s">
        <v>774</v>
      </c>
      <c r="C458" s="257" t="s">
        <v>771</v>
      </c>
      <c r="D458" s="263" t="s">
        <v>739</v>
      </c>
      <c r="E458" s="239"/>
      <c r="F458" s="259"/>
      <c r="G458" s="241"/>
      <c r="H458" s="241"/>
      <c r="I458" s="241"/>
      <c r="J458" s="239"/>
      <c r="K458" s="259"/>
      <c r="L458" s="241"/>
      <c r="M458" s="241"/>
      <c r="N458" s="260"/>
      <c r="O458" s="241"/>
      <c r="P458" s="241"/>
      <c r="Q458" s="241"/>
      <c r="R458" s="241"/>
      <c r="S458" s="241"/>
      <c r="T458" s="241"/>
      <c r="U458" s="241"/>
      <c r="V458" s="214"/>
      <c r="W458" s="241"/>
      <c r="X458" s="241"/>
      <c r="Y458" s="241"/>
      <c r="Z458" s="214"/>
      <c r="AA458" s="241"/>
      <c r="AB458" s="214"/>
      <c r="AC458" s="241"/>
      <c r="AD458" s="214"/>
      <c r="AE458" s="241"/>
      <c r="AF458" s="214"/>
      <c r="AG458" s="241"/>
      <c r="AH458" s="214"/>
      <c r="AI458" s="241"/>
      <c r="AJ458" s="214"/>
      <c r="AK458" s="241"/>
      <c r="AL458" s="214"/>
      <c r="AM458" s="214"/>
      <c r="AN458" s="241"/>
      <c r="AO458" s="214"/>
      <c r="AP458" s="241"/>
      <c r="AQ458" s="214"/>
      <c r="AR458" s="241"/>
      <c r="AS458" s="214"/>
      <c r="AT458" s="241"/>
      <c r="AU458" s="214"/>
      <c r="AV458" s="241"/>
      <c r="AW458" s="214"/>
      <c r="AX458" s="261">
        <v>0</v>
      </c>
      <c r="AY458" s="476"/>
      <c r="AZ458" s="241"/>
      <c r="BA458" s="395" t="e">
        <f t="shared" si="25"/>
        <v>#DIV/0!</v>
      </c>
    </row>
    <row r="459" spans="1:53" ht="15.75" x14ac:dyDescent="0.25">
      <c r="A459" s="255" t="s">
        <v>778</v>
      </c>
      <c r="B459" s="257" t="s">
        <v>774</v>
      </c>
      <c r="C459" s="257" t="s">
        <v>776</v>
      </c>
      <c r="D459" s="273" t="s">
        <v>740</v>
      </c>
      <c r="E459" s="239"/>
      <c r="F459" s="259"/>
      <c r="G459" s="241"/>
      <c r="H459" s="241"/>
      <c r="I459" s="241"/>
      <c r="J459" s="239"/>
      <c r="K459" s="259"/>
      <c r="L459" s="241"/>
      <c r="M459" s="241"/>
      <c r="N459" s="260"/>
      <c r="O459" s="241"/>
      <c r="P459" s="241"/>
      <c r="Q459" s="241"/>
      <c r="R459" s="241"/>
      <c r="S459" s="241"/>
      <c r="T459" s="241"/>
      <c r="U459" s="241"/>
      <c r="V459" s="214"/>
      <c r="W459" s="241"/>
      <c r="X459" s="241"/>
      <c r="Y459" s="241"/>
      <c r="Z459" s="214"/>
      <c r="AA459" s="241"/>
      <c r="AB459" s="214"/>
      <c r="AC459" s="241"/>
      <c r="AD459" s="214"/>
      <c r="AE459" s="241"/>
      <c r="AF459" s="214"/>
      <c r="AG459" s="241"/>
      <c r="AH459" s="214"/>
      <c r="AI459" s="241"/>
      <c r="AJ459" s="214"/>
      <c r="AK459" s="241"/>
      <c r="AL459" s="214"/>
      <c r="AM459" s="214"/>
      <c r="AN459" s="241"/>
      <c r="AO459" s="214"/>
      <c r="AP459" s="241"/>
      <c r="AQ459" s="214"/>
      <c r="AR459" s="241"/>
      <c r="AS459" s="214"/>
      <c r="AT459" s="241"/>
      <c r="AU459" s="214"/>
      <c r="AV459" s="241"/>
      <c r="AW459" s="214"/>
      <c r="AX459" s="261">
        <v>1</v>
      </c>
      <c r="AY459" s="476"/>
      <c r="AZ459" s="241">
        <f>'[1]4 Расх.2018 '!BB55</f>
        <v>0</v>
      </c>
      <c r="BA459" s="395">
        <f t="shared" si="25"/>
        <v>0</v>
      </c>
    </row>
    <row r="460" spans="1:53" ht="15.75" x14ac:dyDescent="0.25">
      <c r="A460" s="255" t="s">
        <v>778</v>
      </c>
      <c r="B460" s="257" t="s">
        <v>780</v>
      </c>
      <c r="C460" s="257" t="s">
        <v>764</v>
      </c>
      <c r="D460" s="271" t="s">
        <v>396</v>
      </c>
      <c r="E460" s="239"/>
      <c r="F460" s="259"/>
      <c r="G460" s="241"/>
      <c r="H460" s="241"/>
      <c r="I460" s="241"/>
      <c r="J460" s="239"/>
      <c r="K460" s="259"/>
      <c r="L460" s="241"/>
      <c r="M460" s="241"/>
      <c r="N460" s="260"/>
      <c r="O460" s="241"/>
      <c r="P460" s="241"/>
      <c r="Q460" s="241"/>
      <c r="R460" s="241"/>
      <c r="S460" s="241"/>
      <c r="T460" s="241"/>
      <c r="U460" s="241"/>
      <c r="V460" s="214"/>
      <c r="W460" s="241"/>
      <c r="X460" s="241"/>
      <c r="Y460" s="241"/>
      <c r="Z460" s="214"/>
      <c r="AA460" s="241"/>
      <c r="AB460" s="214"/>
      <c r="AC460" s="241"/>
      <c r="AD460" s="214"/>
      <c r="AE460" s="241"/>
      <c r="AF460" s="214"/>
      <c r="AG460" s="241"/>
      <c r="AH460" s="214"/>
      <c r="AI460" s="241"/>
      <c r="AJ460" s="214"/>
      <c r="AK460" s="241"/>
      <c r="AL460" s="214"/>
      <c r="AM460" s="214"/>
      <c r="AN460" s="241"/>
      <c r="AO460" s="214"/>
      <c r="AP460" s="241"/>
      <c r="AQ460" s="214"/>
      <c r="AR460" s="241"/>
      <c r="AS460" s="214"/>
      <c r="AT460" s="241"/>
      <c r="AU460" s="214"/>
      <c r="AV460" s="241"/>
      <c r="AW460" s="214"/>
      <c r="AX460" s="261">
        <f>AX461+AX462</f>
        <v>241</v>
      </c>
      <c r="AY460" s="476"/>
      <c r="AZ460" s="241">
        <f>AZ461</f>
        <v>210</v>
      </c>
      <c r="BA460" s="395">
        <f t="shared" si="25"/>
        <v>87.136929460580916</v>
      </c>
    </row>
    <row r="461" spans="1:53" ht="62.25" customHeight="1" x14ac:dyDescent="0.25">
      <c r="A461" s="255" t="s">
        <v>778</v>
      </c>
      <c r="B461" s="257" t="s">
        <v>780</v>
      </c>
      <c r="C461" s="257" t="s">
        <v>769</v>
      </c>
      <c r="D461" s="263" t="s">
        <v>51</v>
      </c>
      <c r="E461" s="239"/>
      <c r="F461" s="259"/>
      <c r="G461" s="241"/>
      <c r="H461" s="241"/>
      <c r="I461" s="241"/>
      <c r="J461" s="239"/>
      <c r="K461" s="259"/>
      <c r="L461" s="241"/>
      <c r="M461" s="241"/>
      <c r="N461" s="260"/>
      <c r="O461" s="241"/>
      <c r="P461" s="241"/>
      <c r="Q461" s="241"/>
      <c r="R461" s="241"/>
      <c r="S461" s="241"/>
      <c r="T461" s="241"/>
      <c r="U461" s="241"/>
      <c r="V461" s="214"/>
      <c r="W461" s="241"/>
      <c r="X461" s="241"/>
      <c r="Y461" s="241"/>
      <c r="Z461" s="214"/>
      <c r="AA461" s="241"/>
      <c r="AB461" s="214"/>
      <c r="AC461" s="241"/>
      <c r="AD461" s="214"/>
      <c r="AE461" s="241"/>
      <c r="AF461" s="214"/>
      <c r="AG461" s="241"/>
      <c r="AH461" s="214"/>
      <c r="AI461" s="241"/>
      <c r="AJ461" s="214"/>
      <c r="AK461" s="241"/>
      <c r="AL461" s="214"/>
      <c r="AM461" s="214"/>
      <c r="AN461" s="241"/>
      <c r="AO461" s="214"/>
      <c r="AP461" s="241"/>
      <c r="AQ461" s="214"/>
      <c r="AR461" s="241"/>
      <c r="AS461" s="214"/>
      <c r="AT461" s="241"/>
      <c r="AU461" s="214"/>
      <c r="AV461" s="241"/>
      <c r="AW461" s="214"/>
      <c r="AX461" s="261">
        <v>239.9</v>
      </c>
      <c r="AY461" s="476"/>
      <c r="AZ461" s="241">
        <f>'[1]4 Расх.2018 '!BB57</f>
        <v>210</v>
      </c>
      <c r="BA461" s="395">
        <f t="shared" si="25"/>
        <v>87.536473530637764</v>
      </c>
    </row>
    <row r="462" spans="1:53" ht="44.25" customHeight="1" x14ac:dyDescent="0.25">
      <c r="A462" s="255" t="s">
        <v>778</v>
      </c>
      <c r="B462" s="257" t="s">
        <v>774</v>
      </c>
      <c r="C462" s="257" t="s">
        <v>776</v>
      </c>
      <c r="D462" s="273" t="s">
        <v>740</v>
      </c>
      <c r="E462" s="239"/>
      <c r="F462" s="259"/>
      <c r="G462" s="241"/>
      <c r="H462" s="241"/>
      <c r="I462" s="241"/>
      <c r="J462" s="239"/>
      <c r="K462" s="259"/>
      <c r="L462" s="241"/>
      <c r="M462" s="241"/>
      <c r="N462" s="260"/>
      <c r="O462" s="241"/>
      <c r="P462" s="241"/>
      <c r="Q462" s="241"/>
      <c r="R462" s="241"/>
      <c r="S462" s="241"/>
      <c r="T462" s="241"/>
      <c r="U462" s="241"/>
      <c r="V462" s="214"/>
      <c r="W462" s="241"/>
      <c r="X462" s="241"/>
      <c r="Y462" s="241"/>
      <c r="Z462" s="214"/>
      <c r="AA462" s="241"/>
      <c r="AB462" s="214"/>
      <c r="AC462" s="241"/>
      <c r="AD462" s="214"/>
      <c r="AE462" s="241"/>
      <c r="AF462" s="214"/>
      <c r="AG462" s="241"/>
      <c r="AH462" s="214"/>
      <c r="AI462" s="241"/>
      <c r="AJ462" s="214"/>
      <c r="AK462" s="241"/>
      <c r="AL462" s="214"/>
      <c r="AM462" s="214"/>
      <c r="AN462" s="241"/>
      <c r="AO462" s="214"/>
      <c r="AP462" s="241"/>
      <c r="AQ462" s="214"/>
      <c r="AR462" s="241"/>
      <c r="AS462" s="214"/>
      <c r="AT462" s="241"/>
      <c r="AU462" s="214"/>
      <c r="AV462" s="241"/>
      <c r="AW462" s="214"/>
      <c r="AX462" s="261">
        <v>1.1000000000000001</v>
      </c>
      <c r="AY462" s="476"/>
      <c r="AZ462" s="241"/>
      <c r="BA462" s="395"/>
    </row>
    <row r="463" spans="1:53" ht="1.5" hidden="1" customHeight="1" x14ac:dyDescent="0.25">
      <c r="A463" s="236" t="s">
        <v>11</v>
      </c>
      <c r="B463" s="237" t="s">
        <v>837</v>
      </c>
      <c r="C463" s="237" t="s">
        <v>764</v>
      </c>
      <c r="D463" s="279" t="s">
        <v>398</v>
      </c>
      <c r="E463" s="239"/>
      <c r="F463" s="276"/>
      <c r="G463" s="239"/>
      <c r="H463" s="239"/>
      <c r="I463" s="239"/>
      <c r="J463" s="239"/>
      <c r="K463" s="276"/>
      <c r="L463" s="239"/>
      <c r="M463" s="239"/>
      <c r="N463" s="240"/>
      <c r="O463" s="239"/>
      <c r="P463" s="239"/>
      <c r="Q463" s="239"/>
      <c r="R463" s="239"/>
      <c r="S463" s="239"/>
      <c r="T463" s="239"/>
      <c r="U463" s="239"/>
      <c r="V463" s="265"/>
      <c r="W463" s="239"/>
      <c r="X463" s="239"/>
      <c r="Y463" s="239"/>
      <c r="Z463" s="265"/>
      <c r="AA463" s="239"/>
      <c r="AB463" s="265"/>
      <c r="AC463" s="239"/>
      <c r="AD463" s="265"/>
      <c r="AE463" s="239"/>
      <c r="AF463" s="265"/>
      <c r="AG463" s="239"/>
      <c r="AH463" s="265"/>
      <c r="AI463" s="239"/>
      <c r="AJ463" s="265"/>
      <c r="AK463" s="239"/>
      <c r="AL463" s="265"/>
      <c r="AM463" s="265"/>
      <c r="AN463" s="239"/>
      <c r="AO463" s="265"/>
      <c r="AP463" s="239"/>
      <c r="AQ463" s="265"/>
      <c r="AR463" s="239"/>
      <c r="AS463" s="265"/>
      <c r="AT463" s="239"/>
      <c r="AU463" s="265"/>
      <c r="AV463" s="239"/>
      <c r="AW463" s="265"/>
      <c r="AX463" s="242">
        <f>AX464</f>
        <v>0</v>
      </c>
      <c r="AY463" s="476"/>
      <c r="AZ463" s="239">
        <f>AZ464</f>
        <v>0</v>
      </c>
      <c r="BA463" s="395" t="e">
        <f t="shared" si="25"/>
        <v>#DIV/0!</v>
      </c>
    </row>
    <row r="464" spans="1:53" ht="31.5" hidden="1" x14ac:dyDescent="0.25">
      <c r="A464" s="255" t="s">
        <v>11</v>
      </c>
      <c r="B464" s="257" t="s">
        <v>768</v>
      </c>
      <c r="C464" s="257" t="s">
        <v>764</v>
      </c>
      <c r="D464" s="263" t="s">
        <v>691</v>
      </c>
      <c r="E464" s="239"/>
      <c r="F464" s="259"/>
      <c r="G464" s="241"/>
      <c r="H464" s="241"/>
      <c r="I464" s="241"/>
      <c r="J464" s="239"/>
      <c r="K464" s="259"/>
      <c r="L464" s="241"/>
      <c r="M464" s="241"/>
      <c r="N464" s="260"/>
      <c r="O464" s="241"/>
      <c r="P464" s="241"/>
      <c r="Q464" s="241"/>
      <c r="R464" s="241"/>
      <c r="S464" s="241"/>
      <c r="T464" s="241"/>
      <c r="U464" s="241"/>
      <c r="V464" s="214"/>
      <c r="W464" s="241"/>
      <c r="X464" s="241"/>
      <c r="Y464" s="241"/>
      <c r="Z464" s="214"/>
      <c r="AA464" s="241"/>
      <c r="AB464" s="214"/>
      <c r="AC464" s="241"/>
      <c r="AD464" s="214"/>
      <c r="AE464" s="241"/>
      <c r="AF464" s="214"/>
      <c r="AG464" s="241"/>
      <c r="AH464" s="214"/>
      <c r="AI464" s="241"/>
      <c r="AJ464" s="214"/>
      <c r="AK464" s="241"/>
      <c r="AL464" s="214"/>
      <c r="AM464" s="214"/>
      <c r="AN464" s="241"/>
      <c r="AO464" s="214"/>
      <c r="AP464" s="241"/>
      <c r="AQ464" s="214"/>
      <c r="AR464" s="241"/>
      <c r="AS464" s="214"/>
      <c r="AT464" s="241"/>
      <c r="AU464" s="214"/>
      <c r="AV464" s="241"/>
      <c r="AW464" s="214"/>
      <c r="AX464" s="261">
        <f>AX465</f>
        <v>0</v>
      </c>
      <c r="AY464" s="476"/>
      <c r="AZ464" s="241">
        <f>AZ465</f>
        <v>0</v>
      </c>
      <c r="BA464" s="395" t="e">
        <f t="shared" si="25"/>
        <v>#DIV/0!</v>
      </c>
    </row>
    <row r="465" spans="1:53" ht="34.5" hidden="1" customHeight="1" x14ac:dyDescent="0.25">
      <c r="A465" s="255" t="s">
        <v>11</v>
      </c>
      <c r="B465" s="257" t="s">
        <v>12</v>
      </c>
      <c r="C465" s="257" t="s">
        <v>764</v>
      </c>
      <c r="D465" s="40" t="s">
        <v>704</v>
      </c>
      <c r="E465" s="239"/>
      <c r="F465" s="259"/>
      <c r="G465" s="241"/>
      <c r="H465" s="241"/>
      <c r="I465" s="241"/>
      <c r="J465" s="239"/>
      <c r="K465" s="259"/>
      <c r="L465" s="241"/>
      <c r="M465" s="241"/>
      <c r="N465" s="260"/>
      <c r="O465" s="241"/>
      <c r="P465" s="241"/>
      <c r="Q465" s="241"/>
      <c r="R465" s="241"/>
      <c r="S465" s="241"/>
      <c r="T465" s="241"/>
      <c r="U465" s="241"/>
      <c r="V465" s="214"/>
      <c r="W465" s="241"/>
      <c r="X465" s="241"/>
      <c r="Y465" s="241"/>
      <c r="Z465" s="214"/>
      <c r="AA465" s="241"/>
      <c r="AB465" s="214"/>
      <c r="AC465" s="241"/>
      <c r="AD465" s="214"/>
      <c r="AE465" s="241"/>
      <c r="AF465" s="214"/>
      <c r="AG465" s="241"/>
      <c r="AH465" s="214"/>
      <c r="AI465" s="241"/>
      <c r="AJ465" s="214"/>
      <c r="AK465" s="241"/>
      <c r="AL465" s="214"/>
      <c r="AM465" s="214"/>
      <c r="AN465" s="241"/>
      <c r="AO465" s="214"/>
      <c r="AP465" s="241"/>
      <c r="AQ465" s="214"/>
      <c r="AR465" s="241"/>
      <c r="AS465" s="214"/>
      <c r="AT465" s="241"/>
      <c r="AU465" s="214"/>
      <c r="AV465" s="241"/>
      <c r="AW465" s="214"/>
      <c r="AX465" s="261">
        <f>AX466</f>
        <v>0</v>
      </c>
      <c r="AY465" s="476"/>
      <c r="AZ465" s="241">
        <f>AZ466</f>
        <v>0</v>
      </c>
      <c r="BA465" s="395" t="e">
        <f t="shared" si="25"/>
        <v>#DIV/0!</v>
      </c>
    </row>
    <row r="466" spans="1:53" ht="21.75" hidden="1" customHeight="1" x14ac:dyDescent="0.25">
      <c r="A466" s="255" t="s">
        <v>11</v>
      </c>
      <c r="B466" s="257" t="s">
        <v>12</v>
      </c>
      <c r="C466" s="257" t="s">
        <v>771</v>
      </c>
      <c r="D466" s="263" t="s">
        <v>747</v>
      </c>
      <c r="E466" s="239"/>
      <c r="F466" s="259"/>
      <c r="G466" s="241"/>
      <c r="H466" s="241"/>
      <c r="I466" s="241"/>
      <c r="J466" s="239"/>
      <c r="K466" s="259"/>
      <c r="L466" s="241"/>
      <c r="M466" s="241"/>
      <c r="N466" s="260"/>
      <c r="O466" s="241"/>
      <c r="P466" s="241"/>
      <c r="Q466" s="241"/>
      <c r="R466" s="241"/>
      <c r="S466" s="241"/>
      <c r="T466" s="241"/>
      <c r="U466" s="241"/>
      <c r="V466" s="214"/>
      <c r="W466" s="241"/>
      <c r="X466" s="241"/>
      <c r="Y466" s="241"/>
      <c r="Z466" s="214"/>
      <c r="AA466" s="241"/>
      <c r="AB466" s="214"/>
      <c r="AC466" s="241"/>
      <c r="AD466" s="214"/>
      <c r="AE466" s="241"/>
      <c r="AF466" s="214"/>
      <c r="AG466" s="241"/>
      <c r="AH466" s="214"/>
      <c r="AI466" s="241"/>
      <c r="AJ466" s="214"/>
      <c r="AK466" s="241"/>
      <c r="AL466" s="214"/>
      <c r="AM466" s="214"/>
      <c r="AN466" s="241"/>
      <c r="AO466" s="214"/>
      <c r="AP466" s="241"/>
      <c r="AQ466" s="214"/>
      <c r="AR466" s="241"/>
      <c r="AS466" s="214"/>
      <c r="AT466" s="241"/>
      <c r="AU466" s="214"/>
      <c r="AV466" s="241"/>
      <c r="AW466" s="214"/>
      <c r="AX466" s="261">
        <f>'[1]4 Расх.2018 '!AX61</f>
        <v>0</v>
      </c>
      <c r="AY466" s="476"/>
      <c r="AZ466" s="241">
        <f>'[1]4 Расх.2018 '!BB61</f>
        <v>0</v>
      </c>
      <c r="BA466" s="395" t="e">
        <f t="shared" si="25"/>
        <v>#DIV/0!</v>
      </c>
    </row>
    <row r="467" spans="1:53" ht="14.25" hidden="1" customHeight="1" x14ac:dyDescent="0.25">
      <c r="A467" s="268"/>
      <c r="B467" s="257"/>
      <c r="C467" s="257"/>
      <c r="D467" s="263"/>
      <c r="E467" s="239"/>
      <c r="F467" s="259"/>
      <c r="G467" s="241"/>
      <c r="H467" s="241"/>
      <c r="I467" s="241"/>
      <c r="J467" s="239"/>
      <c r="K467" s="259"/>
      <c r="L467" s="241"/>
      <c r="M467" s="241"/>
      <c r="N467" s="260"/>
      <c r="O467" s="241"/>
      <c r="P467" s="241"/>
      <c r="Q467" s="241"/>
      <c r="R467" s="241"/>
      <c r="S467" s="241"/>
      <c r="T467" s="241"/>
      <c r="U467" s="241"/>
      <c r="V467" s="214"/>
      <c r="W467" s="241"/>
      <c r="X467" s="241"/>
      <c r="Y467" s="241"/>
      <c r="Z467" s="214"/>
      <c r="AA467" s="241"/>
      <c r="AB467" s="214"/>
      <c r="AC467" s="241"/>
      <c r="AD467" s="214"/>
      <c r="AE467" s="241"/>
      <c r="AF467" s="214"/>
      <c r="AG467" s="241"/>
      <c r="AH467" s="214"/>
      <c r="AI467" s="241"/>
      <c r="AJ467" s="214"/>
      <c r="AK467" s="241"/>
      <c r="AL467" s="214"/>
      <c r="AM467" s="214"/>
      <c r="AN467" s="241"/>
      <c r="AO467" s="214"/>
      <c r="AP467" s="241"/>
      <c r="AQ467" s="214"/>
      <c r="AR467" s="241"/>
      <c r="AS467" s="214"/>
      <c r="AT467" s="241"/>
      <c r="AU467" s="214"/>
      <c r="AV467" s="241"/>
      <c r="AW467" s="214"/>
      <c r="AX467" s="261">
        <v>0</v>
      </c>
      <c r="AY467" s="476"/>
      <c r="AZ467" s="241"/>
      <c r="BA467" s="395" t="e">
        <f t="shared" si="25"/>
        <v>#DIV/0!</v>
      </c>
    </row>
    <row r="468" spans="1:53" ht="15.75" x14ac:dyDescent="0.25">
      <c r="A468" s="236" t="s">
        <v>781</v>
      </c>
      <c r="B468" s="237" t="s">
        <v>766</v>
      </c>
      <c r="C468" s="237" t="s">
        <v>764</v>
      </c>
      <c r="D468" s="281" t="s">
        <v>400</v>
      </c>
      <c r="E468" s="239">
        <f>F468+G468+H468+I468</f>
        <v>207783.41</v>
      </c>
      <c r="F468" s="239">
        <f>F470</f>
        <v>21783.41</v>
      </c>
      <c r="G468" s="239">
        <f>G470</f>
        <v>58000</v>
      </c>
      <c r="H468" s="239">
        <f>H470</f>
        <v>58000</v>
      </c>
      <c r="I468" s="239">
        <f>I470</f>
        <v>70000</v>
      </c>
      <c r="J468" s="239">
        <f>K468+L468+M468+N468</f>
        <v>-17480.68</v>
      </c>
      <c r="K468" s="239">
        <f>K470</f>
        <v>0</v>
      </c>
      <c r="L468" s="239">
        <f>L470</f>
        <v>-17480.68</v>
      </c>
      <c r="M468" s="239">
        <f>M470</f>
        <v>0</v>
      </c>
      <c r="N468" s="240">
        <f>N470</f>
        <v>0</v>
      </c>
      <c r="O468" s="239">
        <v>154818.82999999999</v>
      </c>
      <c r="P468" s="241">
        <v>-31853.29</v>
      </c>
      <c r="Q468" s="239">
        <f>Q470</f>
        <v>181506.9</v>
      </c>
      <c r="R468" s="239">
        <f>R470</f>
        <v>168676.9</v>
      </c>
      <c r="S468" s="239">
        <f>S470</f>
        <v>284540.90000000002</v>
      </c>
      <c r="T468" s="239">
        <f>T470</f>
        <v>116147.69</v>
      </c>
      <c r="U468" s="239">
        <f>U470</f>
        <v>280412.03000000003</v>
      </c>
      <c r="V468" s="214"/>
      <c r="W468" s="239">
        <f>W470</f>
        <v>255827.75000000003</v>
      </c>
      <c r="X468" s="239">
        <f>X470</f>
        <v>-11572.1</v>
      </c>
      <c r="Y468" s="239">
        <f>W468+X468</f>
        <v>244255.65000000002</v>
      </c>
      <c r="Z468" s="214"/>
      <c r="AA468" s="239">
        <f>AA470</f>
        <v>229919.65000000002</v>
      </c>
      <c r="AB468" s="214"/>
      <c r="AC468" s="239">
        <f>AC470</f>
        <v>213288.05000000002</v>
      </c>
      <c r="AD468" s="214"/>
      <c r="AE468" s="239">
        <f>AE470</f>
        <v>216638.04</v>
      </c>
      <c r="AF468" s="214"/>
      <c r="AG468" s="239">
        <f>AG470</f>
        <v>320000</v>
      </c>
      <c r="AH468" s="214"/>
      <c r="AI468" s="239">
        <f>AI470</f>
        <v>320000</v>
      </c>
      <c r="AJ468" s="214"/>
      <c r="AK468" s="239">
        <f>AK470</f>
        <v>295262.37</v>
      </c>
      <c r="AL468" s="214"/>
      <c r="AM468" s="214"/>
      <c r="AN468" s="239">
        <f>AN470</f>
        <v>291062.37</v>
      </c>
      <c r="AO468" s="240"/>
      <c r="AP468" s="239">
        <f>AP470</f>
        <v>291062.37</v>
      </c>
      <c r="AQ468" s="214"/>
      <c r="AR468" s="239">
        <f>AR470</f>
        <v>272457.95</v>
      </c>
      <c r="AS468" s="214"/>
      <c r="AT468" s="239">
        <f>AT470</f>
        <v>200957.95</v>
      </c>
      <c r="AU468" s="214"/>
      <c r="AV468" s="239">
        <f>AV470</f>
        <v>200957.95</v>
      </c>
      <c r="AW468" s="214"/>
      <c r="AX468" s="242">
        <f>AX469</f>
        <v>82</v>
      </c>
      <c r="AY468" s="476"/>
      <c r="AZ468" s="239">
        <f>AZ469</f>
        <v>0</v>
      </c>
      <c r="BA468" s="395">
        <f t="shared" si="25"/>
        <v>0</v>
      </c>
    </row>
    <row r="469" spans="1:53" ht="31.5" x14ac:dyDescent="0.25">
      <c r="A469" s="266" t="s">
        <v>781</v>
      </c>
      <c r="B469" s="267" t="s">
        <v>768</v>
      </c>
      <c r="C469" s="267" t="s">
        <v>764</v>
      </c>
      <c r="D469" s="271" t="s">
        <v>691</v>
      </c>
      <c r="E469" s="239"/>
      <c r="F469" s="239"/>
      <c r="G469" s="239"/>
      <c r="H469" s="239"/>
      <c r="I469" s="239"/>
      <c r="J469" s="239"/>
      <c r="K469" s="239"/>
      <c r="L469" s="239"/>
      <c r="M469" s="239"/>
      <c r="N469" s="240"/>
      <c r="O469" s="239"/>
      <c r="P469" s="241"/>
      <c r="Q469" s="239"/>
      <c r="R469" s="239"/>
      <c r="S469" s="239"/>
      <c r="T469" s="239"/>
      <c r="U469" s="239"/>
      <c r="V469" s="214"/>
      <c r="W469" s="239"/>
      <c r="X469" s="239"/>
      <c r="Y469" s="239"/>
      <c r="Z469" s="214"/>
      <c r="AA469" s="239"/>
      <c r="AB469" s="214"/>
      <c r="AC469" s="239"/>
      <c r="AD469" s="214"/>
      <c r="AE469" s="239"/>
      <c r="AF469" s="214"/>
      <c r="AG469" s="239"/>
      <c r="AH469" s="214"/>
      <c r="AI469" s="239"/>
      <c r="AJ469" s="214"/>
      <c r="AK469" s="239"/>
      <c r="AL469" s="214"/>
      <c r="AM469" s="214"/>
      <c r="AN469" s="239"/>
      <c r="AO469" s="240"/>
      <c r="AP469" s="239"/>
      <c r="AQ469" s="214"/>
      <c r="AR469" s="239"/>
      <c r="AS469" s="214"/>
      <c r="AT469" s="239"/>
      <c r="AU469" s="214"/>
      <c r="AV469" s="239"/>
      <c r="AW469" s="214"/>
      <c r="AX469" s="242">
        <f>AX470</f>
        <v>82</v>
      </c>
      <c r="AY469" s="476"/>
      <c r="AZ469" s="239">
        <f>AZ470</f>
        <v>0</v>
      </c>
      <c r="BA469" s="395">
        <f t="shared" si="25"/>
        <v>0</v>
      </c>
    </row>
    <row r="470" spans="1:53" ht="15.75" x14ac:dyDescent="0.25">
      <c r="A470" s="268" t="s">
        <v>781</v>
      </c>
      <c r="B470" s="247" t="s">
        <v>782</v>
      </c>
      <c r="C470" s="247" t="s">
        <v>764</v>
      </c>
      <c r="D470" s="278" t="s">
        <v>400</v>
      </c>
      <c r="E470" s="249">
        <f>F470+G470+H470+I470</f>
        <v>207783.41</v>
      </c>
      <c r="F470" s="251">
        <f>F471</f>
        <v>21783.41</v>
      </c>
      <c r="G470" s="251">
        <f>G471</f>
        <v>58000</v>
      </c>
      <c r="H470" s="251">
        <f>H471</f>
        <v>58000</v>
      </c>
      <c r="I470" s="251">
        <f>I471</f>
        <v>70000</v>
      </c>
      <c r="J470" s="249">
        <f>K470+L470+M470+N470</f>
        <v>-17480.68</v>
      </c>
      <c r="K470" s="251">
        <f>K471</f>
        <v>0</v>
      </c>
      <c r="L470" s="251">
        <f>L471</f>
        <v>-17480.68</v>
      </c>
      <c r="M470" s="251">
        <f>M471</f>
        <v>0</v>
      </c>
      <c r="N470" s="252">
        <f>N471</f>
        <v>0</v>
      </c>
      <c r="O470" s="251">
        <v>154818.82999999999</v>
      </c>
      <c r="P470" s="251">
        <v>-31853.29</v>
      </c>
      <c r="Q470" s="251">
        <f>Q471</f>
        <v>181506.9</v>
      </c>
      <c r="R470" s="251">
        <f>R471</f>
        <v>168676.9</v>
      </c>
      <c r="S470" s="251">
        <f>S471</f>
        <v>284540.90000000002</v>
      </c>
      <c r="T470" s="251">
        <f>T471</f>
        <v>116147.69</v>
      </c>
      <c r="U470" s="251">
        <f>U471</f>
        <v>280412.03000000003</v>
      </c>
      <c r="V470" s="214"/>
      <c r="W470" s="251">
        <f>W471</f>
        <v>255827.75000000003</v>
      </c>
      <c r="X470" s="251">
        <f>X471</f>
        <v>-11572.1</v>
      </c>
      <c r="Y470" s="251">
        <f>W470+X470</f>
        <v>244255.65000000002</v>
      </c>
      <c r="Z470" s="214"/>
      <c r="AA470" s="251">
        <f>AA471</f>
        <v>229919.65000000002</v>
      </c>
      <c r="AB470" s="214"/>
      <c r="AC470" s="251">
        <f>AC471</f>
        <v>213288.05000000002</v>
      </c>
      <c r="AD470" s="214"/>
      <c r="AE470" s="251">
        <f>AE471</f>
        <v>216638.04</v>
      </c>
      <c r="AF470" s="214"/>
      <c r="AG470" s="251">
        <f>AG471</f>
        <v>320000</v>
      </c>
      <c r="AH470" s="214"/>
      <c r="AI470" s="251">
        <f>AI471</f>
        <v>320000</v>
      </c>
      <c r="AJ470" s="214"/>
      <c r="AK470" s="251">
        <f>AK471</f>
        <v>295262.37</v>
      </c>
      <c r="AL470" s="214"/>
      <c r="AM470" s="214"/>
      <c r="AN470" s="251">
        <f>AN471</f>
        <v>291062.37</v>
      </c>
      <c r="AO470" s="252"/>
      <c r="AP470" s="251">
        <f>AP471</f>
        <v>291062.37</v>
      </c>
      <c r="AQ470" s="214"/>
      <c r="AR470" s="251">
        <f>AR471</f>
        <v>272457.95</v>
      </c>
      <c r="AS470" s="214"/>
      <c r="AT470" s="251">
        <f>AT471</f>
        <v>200957.95</v>
      </c>
      <c r="AU470" s="214"/>
      <c r="AV470" s="251">
        <f>AV471</f>
        <v>200957.95</v>
      </c>
      <c r="AW470" s="214"/>
      <c r="AX470" s="253">
        <f>AX471+AX473</f>
        <v>82</v>
      </c>
      <c r="AY470" s="476"/>
      <c r="AZ470" s="251">
        <f>AZ471+AZ473</f>
        <v>0</v>
      </c>
      <c r="BA470" s="395">
        <f t="shared" si="25"/>
        <v>0</v>
      </c>
    </row>
    <row r="471" spans="1:53" ht="15.75" x14ac:dyDescent="0.25">
      <c r="A471" s="268" t="s">
        <v>781</v>
      </c>
      <c r="B471" s="257" t="s">
        <v>783</v>
      </c>
      <c r="C471" s="257" t="s">
        <v>764</v>
      </c>
      <c r="D471" s="263" t="s">
        <v>698</v>
      </c>
      <c r="E471" s="239">
        <f>F471+G471+H471+I471</f>
        <v>207783.41</v>
      </c>
      <c r="F471" s="259">
        <v>21783.41</v>
      </c>
      <c r="G471" s="241">
        <v>58000</v>
      </c>
      <c r="H471" s="241">
        <v>58000</v>
      </c>
      <c r="I471" s="241">
        <v>70000</v>
      </c>
      <c r="J471" s="239">
        <f>K471+L471+M471+N471</f>
        <v>-17480.68</v>
      </c>
      <c r="K471" s="259"/>
      <c r="L471" s="241">
        <v>-17480.68</v>
      </c>
      <c r="M471" s="241"/>
      <c r="N471" s="260"/>
      <c r="O471" s="241">
        <v>154818.82999999999</v>
      </c>
      <c r="P471" s="241">
        <v>-31853.29</v>
      </c>
      <c r="Q471" s="241">
        <v>181506.9</v>
      </c>
      <c r="R471" s="241">
        <v>168676.9</v>
      </c>
      <c r="S471" s="241">
        <v>284540.90000000002</v>
      </c>
      <c r="T471" s="241">
        <v>116147.69</v>
      </c>
      <c r="U471" s="241">
        <f>U472</f>
        <v>280412.03000000003</v>
      </c>
      <c r="V471" s="214"/>
      <c r="W471" s="241">
        <f>W472</f>
        <v>255827.75000000003</v>
      </c>
      <c r="X471" s="241">
        <f>X472</f>
        <v>-11572.1</v>
      </c>
      <c r="Y471" s="241">
        <f>W471+X471</f>
        <v>244255.65000000002</v>
      </c>
      <c r="Z471" s="214"/>
      <c r="AA471" s="241">
        <f>AA472</f>
        <v>229919.65000000002</v>
      </c>
      <c r="AB471" s="214"/>
      <c r="AC471" s="241">
        <f>AC472</f>
        <v>213288.05000000002</v>
      </c>
      <c r="AD471" s="214"/>
      <c r="AE471" s="241">
        <f>AE472</f>
        <v>216638.04</v>
      </c>
      <c r="AF471" s="214"/>
      <c r="AG471" s="241">
        <f>AG472</f>
        <v>320000</v>
      </c>
      <c r="AH471" s="214"/>
      <c r="AI471" s="241">
        <f>AI472</f>
        <v>320000</v>
      </c>
      <c r="AJ471" s="214"/>
      <c r="AK471" s="241">
        <f>AK472</f>
        <v>295262.37</v>
      </c>
      <c r="AL471" s="214"/>
      <c r="AM471" s="214"/>
      <c r="AN471" s="241">
        <f>AN472</f>
        <v>291062.37</v>
      </c>
      <c r="AO471" s="260"/>
      <c r="AP471" s="241">
        <f>AP472</f>
        <v>291062.37</v>
      </c>
      <c r="AQ471" s="214"/>
      <c r="AR471" s="241">
        <f>AR472</f>
        <v>272457.95</v>
      </c>
      <c r="AS471" s="214"/>
      <c r="AT471" s="241">
        <f>AT472</f>
        <v>200957.95</v>
      </c>
      <c r="AU471" s="214"/>
      <c r="AV471" s="241">
        <f>AV472</f>
        <v>200957.95</v>
      </c>
      <c r="AW471" s="214"/>
      <c r="AX471" s="261">
        <f>AX472</f>
        <v>62</v>
      </c>
      <c r="AY471" s="476"/>
      <c r="AZ471" s="241">
        <f>AZ472</f>
        <v>0</v>
      </c>
      <c r="BA471" s="395">
        <f t="shared" si="25"/>
        <v>0</v>
      </c>
    </row>
    <row r="472" spans="1:53" ht="15.75" x14ac:dyDescent="0.25">
      <c r="A472" s="268" t="s">
        <v>781</v>
      </c>
      <c r="B472" s="257" t="s">
        <v>783</v>
      </c>
      <c r="C472" s="257" t="s">
        <v>776</v>
      </c>
      <c r="D472" s="263" t="s">
        <v>740</v>
      </c>
      <c r="E472" s="239"/>
      <c r="F472" s="259"/>
      <c r="G472" s="241"/>
      <c r="H472" s="241"/>
      <c r="I472" s="241"/>
      <c r="J472" s="239"/>
      <c r="K472" s="259"/>
      <c r="L472" s="241"/>
      <c r="M472" s="241"/>
      <c r="N472" s="260"/>
      <c r="O472" s="241"/>
      <c r="P472" s="241"/>
      <c r="Q472" s="241"/>
      <c r="R472" s="241"/>
      <c r="S472" s="241"/>
      <c r="T472" s="241"/>
      <c r="U472" s="241">
        <v>280412.03000000003</v>
      </c>
      <c r="V472" s="214">
        <v>-24584.28</v>
      </c>
      <c r="W472" s="241">
        <f>U472+V472</f>
        <v>255827.75000000003</v>
      </c>
      <c r="X472" s="241">
        <v>-11572.1</v>
      </c>
      <c r="Y472" s="241">
        <f>W472+X472</f>
        <v>244255.65000000002</v>
      </c>
      <c r="Z472" s="264">
        <v>-14336</v>
      </c>
      <c r="AA472" s="241">
        <f>Y472+Z472</f>
        <v>229919.65000000002</v>
      </c>
      <c r="AB472" s="214">
        <v>-16631.599999999999</v>
      </c>
      <c r="AC472" s="241">
        <f>AA472+AB472</f>
        <v>213288.05000000002</v>
      </c>
      <c r="AD472" s="214">
        <v>29199.99</v>
      </c>
      <c r="AE472" s="241">
        <v>216638.04</v>
      </c>
      <c r="AF472" s="214">
        <v>43436.25</v>
      </c>
      <c r="AG472" s="241">
        <v>320000</v>
      </c>
      <c r="AH472" s="214"/>
      <c r="AI472" s="241">
        <v>320000</v>
      </c>
      <c r="AJ472" s="214">
        <v>-24737.63</v>
      </c>
      <c r="AK472" s="241">
        <f>AI472+AJ472</f>
        <v>295262.37</v>
      </c>
      <c r="AL472" s="214"/>
      <c r="AM472" s="214"/>
      <c r="AN472" s="241">
        <v>291062.37</v>
      </c>
      <c r="AO472" s="260"/>
      <c r="AP472" s="241">
        <v>291062.37</v>
      </c>
      <c r="AQ472" s="214">
        <v>-18604.419999999998</v>
      </c>
      <c r="AR472" s="241">
        <f>AP472+AQ472</f>
        <v>272457.95</v>
      </c>
      <c r="AS472" s="264">
        <v>-71500</v>
      </c>
      <c r="AT472" s="241">
        <f>AR472+AS472</f>
        <v>200957.95</v>
      </c>
      <c r="AU472" s="214"/>
      <c r="AV472" s="241">
        <f>AT472+AU472</f>
        <v>200957.95</v>
      </c>
      <c r="AW472" s="214">
        <v>-5288</v>
      </c>
      <c r="AX472" s="261">
        <v>62</v>
      </c>
      <c r="AY472" s="476"/>
      <c r="AZ472" s="241">
        <f>'[1]4 Расх.2018 '!BB67</f>
        <v>0</v>
      </c>
      <c r="BA472" s="395">
        <f t="shared" si="25"/>
        <v>0</v>
      </c>
    </row>
    <row r="473" spans="1:53" ht="34.5" customHeight="1" x14ac:dyDescent="0.25">
      <c r="A473" s="255" t="s">
        <v>781</v>
      </c>
      <c r="B473" s="257" t="s">
        <v>784</v>
      </c>
      <c r="C473" s="257" t="s">
        <v>764</v>
      </c>
      <c r="D473" s="263" t="s">
        <v>697</v>
      </c>
      <c r="E473" s="239"/>
      <c r="F473" s="259"/>
      <c r="G473" s="241"/>
      <c r="H473" s="241"/>
      <c r="I473" s="241"/>
      <c r="J473" s="239"/>
      <c r="K473" s="259"/>
      <c r="L473" s="241"/>
      <c r="M473" s="241"/>
      <c r="N473" s="260"/>
      <c r="O473" s="241"/>
      <c r="P473" s="241"/>
      <c r="Q473" s="241"/>
      <c r="R473" s="241"/>
      <c r="S473" s="241"/>
      <c r="T473" s="241"/>
      <c r="U473" s="241"/>
      <c r="V473" s="214"/>
      <c r="W473" s="241"/>
      <c r="X473" s="241"/>
      <c r="Y473" s="241"/>
      <c r="Z473" s="270"/>
      <c r="AA473" s="241"/>
      <c r="AB473" s="214"/>
      <c r="AC473" s="241"/>
      <c r="AD473" s="214"/>
      <c r="AE473" s="241"/>
      <c r="AF473" s="214"/>
      <c r="AG473" s="241"/>
      <c r="AH473" s="214"/>
      <c r="AI473" s="241"/>
      <c r="AJ473" s="214"/>
      <c r="AK473" s="241"/>
      <c r="AL473" s="214"/>
      <c r="AM473" s="214"/>
      <c r="AN473" s="241"/>
      <c r="AO473" s="260"/>
      <c r="AP473" s="241"/>
      <c r="AQ473" s="214"/>
      <c r="AR473" s="241"/>
      <c r="AS473" s="270"/>
      <c r="AT473" s="241"/>
      <c r="AU473" s="214"/>
      <c r="AV473" s="241"/>
      <c r="AW473" s="214"/>
      <c r="AX473" s="261">
        <f>AX474</f>
        <v>20</v>
      </c>
      <c r="AY473" s="476"/>
      <c r="AZ473" s="241">
        <f>AZ474</f>
        <v>0</v>
      </c>
      <c r="BA473" s="395">
        <f t="shared" si="25"/>
        <v>0</v>
      </c>
    </row>
    <row r="474" spans="1:53" ht="27.75" customHeight="1" x14ac:dyDescent="0.25">
      <c r="A474" s="255" t="s">
        <v>781</v>
      </c>
      <c r="B474" s="257" t="s">
        <v>784</v>
      </c>
      <c r="C474" s="257" t="s">
        <v>776</v>
      </c>
      <c r="D474" s="263" t="s">
        <v>740</v>
      </c>
      <c r="E474" s="239"/>
      <c r="F474" s="259"/>
      <c r="G474" s="241"/>
      <c r="H474" s="241"/>
      <c r="I474" s="241"/>
      <c r="J474" s="239"/>
      <c r="K474" s="259"/>
      <c r="L474" s="241"/>
      <c r="M474" s="241"/>
      <c r="N474" s="260"/>
      <c r="O474" s="241"/>
      <c r="P474" s="241"/>
      <c r="Q474" s="241"/>
      <c r="R474" s="241"/>
      <c r="S474" s="241"/>
      <c r="T474" s="241"/>
      <c r="U474" s="241"/>
      <c r="V474" s="214"/>
      <c r="W474" s="241"/>
      <c r="X474" s="241"/>
      <c r="Y474" s="241"/>
      <c r="Z474" s="270"/>
      <c r="AA474" s="241"/>
      <c r="AB474" s="214"/>
      <c r="AC474" s="241"/>
      <c r="AD474" s="214"/>
      <c r="AE474" s="241"/>
      <c r="AF474" s="214"/>
      <c r="AG474" s="241"/>
      <c r="AH474" s="214"/>
      <c r="AI474" s="241"/>
      <c r="AJ474" s="214"/>
      <c r="AK474" s="241"/>
      <c r="AL474" s="214"/>
      <c r="AM474" s="214"/>
      <c r="AN474" s="241"/>
      <c r="AO474" s="260"/>
      <c r="AP474" s="241"/>
      <c r="AQ474" s="214"/>
      <c r="AR474" s="241"/>
      <c r="AS474" s="270"/>
      <c r="AT474" s="241"/>
      <c r="AU474" s="214"/>
      <c r="AV474" s="241"/>
      <c r="AW474" s="214"/>
      <c r="AX474" s="261">
        <v>20</v>
      </c>
      <c r="AY474" s="476"/>
      <c r="AZ474" s="241">
        <f>'[1]4 Расх.2018 '!BB69</f>
        <v>0</v>
      </c>
      <c r="BA474" s="395">
        <f t="shared" si="25"/>
        <v>0</v>
      </c>
    </row>
    <row r="475" spans="1:53" ht="37.5" customHeight="1" x14ac:dyDescent="0.25">
      <c r="A475" s="255" t="s">
        <v>1111</v>
      </c>
      <c r="B475" s="237" t="s">
        <v>934</v>
      </c>
      <c r="C475" s="237" t="s">
        <v>764</v>
      </c>
      <c r="D475" s="281" t="s">
        <v>699</v>
      </c>
      <c r="E475" s="239"/>
      <c r="F475" s="259"/>
      <c r="G475" s="241"/>
      <c r="H475" s="241"/>
      <c r="I475" s="241"/>
      <c r="J475" s="239"/>
      <c r="K475" s="259"/>
      <c r="L475" s="241"/>
      <c r="M475" s="241"/>
      <c r="N475" s="260"/>
      <c r="O475" s="241"/>
      <c r="P475" s="241"/>
      <c r="Q475" s="241"/>
      <c r="R475" s="241"/>
      <c r="S475" s="241"/>
      <c r="T475" s="241"/>
      <c r="U475" s="241"/>
      <c r="V475" s="214"/>
      <c r="W475" s="241"/>
      <c r="X475" s="241"/>
      <c r="Y475" s="241"/>
      <c r="Z475" s="270"/>
      <c r="AA475" s="241"/>
      <c r="AB475" s="214"/>
      <c r="AC475" s="241"/>
      <c r="AD475" s="214"/>
      <c r="AE475" s="241"/>
      <c r="AF475" s="214"/>
      <c r="AG475" s="241"/>
      <c r="AH475" s="214"/>
      <c r="AI475" s="241"/>
      <c r="AJ475" s="214"/>
      <c r="AK475" s="241"/>
      <c r="AL475" s="214"/>
      <c r="AM475" s="214"/>
      <c r="AN475" s="241"/>
      <c r="AO475" s="260"/>
      <c r="AP475" s="241"/>
      <c r="AQ475" s="214"/>
      <c r="AR475" s="241"/>
      <c r="AS475" s="270"/>
      <c r="AT475" s="241"/>
      <c r="AU475" s="214"/>
      <c r="AV475" s="241"/>
      <c r="AW475" s="214"/>
      <c r="AX475" s="242">
        <f>AX476</f>
        <v>222.55</v>
      </c>
      <c r="AY475" s="476"/>
      <c r="AZ475" s="239">
        <f>AZ476</f>
        <v>0</v>
      </c>
      <c r="BA475" s="395">
        <f t="shared" si="25"/>
        <v>0</v>
      </c>
    </row>
    <row r="476" spans="1:53" ht="33" customHeight="1" x14ac:dyDescent="0.25">
      <c r="A476" s="255" t="s">
        <v>1111</v>
      </c>
      <c r="B476" s="247" t="s">
        <v>768</v>
      </c>
      <c r="C476" s="247" t="s">
        <v>764</v>
      </c>
      <c r="D476" s="271" t="s">
        <v>691</v>
      </c>
      <c r="E476" s="239"/>
      <c r="F476" s="259"/>
      <c r="G476" s="241"/>
      <c r="H476" s="241"/>
      <c r="I476" s="241"/>
      <c r="J476" s="239"/>
      <c r="K476" s="259"/>
      <c r="L476" s="241"/>
      <c r="M476" s="241"/>
      <c r="N476" s="260"/>
      <c r="O476" s="241"/>
      <c r="P476" s="241"/>
      <c r="Q476" s="241"/>
      <c r="R476" s="241"/>
      <c r="S476" s="241"/>
      <c r="T476" s="241"/>
      <c r="U476" s="241"/>
      <c r="V476" s="214"/>
      <c r="W476" s="241"/>
      <c r="X476" s="241"/>
      <c r="Y476" s="241"/>
      <c r="Z476" s="270"/>
      <c r="AA476" s="241"/>
      <c r="AB476" s="214"/>
      <c r="AC476" s="241"/>
      <c r="AD476" s="214"/>
      <c r="AE476" s="241"/>
      <c r="AF476" s="214"/>
      <c r="AG476" s="241"/>
      <c r="AH476" s="214"/>
      <c r="AI476" s="241"/>
      <c r="AJ476" s="214"/>
      <c r="AK476" s="241"/>
      <c r="AL476" s="214"/>
      <c r="AM476" s="214"/>
      <c r="AN476" s="241"/>
      <c r="AO476" s="260"/>
      <c r="AP476" s="241"/>
      <c r="AQ476" s="214"/>
      <c r="AR476" s="241"/>
      <c r="AS476" s="270"/>
      <c r="AT476" s="241"/>
      <c r="AU476" s="214"/>
      <c r="AV476" s="241"/>
      <c r="AW476" s="214"/>
      <c r="AX476" s="261">
        <f>AX477</f>
        <v>222.55</v>
      </c>
      <c r="AY476" s="476"/>
      <c r="AZ476" s="241">
        <f>AZ477</f>
        <v>0</v>
      </c>
      <c r="BA476" s="395">
        <f t="shared" si="25"/>
        <v>0</v>
      </c>
    </row>
    <row r="477" spans="1:53" ht="17.25" hidden="1" customHeight="1" x14ac:dyDescent="0.25">
      <c r="A477" s="255" t="s">
        <v>1111</v>
      </c>
      <c r="B477" s="247" t="s">
        <v>701</v>
      </c>
      <c r="C477" s="247"/>
      <c r="D477" s="273" t="s">
        <v>702</v>
      </c>
      <c r="E477" s="239"/>
      <c r="F477" s="259"/>
      <c r="G477" s="241"/>
      <c r="H477" s="241"/>
      <c r="I477" s="241"/>
      <c r="J477" s="239"/>
      <c r="K477" s="259"/>
      <c r="L477" s="241"/>
      <c r="M477" s="241"/>
      <c r="N477" s="260"/>
      <c r="O477" s="241"/>
      <c r="P477" s="241"/>
      <c r="Q477" s="241"/>
      <c r="R477" s="241"/>
      <c r="S477" s="241"/>
      <c r="T477" s="241"/>
      <c r="U477" s="241"/>
      <c r="V477" s="214"/>
      <c r="W477" s="241"/>
      <c r="X477" s="241"/>
      <c r="Y477" s="241"/>
      <c r="Z477" s="270"/>
      <c r="AA477" s="241"/>
      <c r="AB477" s="214"/>
      <c r="AC477" s="241"/>
      <c r="AD477" s="214"/>
      <c r="AE477" s="241"/>
      <c r="AF477" s="214"/>
      <c r="AG477" s="241"/>
      <c r="AH477" s="214"/>
      <c r="AI477" s="241"/>
      <c r="AJ477" s="214"/>
      <c r="AK477" s="241"/>
      <c r="AL477" s="214"/>
      <c r="AM477" s="214"/>
      <c r="AN477" s="241"/>
      <c r="AO477" s="260"/>
      <c r="AP477" s="241"/>
      <c r="AQ477" s="214"/>
      <c r="AR477" s="241"/>
      <c r="AS477" s="270"/>
      <c r="AT477" s="241"/>
      <c r="AU477" s="214"/>
      <c r="AV477" s="241"/>
      <c r="AW477" s="214"/>
      <c r="AX477" s="261">
        <f>AX478</f>
        <v>222.55</v>
      </c>
      <c r="AY477" s="476"/>
      <c r="AZ477" s="241">
        <f>AZ478</f>
        <v>0</v>
      </c>
      <c r="BA477" s="395">
        <f t="shared" si="25"/>
        <v>0</v>
      </c>
    </row>
    <row r="478" spans="1:53" ht="18" customHeight="1" x14ac:dyDescent="0.25">
      <c r="A478" s="255" t="s">
        <v>1111</v>
      </c>
      <c r="B478" s="247" t="s">
        <v>12</v>
      </c>
      <c r="C478" s="247" t="s">
        <v>764</v>
      </c>
      <c r="D478" s="273" t="s">
        <v>704</v>
      </c>
      <c r="E478" s="239"/>
      <c r="F478" s="259"/>
      <c r="G478" s="241"/>
      <c r="H478" s="241"/>
      <c r="I478" s="241"/>
      <c r="J478" s="239"/>
      <c r="K478" s="259"/>
      <c r="L478" s="241"/>
      <c r="M478" s="241"/>
      <c r="N478" s="260"/>
      <c r="O478" s="241"/>
      <c r="P478" s="241"/>
      <c r="Q478" s="241"/>
      <c r="R478" s="241"/>
      <c r="S478" s="241"/>
      <c r="T478" s="241"/>
      <c r="U478" s="241"/>
      <c r="V478" s="214"/>
      <c r="W478" s="241"/>
      <c r="X478" s="241"/>
      <c r="Y478" s="241"/>
      <c r="Z478" s="270"/>
      <c r="AA478" s="241"/>
      <c r="AB478" s="214"/>
      <c r="AC478" s="241"/>
      <c r="AD478" s="214"/>
      <c r="AE478" s="241"/>
      <c r="AF478" s="214"/>
      <c r="AG478" s="241"/>
      <c r="AH478" s="214"/>
      <c r="AI478" s="241"/>
      <c r="AJ478" s="214"/>
      <c r="AK478" s="241"/>
      <c r="AL478" s="214"/>
      <c r="AM478" s="214"/>
      <c r="AN478" s="241"/>
      <c r="AO478" s="260"/>
      <c r="AP478" s="241"/>
      <c r="AQ478" s="214"/>
      <c r="AR478" s="241"/>
      <c r="AS478" s="270"/>
      <c r="AT478" s="241"/>
      <c r="AU478" s="214"/>
      <c r="AV478" s="241"/>
      <c r="AW478" s="214"/>
      <c r="AX478" s="261">
        <f>AX479</f>
        <v>222.55</v>
      </c>
      <c r="AY478" s="476"/>
      <c r="AZ478" s="241">
        <f>AZ479</f>
        <v>0</v>
      </c>
      <c r="BA478" s="395">
        <f t="shared" si="25"/>
        <v>0</v>
      </c>
    </row>
    <row r="479" spans="1:53" ht="31.5" customHeight="1" x14ac:dyDescent="0.25">
      <c r="A479" s="255" t="s">
        <v>1111</v>
      </c>
      <c r="B479" s="247" t="s">
        <v>12</v>
      </c>
      <c r="C479" s="247" t="s">
        <v>771</v>
      </c>
      <c r="D479" s="263" t="s">
        <v>392</v>
      </c>
      <c r="E479" s="239"/>
      <c r="F479" s="259"/>
      <c r="G479" s="241"/>
      <c r="H479" s="241"/>
      <c r="I479" s="241"/>
      <c r="J479" s="239"/>
      <c r="K479" s="259"/>
      <c r="L479" s="241"/>
      <c r="M479" s="241"/>
      <c r="N479" s="260"/>
      <c r="O479" s="241"/>
      <c r="P479" s="241"/>
      <c r="Q479" s="241"/>
      <c r="R479" s="241"/>
      <c r="S479" s="241"/>
      <c r="T479" s="241"/>
      <c r="U479" s="241"/>
      <c r="V479" s="214"/>
      <c r="W479" s="241"/>
      <c r="X479" s="241"/>
      <c r="Y479" s="241"/>
      <c r="Z479" s="270"/>
      <c r="AA479" s="241"/>
      <c r="AB479" s="214"/>
      <c r="AC479" s="241"/>
      <c r="AD479" s="214"/>
      <c r="AE479" s="241"/>
      <c r="AF479" s="214"/>
      <c r="AG479" s="241"/>
      <c r="AH479" s="214"/>
      <c r="AI479" s="241"/>
      <c r="AJ479" s="214"/>
      <c r="AK479" s="241"/>
      <c r="AL479" s="214"/>
      <c r="AM479" s="214"/>
      <c r="AN479" s="241"/>
      <c r="AO479" s="260"/>
      <c r="AP479" s="241"/>
      <c r="AQ479" s="214"/>
      <c r="AR479" s="241"/>
      <c r="AS479" s="270"/>
      <c r="AT479" s="241"/>
      <c r="AU479" s="214"/>
      <c r="AV479" s="241"/>
      <c r="AW479" s="214"/>
      <c r="AX479" s="261">
        <v>222.55</v>
      </c>
      <c r="AY479" s="476"/>
      <c r="AZ479" s="241">
        <v>0</v>
      </c>
      <c r="BA479" s="395">
        <f t="shared" si="25"/>
        <v>0</v>
      </c>
    </row>
    <row r="480" spans="1:53" ht="27" hidden="1" customHeight="1" x14ac:dyDescent="0.25">
      <c r="A480" s="236" t="s">
        <v>785</v>
      </c>
      <c r="B480" s="237" t="s">
        <v>766</v>
      </c>
      <c r="C480" s="237" t="s">
        <v>764</v>
      </c>
      <c r="D480" s="281" t="s">
        <v>401</v>
      </c>
      <c r="E480" s="239" t="e">
        <f>F480+G480+H480+I480</f>
        <v>#REF!</v>
      </c>
      <c r="F480" s="239" t="e">
        <f>F499+F510+#REF!+#REF!</f>
        <v>#REF!</v>
      </c>
      <c r="G480" s="239" t="e">
        <f>G499+G510+#REF!+#REF!</f>
        <v>#REF!</v>
      </c>
      <c r="H480" s="239" t="e">
        <f>H499+H510+#REF!+#REF!</f>
        <v>#REF!</v>
      </c>
      <c r="I480" s="239" t="e">
        <f>I499+I510+#REF!+#REF!</f>
        <v>#REF!</v>
      </c>
      <c r="J480" s="239" t="e">
        <f>K480+L480+M480+N480</f>
        <v>#REF!</v>
      </c>
      <c r="K480" s="239" t="e">
        <f>K499+K510+#REF!+#REF!</f>
        <v>#REF!</v>
      </c>
      <c r="L480" s="239" t="e">
        <f>L499+L510+#REF!+#REF!</f>
        <v>#REF!</v>
      </c>
      <c r="M480" s="239" t="e">
        <f>M499+M510+#REF!+#REF!</f>
        <v>#REF!</v>
      </c>
      <c r="N480" s="240" t="e">
        <f>N499+N510+#REF!+#REF!</f>
        <v>#REF!</v>
      </c>
      <c r="O480" s="239">
        <v>572330.68000000005</v>
      </c>
      <c r="P480" s="241">
        <v>-47300</v>
      </c>
      <c r="Q480" s="239" t="e">
        <f>Q499+#REF!+Q510+#REF!+#REF!+#REF!</f>
        <v>#REF!</v>
      </c>
      <c r="R480" s="239" t="e">
        <f>R499+#REF!+R510+#REF!+#REF!+#REF!</f>
        <v>#REF!</v>
      </c>
      <c r="S480" s="239" t="e">
        <f>S499+#REF!+S510+#REF!+#REF!+#REF!</f>
        <v>#REF!</v>
      </c>
      <c r="T480" s="239" t="e">
        <f>T499+#REF!+T510+#REF!+#REF!+#REF!</f>
        <v>#REF!</v>
      </c>
      <c r="U480" s="239" t="e">
        <f>U499+U510+U504</f>
        <v>#REF!</v>
      </c>
      <c r="V480" s="214"/>
      <c r="W480" s="239" t="e">
        <f>W499+W510+W504</f>
        <v>#REF!</v>
      </c>
      <c r="X480" s="239" t="e">
        <f>X499+X510+X504</f>
        <v>#REF!</v>
      </c>
      <c r="Y480" s="239" t="e">
        <f>W480+X480</f>
        <v>#REF!</v>
      </c>
      <c r="Z480" s="214"/>
      <c r="AA480" s="239" t="e">
        <f>AA499+AA504+AA510</f>
        <v>#REF!</v>
      </c>
      <c r="AB480" s="214"/>
      <c r="AC480" s="239" t="e">
        <f>AC499+AC504+AC510</f>
        <v>#REF!</v>
      </c>
      <c r="AD480" s="214"/>
      <c r="AE480" s="239" t="e">
        <f>AE499+AE504+AE510</f>
        <v>#REF!</v>
      </c>
      <c r="AF480" s="214"/>
      <c r="AG480" s="239" t="e">
        <f>AG499+AG504+AG510</f>
        <v>#REF!</v>
      </c>
      <c r="AH480" s="214"/>
      <c r="AI480" s="239" t="e">
        <f>AI499+AI504+AI510</f>
        <v>#REF!</v>
      </c>
      <c r="AJ480" s="214"/>
      <c r="AK480" s="239" t="e">
        <f>AK499+AK504+AK510</f>
        <v>#REF!</v>
      </c>
      <c r="AL480" s="214"/>
      <c r="AM480" s="214"/>
      <c r="AN480" s="239" t="e">
        <f>AN499+AN504+AN510</f>
        <v>#REF!</v>
      </c>
      <c r="AO480" s="240"/>
      <c r="AP480" s="239" t="e">
        <f>AP499+AP504+AP510</f>
        <v>#REF!</v>
      </c>
      <c r="AQ480" s="214"/>
      <c r="AR480" s="239" t="e">
        <f>AR499+AR504+AR510</f>
        <v>#REF!</v>
      </c>
      <c r="AS480" s="214"/>
      <c r="AT480" s="239" t="e">
        <f>AT499+AT504+AT510</f>
        <v>#REF!</v>
      </c>
      <c r="AU480" s="214"/>
      <c r="AV480" s="239" t="e">
        <f>AV499+AV504+AV510</f>
        <v>#REF!</v>
      </c>
      <c r="AW480" s="214"/>
      <c r="AX480" s="242">
        <f>AX481+AX485+AX489+AX497</f>
        <v>231.92</v>
      </c>
      <c r="AY480" s="476"/>
      <c r="AZ480" s="239">
        <f>AZ481+AZ485+AZ489+AZ497</f>
        <v>223.92</v>
      </c>
      <c r="BA480" s="395">
        <f t="shared" si="25"/>
        <v>96.550534667126598</v>
      </c>
    </row>
    <row r="481" spans="1:53" ht="47.25" hidden="1" x14ac:dyDescent="0.25">
      <c r="A481" s="255" t="s">
        <v>785</v>
      </c>
      <c r="B481" s="247" t="s">
        <v>800</v>
      </c>
      <c r="C481" s="247" t="s">
        <v>764</v>
      </c>
      <c r="D481" s="248" t="s">
        <v>992</v>
      </c>
      <c r="E481" s="239"/>
      <c r="F481" s="259"/>
      <c r="G481" s="259"/>
      <c r="H481" s="259"/>
      <c r="I481" s="259"/>
      <c r="J481" s="239"/>
      <c r="K481" s="259"/>
      <c r="L481" s="259"/>
      <c r="M481" s="259"/>
      <c r="N481" s="282"/>
      <c r="O481" s="241"/>
      <c r="P481" s="241"/>
      <c r="Q481" s="241"/>
      <c r="R481" s="241"/>
      <c r="S481" s="241"/>
      <c r="T481" s="241"/>
      <c r="U481" s="241"/>
      <c r="V481" s="214"/>
      <c r="W481" s="241"/>
      <c r="X481" s="241"/>
      <c r="Y481" s="241"/>
      <c r="Z481" s="214"/>
      <c r="AA481" s="241"/>
      <c r="AB481" s="214"/>
      <c r="AC481" s="241"/>
      <c r="AD481" s="214"/>
      <c r="AE481" s="241"/>
      <c r="AF481" s="214"/>
      <c r="AG481" s="241"/>
      <c r="AH481" s="214"/>
      <c r="AI481" s="241"/>
      <c r="AJ481" s="214"/>
      <c r="AK481" s="241"/>
      <c r="AL481" s="214"/>
      <c r="AM481" s="214"/>
      <c r="AN481" s="241"/>
      <c r="AO481" s="260"/>
      <c r="AP481" s="241"/>
      <c r="AQ481" s="214"/>
      <c r="AR481" s="241"/>
      <c r="AS481" s="214"/>
      <c r="AT481" s="241"/>
      <c r="AU481" s="214"/>
      <c r="AV481" s="241"/>
      <c r="AW481" s="214"/>
      <c r="AX481" s="261"/>
      <c r="AY481" s="476"/>
      <c r="AZ481" s="241"/>
      <c r="BA481" s="395" t="e">
        <f t="shared" si="25"/>
        <v>#DIV/0!</v>
      </c>
    </row>
    <row r="482" spans="1:53" ht="31.5" hidden="1" x14ac:dyDescent="0.25">
      <c r="A482" s="255" t="s">
        <v>785</v>
      </c>
      <c r="B482" s="257" t="s">
        <v>806</v>
      </c>
      <c r="C482" s="257" t="s">
        <v>764</v>
      </c>
      <c r="D482" s="258" t="s">
        <v>97</v>
      </c>
      <c r="E482" s="239"/>
      <c r="F482" s="259"/>
      <c r="G482" s="259"/>
      <c r="H482" s="259"/>
      <c r="I482" s="259"/>
      <c r="J482" s="239"/>
      <c r="K482" s="259"/>
      <c r="L482" s="259"/>
      <c r="M482" s="259"/>
      <c r="N482" s="282"/>
      <c r="O482" s="241"/>
      <c r="P482" s="241"/>
      <c r="Q482" s="241"/>
      <c r="R482" s="241"/>
      <c r="S482" s="241"/>
      <c r="T482" s="241"/>
      <c r="U482" s="241"/>
      <c r="V482" s="214"/>
      <c r="W482" s="241"/>
      <c r="X482" s="241"/>
      <c r="Y482" s="241"/>
      <c r="Z482" s="214"/>
      <c r="AA482" s="241"/>
      <c r="AB482" s="214"/>
      <c r="AC482" s="241"/>
      <c r="AD482" s="214"/>
      <c r="AE482" s="241"/>
      <c r="AF482" s="214"/>
      <c r="AG482" s="241"/>
      <c r="AH482" s="214"/>
      <c r="AI482" s="241"/>
      <c r="AJ482" s="214"/>
      <c r="AK482" s="241"/>
      <c r="AL482" s="214"/>
      <c r="AM482" s="214"/>
      <c r="AN482" s="241"/>
      <c r="AO482" s="260"/>
      <c r="AP482" s="241"/>
      <c r="AQ482" s="214"/>
      <c r="AR482" s="241"/>
      <c r="AS482" s="214"/>
      <c r="AT482" s="241"/>
      <c r="AU482" s="214"/>
      <c r="AV482" s="241"/>
      <c r="AW482" s="214"/>
      <c r="AX482" s="261"/>
      <c r="AY482" s="476"/>
      <c r="AZ482" s="241"/>
      <c r="BA482" s="395" t="e">
        <f t="shared" si="25"/>
        <v>#DIV/0!</v>
      </c>
    </row>
    <row r="483" spans="1:53" ht="31.5" hidden="1" x14ac:dyDescent="0.25">
      <c r="A483" s="255" t="s">
        <v>785</v>
      </c>
      <c r="B483" s="247" t="s">
        <v>1003</v>
      </c>
      <c r="C483" s="247" t="s">
        <v>764</v>
      </c>
      <c r="D483" s="248" t="s">
        <v>108</v>
      </c>
      <c r="E483" s="239"/>
      <c r="F483" s="259"/>
      <c r="G483" s="259"/>
      <c r="H483" s="259"/>
      <c r="I483" s="259"/>
      <c r="J483" s="239"/>
      <c r="K483" s="259"/>
      <c r="L483" s="259"/>
      <c r="M483" s="259"/>
      <c r="N483" s="282"/>
      <c r="O483" s="241"/>
      <c r="P483" s="241"/>
      <c r="Q483" s="241"/>
      <c r="R483" s="241"/>
      <c r="S483" s="241"/>
      <c r="T483" s="241"/>
      <c r="U483" s="241"/>
      <c r="V483" s="214"/>
      <c r="W483" s="241"/>
      <c r="X483" s="241"/>
      <c r="Y483" s="241"/>
      <c r="Z483" s="214"/>
      <c r="AA483" s="241"/>
      <c r="AB483" s="214"/>
      <c r="AC483" s="241"/>
      <c r="AD483" s="214"/>
      <c r="AE483" s="241"/>
      <c r="AF483" s="214"/>
      <c r="AG483" s="241"/>
      <c r="AH483" s="214"/>
      <c r="AI483" s="241"/>
      <c r="AJ483" s="214"/>
      <c r="AK483" s="241"/>
      <c r="AL483" s="214"/>
      <c r="AM483" s="214"/>
      <c r="AN483" s="241"/>
      <c r="AO483" s="260"/>
      <c r="AP483" s="241"/>
      <c r="AQ483" s="214"/>
      <c r="AR483" s="241"/>
      <c r="AS483" s="214"/>
      <c r="AT483" s="241"/>
      <c r="AU483" s="214"/>
      <c r="AV483" s="241"/>
      <c r="AW483" s="214"/>
      <c r="AX483" s="261"/>
      <c r="AY483" s="476"/>
      <c r="AZ483" s="241"/>
      <c r="BA483" s="395" t="e">
        <f t="shared" si="25"/>
        <v>#DIV/0!</v>
      </c>
    </row>
    <row r="484" spans="1:53" ht="47.25" hidden="1" x14ac:dyDescent="0.25">
      <c r="A484" s="255" t="s">
        <v>785</v>
      </c>
      <c r="B484" s="257" t="s">
        <v>1004</v>
      </c>
      <c r="C484" s="257" t="s">
        <v>801</v>
      </c>
      <c r="D484" s="258" t="s">
        <v>748</v>
      </c>
      <c r="E484" s="239"/>
      <c r="F484" s="259"/>
      <c r="G484" s="259"/>
      <c r="H484" s="259"/>
      <c r="I484" s="259"/>
      <c r="J484" s="239"/>
      <c r="K484" s="259"/>
      <c r="L484" s="259"/>
      <c r="M484" s="259"/>
      <c r="N484" s="282"/>
      <c r="O484" s="241"/>
      <c r="P484" s="241"/>
      <c r="Q484" s="241"/>
      <c r="R484" s="241"/>
      <c r="S484" s="241"/>
      <c r="T484" s="241"/>
      <c r="U484" s="241">
        <v>144704.9</v>
      </c>
      <c r="V484" s="214"/>
      <c r="W484" s="241">
        <v>144704.9</v>
      </c>
      <c r="X484" s="241">
        <v>84552.73</v>
      </c>
      <c r="Y484" s="241">
        <f>W484+X484</f>
        <v>229257.63</v>
      </c>
      <c r="Z484" s="264">
        <v>25682.38</v>
      </c>
      <c r="AA484" s="241">
        <f>Y484+Z484</f>
        <v>254940.01</v>
      </c>
      <c r="AB484" s="264">
        <v>13800</v>
      </c>
      <c r="AC484" s="241">
        <f>AA484+AB484</f>
        <v>268740.01</v>
      </c>
      <c r="AD484" s="214">
        <v>3941.06</v>
      </c>
      <c r="AE484" s="241">
        <f>AC484+AD484</f>
        <v>272681.07</v>
      </c>
      <c r="AF484" s="214"/>
      <c r="AG484" s="241">
        <v>245700</v>
      </c>
      <c r="AH484" s="214"/>
      <c r="AI484" s="241">
        <v>245700</v>
      </c>
      <c r="AJ484" s="214"/>
      <c r="AK484" s="241">
        <v>245700</v>
      </c>
      <c r="AL484" s="214">
        <v>21000</v>
      </c>
      <c r="AM484" s="214"/>
      <c r="AN484" s="241">
        <f>AK484+AL484+AM484</f>
        <v>266700</v>
      </c>
      <c r="AO484" s="260"/>
      <c r="AP484" s="241">
        <f>AM484+AN484+AO484</f>
        <v>266700</v>
      </c>
      <c r="AQ484" s="214">
        <v>13300</v>
      </c>
      <c r="AR484" s="241">
        <f>AP484+AQ484</f>
        <v>280000</v>
      </c>
      <c r="AS484" s="214">
        <v>12620</v>
      </c>
      <c r="AT484" s="241">
        <f>AR484+AS484</f>
        <v>292620</v>
      </c>
      <c r="AU484" s="214"/>
      <c r="AV484" s="241">
        <f>AT484+AU484</f>
        <v>292620</v>
      </c>
      <c r="AW484" s="214">
        <v>-84575.87</v>
      </c>
      <c r="AX484" s="261"/>
      <c r="AY484" s="476"/>
      <c r="AZ484" s="241"/>
      <c r="BA484" s="395" t="e">
        <f t="shared" si="25"/>
        <v>#DIV/0!</v>
      </c>
    </row>
    <row r="485" spans="1:53" ht="21" hidden="1" customHeight="1" x14ac:dyDescent="0.25">
      <c r="A485" s="255" t="s">
        <v>785</v>
      </c>
      <c r="B485" s="247" t="s">
        <v>45</v>
      </c>
      <c r="C485" s="247" t="s">
        <v>764</v>
      </c>
      <c r="D485" s="248" t="s">
        <v>34</v>
      </c>
      <c r="E485" s="239"/>
      <c r="F485" s="259"/>
      <c r="G485" s="259"/>
      <c r="H485" s="259"/>
      <c r="I485" s="259"/>
      <c r="J485" s="239"/>
      <c r="K485" s="259"/>
      <c r="L485" s="259"/>
      <c r="M485" s="259"/>
      <c r="N485" s="282"/>
      <c r="O485" s="241"/>
      <c r="P485" s="241"/>
      <c r="Q485" s="241"/>
      <c r="R485" s="241"/>
      <c r="S485" s="241"/>
      <c r="T485" s="241"/>
      <c r="U485" s="241"/>
      <c r="V485" s="214"/>
      <c r="W485" s="241"/>
      <c r="X485" s="241"/>
      <c r="Y485" s="241"/>
      <c r="Z485" s="270"/>
      <c r="AA485" s="241"/>
      <c r="AB485" s="270"/>
      <c r="AC485" s="241"/>
      <c r="AD485" s="214"/>
      <c r="AE485" s="241"/>
      <c r="AF485" s="214"/>
      <c r="AG485" s="241"/>
      <c r="AH485" s="214"/>
      <c r="AI485" s="241"/>
      <c r="AJ485" s="214"/>
      <c r="AK485" s="241"/>
      <c r="AL485" s="214"/>
      <c r="AM485" s="214"/>
      <c r="AN485" s="241"/>
      <c r="AO485" s="260"/>
      <c r="AP485" s="241"/>
      <c r="AQ485" s="214"/>
      <c r="AR485" s="241"/>
      <c r="AS485" s="214"/>
      <c r="AT485" s="241"/>
      <c r="AU485" s="214"/>
      <c r="AV485" s="241"/>
      <c r="AW485" s="214"/>
      <c r="AX485" s="261"/>
      <c r="AY485" s="476"/>
      <c r="AZ485" s="241"/>
      <c r="BA485" s="395" t="e">
        <f t="shared" si="25"/>
        <v>#DIV/0!</v>
      </c>
    </row>
    <row r="486" spans="1:53" ht="31.5" hidden="1" x14ac:dyDescent="0.25">
      <c r="A486" s="255" t="s">
        <v>785</v>
      </c>
      <c r="B486" s="257" t="s">
        <v>80</v>
      </c>
      <c r="C486" s="257" t="s">
        <v>764</v>
      </c>
      <c r="D486" s="258" t="s">
        <v>44</v>
      </c>
      <c r="E486" s="239"/>
      <c r="F486" s="259"/>
      <c r="G486" s="259"/>
      <c r="H486" s="259"/>
      <c r="I486" s="259"/>
      <c r="J486" s="239"/>
      <c r="K486" s="259"/>
      <c r="L486" s="259"/>
      <c r="M486" s="259"/>
      <c r="N486" s="282"/>
      <c r="O486" s="241"/>
      <c r="P486" s="241"/>
      <c r="Q486" s="241"/>
      <c r="R486" s="241"/>
      <c r="S486" s="241"/>
      <c r="T486" s="241"/>
      <c r="U486" s="241"/>
      <c r="V486" s="214"/>
      <c r="W486" s="241"/>
      <c r="X486" s="241"/>
      <c r="Y486" s="241"/>
      <c r="Z486" s="270"/>
      <c r="AA486" s="241"/>
      <c r="AB486" s="270"/>
      <c r="AC486" s="241"/>
      <c r="AD486" s="214"/>
      <c r="AE486" s="241"/>
      <c r="AF486" s="214"/>
      <c r="AG486" s="241"/>
      <c r="AH486" s="214"/>
      <c r="AI486" s="241"/>
      <c r="AJ486" s="214"/>
      <c r="AK486" s="241"/>
      <c r="AL486" s="214"/>
      <c r="AM486" s="214"/>
      <c r="AN486" s="241"/>
      <c r="AO486" s="260"/>
      <c r="AP486" s="241"/>
      <c r="AQ486" s="214"/>
      <c r="AR486" s="241"/>
      <c r="AS486" s="214"/>
      <c r="AT486" s="241"/>
      <c r="AU486" s="214"/>
      <c r="AV486" s="241"/>
      <c r="AW486" s="214"/>
      <c r="AX486" s="261"/>
      <c r="AY486" s="476"/>
      <c r="AZ486" s="241"/>
      <c r="BA486" s="395" t="e">
        <f t="shared" si="25"/>
        <v>#DIV/0!</v>
      </c>
    </row>
    <row r="487" spans="1:53" ht="31.5" hidden="1" x14ac:dyDescent="0.25">
      <c r="A487" s="255" t="s">
        <v>785</v>
      </c>
      <c r="B487" s="247" t="s">
        <v>109</v>
      </c>
      <c r="C487" s="247" t="s">
        <v>764</v>
      </c>
      <c r="D487" s="248" t="s">
        <v>46</v>
      </c>
      <c r="E487" s="239"/>
      <c r="F487" s="259"/>
      <c r="G487" s="259"/>
      <c r="H487" s="259"/>
      <c r="I487" s="259"/>
      <c r="J487" s="239"/>
      <c r="K487" s="259"/>
      <c r="L487" s="259"/>
      <c r="M487" s="259"/>
      <c r="N487" s="282"/>
      <c r="O487" s="241"/>
      <c r="P487" s="241"/>
      <c r="Q487" s="241"/>
      <c r="R487" s="241"/>
      <c r="S487" s="241"/>
      <c r="T487" s="241"/>
      <c r="U487" s="241"/>
      <c r="V487" s="214"/>
      <c r="W487" s="241"/>
      <c r="X487" s="241"/>
      <c r="Y487" s="241"/>
      <c r="Z487" s="270"/>
      <c r="AA487" s="241"/>
      <c r="AB487" s="270"/>
      <c r="AC487" s="241"/>
      <c r="AD487" s="214"/>
      <c r="AE487" s="241"/>
      <c r="AF487" s="214"/>
      <c r="AG487" s="241"/>
      <c r="AH487" s="214"/>
      <c r="AI487" s="241"/>
      <c r="AJ487" s="214"/>
      <c r="AK487" s="241"/>
      <c r="AL487" s="214"/>
      <c r="AM487" s="214"/>
      <c r="AN487" s="241"/>
      <c r="AO487" s="260"/>
      <c r="AP487" s="241"/>
      <c r="AQ487" s="214"/>
      <c r="AR487" s="241"/>
      <c r="AS487" s="214"/>
      <c r="AT487" s="241"/>
      <c r="AU487" s="214"/>
      <c r="AV487" s="241"/>
      <c r="AW487" s="214"/>
      <c r="AX487" s="261"/>
      <c r="AY487" s="476"/>
      <c r="AZ487" s="241"/>
      <c r="BA487" s="395" t="e">
        <f t="shared" si="25"/>
        <v>#DIV/0!</v>
      </c>
    </row>
    <row r="488" spans="1:53" ht="31.5" hidden="1" x14ac:dyDescent="0.25">
      <c r="A488" s="255" t="s">
        <v>785</v>
      </c>
      <c r="B488" s="257" t="s">
        <v>110</v>
      </c>
      <c r="C488" s="257" t="s">
        <v>771</v>
      </c>
      <c r="D488" s="258" t="s">
        <v>747</v>
      </c>
      <c r="E488" s="239"/>
      <c r="F488" s="259"/>
      <c r="G488" s="259"/>
      <c r="H488" s="259"/>
      <c r="I488" s="259"/>
      <c r="J488" s="239"/>
      <c r="K488" s="259"/>
      <c r="L488" s="259"/>
      <c r="M488" s="259"/>
      <c r="N488" s="282"/>
      <c r="O488" s="241"/>
      <c r="P488" s="241"/>
      <c r="Q488" s="241"/>
      <c r="R488" s="241"/>
      <c r="S488" s="241"/>
      <c r="T488" s="241"/>
      <c r="U488" s="241"/>
      <c r="V488" s="214"/>
      <c r="W488" s="241"/>
      <c r="X488" s="241"/>
      <c r="Y488" s="241"/>
      <c r="Z488" s="270"/>
      <c r="AA488" s="241"/>
      <c r="AB488" s="270"/>
      <c r="AC488" s="241"/>
      <c r="AD488" s="214"/>
      <c r="AE488" s="241"/>
      <c r="AF488" s="214"/>
      <c r="AG488" s="241"/>
      <c r="AH488" s="214"/>
      <c r="AI488" s="241"/>
      <c r="AJ488" s="214"/>
      <c r="AK488" s="241"/>
      <c r="AL488" s="214"/>
      <c r="AM488" s="214"/>
      <c r="AN488" s="241"/>
      <c r="AO488" s="260"/>
      <c r="AP488" s="241"/>
      <c r="AQ488" s="214"/>
      <c r="AR488" s="241"/>
      <c r="AS488" s="214"/>
      <c r="AT488" s="241"/>
      <c r="AU488" s="214"/>
      <c r="AV488" s="241"/>
      <c r="AW488" s="214"/>
      <c r="AX488" s="261"/>
      <c r="AY488" s="476"/>
      <c r="AZ488" s="241"/>
      <c r="BA488" s="395" t="e">
        <f t="shared" si="25"/>
        <v>#DIV/0!</v>
      </c>
    </row>
    <row r="489" spans="1:53" ht="22.5" hidden="1" customHeight="1" x14ac:dyDescent="0.25">
      <c r="A489" s="255" t="s">
        <v>785</v>
      </c>
      <c r="B489" s="247" t="s">
        <v>137</v>
      </c>
      <c r="C489" s="247" t="s">
        <v>764</v>
      </c>
      <c r="D489" s="248" t="s">
        <v>52</v>
      </c>
      <c r="E489" s="239"/>
      <c r="F489" s="259"/>
      <c r="G489" s="259"/>
      <c r="H489" s="259"/>
      <c r="I489" s="259"/>
      <c r="J489" s="239"/>
      <c r="K489" s="259"/>
      <c r="L489" s="259"/>
      <c r="M489" s="259"/>
      <c r="N489" s="282"/>
      <c r="O489" s="241"/>
      <c r="P489" s="241"/>
      <c r="Q489" s="241"/>
      <c r="R489" s="241"/>
      <c r="S489" s="241"/>
      <c r="T489" s="241"/>
      <c r="U489" s="241"/>
      <c r="V489" s="214"/>
      <c r="W489" s="241"/>
      <c r="X489" s="241"/>
      <c r="Y489" s="241"/>
      <c r="Z489" s="214"/>
      <c r="AA489" s="241"/>
      <c r="AB489" s="214"/>
      <c r="AC489" s="241"/>
      <c r="AD489" s="214"/>
      <c r="AE489" s="241"/>
      <c r="AF489" s="214"/>
      <c r="AG489" s="241"/>
      <c r="AH489" s="214"/>
      <c r="AI489" s="241"/>
      <c r="AJ489" s="214"/>
      <c r="AK489" s="241"/>
      <c r="AL489" s="214"/>
      <c r="AM489" s="214"/>
      <c r="AN489" s="241"/>
      <c r="AO489" s="260"/>
      <c r="AP489" s="241"/>
      <c r="AQ489" s="214"/>
      <c r="AR489" s="241"/>
      <c r="AS489" s="214"/>
      <c r="AT489" s="241"/>
      <c r="AU489" s="214"/>
      <c r="AV489" s="241"/>
      <c r="AW489" s="214"/>
      <c r="AX489" s="261"/>
      <c r="AY489" s="476"/>
      <c r="AZ489" s="241"/>
      <c r="BA489" s="395" t="e">
        <f t="shared" si="25"/>
        <v>#DIV/0!</v>
      </c>
    </row>
    <row r="490" spans="1:53" ht="0.75" hidden="1" customHeight="1" x14ac:dyDescent="0.25">
      <c r="A490" s="255" t="s">
        <v>785</v>
      </c>
      <c r="B490" s="257" t="s">
        <v>138</v>
      </c>
      <c r="C490" s="257" t="s">
        <v>764</v>
      </c>
      <c r="D490" s="258" t="s">
        <v>98</v>
      </c>
      <c r="E490" s="239"/>
      <c r="F490" s="259"/>
      <c r="G490" s="259"/>
      <c r="H490" s="259"/>
      <c r="I490" s="259"/>
      <c r="J490" s="239"/>
      <c r="K490" s="259"/>
      <c r="L490" s="259"/>
      <c r="M490" s="259"/>
      <c r="N490" s="282"/>
      <c r="O490" s="241"/>
      <c r="P490" s="241"/>
      <c r="Q490" s="241"/>
      <c r="R490" s="241"/>
      <c r="S490" s="241"/>
      <c r="T490" s="241"/>
      <c r="U490" s="241"/>
      <c r="V490" s="214"/>
      <c r="W490" s="241"/>
      <c r="X490" s="241"/>
      <c r="Y490" s="241"/>
      <c r="Z490" s="214"/>
      <c r="AA490" s="241"/>
      <c r="AB490" s="214"/>
      <c r="AC490" s="241"/>
      <c r="AD490" s="214"/>
      <c r="AE490" s="241"/>
      <c r="AF490" s="214"/>
      <c r="AG490" s="241"/>
      <c r="AH490" s="214"/>
      <c r="AI490" s="241"/>
      <c r="AJ490" s="214"/>
      <c r="AK490" s="241"/>
      <c r="AL490" s="214"/>
      <c r="AM490" s="214"/>
      <c r="AN490" s="241"/>
      <c r="AO490" s="260"/>
      <c r="AP490" s="241"/>
      <c r="AQ490" s="214"/>
      <c r="AR490" s="241"/>
      <c r="AS490" s="214"/>
      <c r="AT490" s="241"/>
      <c r="AU490" s="214"/>
      <c r="AV490" s="241"/>
      <c r="AW490" s="214"/>
      <c r="AX490" s="261"/>
      <c r="AY490" s="476"/>
      <c r="AZ490" s="241"/>
      <c r="BA490" s="395" t="e">
        <f t="shared" si="25"/>
        <v>#DIV/0!</v>
      </c>
    </row>
    <row r="491" spans="1:53" ht="0.75" hidden="1" customHeight="1" x14ac:dyDescent="0.25">
      <c r="A491" s="255" t="s">
        <v>785</v>
      </c>
      <c r="B491" s="247" t="s">
        <v>139</v>
      </c>
      <c r="C491" s="247" t="s">
        <v>764</v>
      </c>
      <c r="D491" s="248" t="s">
        <v>53</v>
      </c>
      <c r="E491" s="239"/>
      <c r="F491" s="259"/>
      <c r="G491" s="259"/>
      <c r="H491" s="259"/>
      <c r="I491" s="259"/>
      <c r="J491" s="239"/>
      <c r="K491" s="259"/>
      <c r="L491" s="259"/>
      <c r="M491" s="259"/>
      <c r="N491" s="282"/>
      <c r="O491" s="241"/>
      <c r="P491" s="241"/>
      <c r="Q491" s="241"/>
      <c r="R491" s="241"/>
      <c r="S491" s="241"/>
      <c r="T491" s="241"/>
      <c r="U491" s="241"/>
      <c r="V491" s="214"/>
      <c r="W491" s="241"/>
      <c r="X491" s="241"/>
      <c r="Y491" s="241"/>
      <c r="Z491" s="214"/>
      <c r="AA491" s="241"/>
      <c r="AB491" s="214"/>
      <c r="AC491" s="241"/>
      <c r="AD491" s="214"/>
      <c r="AE491" s="241"/>
      <c r="AF491" s="214"/>
      <c r="AG491" s="241"/>
      <c r="AH491" s="214"/>
      <c r="AI491" s="241"/>
      <c r="AJ491" s="214"/>
      <c r="AK491" s="241"/>
      <c r="AL491" s="214"/>
      <c r="AM491" s="214"/>
      <c r="AN491" s="241"/>
      <c r="AO491" s="260"/>
      <c r="AP491" s="241"/>
      <c r="AQ491" s="214"/>
      <c r="AR491" s="241"/>
      <c r="AS491" s="214"/>
      <c r="AT491" s="241"/>
      <c r="AU491" s="214"/>
      <c r="AV491" s="241"/>
      <c r="AW491" s="214"/>
      <c r="AX491" s="261"/>
      <c r="AY491" s="476"/>
      <c r="AZ491" s="241"/>
      <c r="BA491" s="395" t="e">
        <f t="shared" si="25"/>
        <v>#DIV/0!</v>
      </c>
    </row>
    <row r="492" spans="1:53" ht="13.5" hidden="1" customHeight="1" x14ac:dyDescent="0.25">
      <c r="A492" s="255" t="s">
        <v>785</v>
      </c>
      <c r="B492" s="257" t="s">
        <v>139</v>
      </c>
      <c r="C492" s="257" t="s">
        <v>771</v>
      </c>
      <c r="D492" s="258" t="s">
        <v>747</v>
      </c>
      <c r="E492" s="239"/>
      <c r="F492" s="259"/>
      <c r="G492" s="259"/>
      <c r="H492" s="259"/>
      <c r="I492" s="259"/>
      <c r="J492" s="239"/>
      <c r="K492" s="259"/>
      <c r="L492" s="259"/>
      <c r="M492" s="259"/>
      <c r="N492" s="282"/>
      <c r="O492" s="241"/>
      <c r="P492" s="241"/>
      <c r="Q492" s="241"/>
      <c r="R492" s="241"/>
      <c r="S492" s="241"/>
      <c r="T492" s="241"/>
      <c r="U492" s="241">
        <v>144704.9</v>
      </c>
      <c r="V492" s="214"/>
      <c r="W492" s="241">
        <v>144704.9</v>
      </c>
      <c r="X492" s="241">
        <v>84552.73</v>
      </c>
      <c r="Y492" s="241">
        <f>W492+X492</f>
        <v>229257.63</v>
      </c>
      <c r="Z492" s="264">
        <v>25682.38</v>
      </c>
      <c r="AA492" s="241">
        <f>Y492+Z492</f>
        <v>254940.01</v>
      </c>
      <c r="AB492" s="264">
        <v>13800</v>
      </c>
      <c r="AC492" s="241">
        <f>AA492+AB492</f>
        <v>268740.01</v>
      </c>
      <c r="AD492" s="214">
        <v>3941.06</v>
      </c>
      <c r="AE492" s="241">
        <f>AC492+AD492</f>
        <v>272681.07</v>
      </c>
      <c r="AF492" s="214"/>
      <c r="AG492" s="241">
        <v>245700</v>
      </c>
      <c r="AH492" s="214"/>
      <c r="AI492" s="241">
        <v>245700</v>
      </c>
      <c r="AJ492" s="214"/>
      <c r="AK492" s="241">
        <v>245700</v>
      </c>
      <c r="AL492" s="214">
        <v>21000</v>
      </c>
      <c r="AM492" s="214"/>
      <c r="AN492" s="241">
        <f>AK492+AL492+AM492</f>
        <v>266700</v>
      </c>
      <c r="AO492" s="260"/>
      <c r="AP492" s="241">
        <f>AM492+AN492+AO492</f>
        <v>266700</v>
      </c>
      <c r="AQ492" s="214">
        <v>13300</v>
      </c>
      <c r="AR492" s="241">
        <f>AP492+AQ492</f>
        <v>280000</v>
      </c>
      <c r="AS492" s="214">
        <v>12620</v>
      </c>
      <c r="AT492" s="241">
        <f>AR492+AS492</f>
        <v>292620</v>
      </c>
      <c r="AU492" s="214"/>
      <c r="AV492" s="241">
        <f>AT492+AU492</f>
        <v>292620</v>
      </c>
      <c r="AW492" s="214">
        <v>-84575.87</v>
      </c>
      <c r="AX492" s="261"/>
      <c r="AY492" s="476"/>
      <c r="AZ492" s="241"/>
      <c r="BA492" s="395" t="e">
        <f t="shared" si="25"/>
        <v>#DIV/0!</v>
      </c>
    </row>
    <row r="493" spans="1:53" ht="1.5" hidden="1" customHeight="1" x14ac:dyDescent="0.25">
      <c r="A493" s="255" t="s">
        <v>785</v>
      </c>
      <c r="B493" s="257" t="s">
        <v>140</v>
      </c>
      <c r="C493" s="257" t="s">
        <v>764</v>
      </c>
      <c r="D493" s="258" t="s">
        <v>99</v>
      </c>
      <c r="E493" s="239"/>
      <c r="F493" s="259"/>
      <c r="G493" s="259"/>
      <c r="H493" s="259"/>
      <c r="I493" s="259"/>
      <c r="J493" s="239"/>
      <c r="K493" s="259"/>
      <c r="L493" s="259"/>
      <c r="M493" s="259"/>
      <c r="N493" s="282"/>
      <c r="O493" s="241"/>
      <c r="P493" s="241"/>
      <c r="Q493" s="241"/>
      <c r="R493" s="241"/>
      <c r="S493" s="241"/>
      <c r="T493" s="241"/>
      <c r="U493" s="241"/>
      <c r="V493" s="214"/>
      <c r="W493" s="241"/>
      <c r="X493" s="241"/>
      <c r="Y493" s="241"/>
      <c r="Z493" s="270"/>
      <c r="AA493" s="241"/>
      <c r="AB493" s="270"/>
      <c r="AC493" s="241"/>
      <c r="AD493" s="214"/>
      <c r="AE493" s="241"/>
      <c r="AF493" s="214"/>
      <c r="AG493" s="241"/>
      <c r="AH493" s="214"/>
      <c r="AI493" s="241"/>
      <c r="AJ493" s="214"/>
      <c r="AK493" s="241"/>
      <c r="AL493" s="214"/>
      <c r="AM493" s="214"/>
      <c r="AN493" s="241"/>
      <c r="AO493" s="260"/>
      <c r="AP493" s="241"/>
      <c r="AQ493" s="214"/>
      <c r="AR493" s="241"/>
      <c r="AS493" s="214"/>
      <c r="AT493" s="241"/>
      <c r="AU493" s="214"/>
      <c r="AV493" s="241"/>
      <c r="AW493" s="214"/>
      <c r="AX493" s="261"/>
      <c r="AY493" s="476"/>
      <c r="AZ493" s="241"/>
      <c r="BA493" s="395" t="e">
        <f t="shared" si="25"/>
        <v>#DIV/0!</v>
      </c>
    </row>
    <row r="494" spans="1:53" ht="0.75" hidden="1" customHeight="1" x14ac:dyDescent="0.25">
      <c r="A494" s="255" t="s">
        <v>785</v>
      </c>
      <c r="B494" s="247" t="s">
        <v>141</v>
      </c>
      <c r="C494" s="247" t="s">
        <v>764</v>
      </c>
      <c r="D494" s="32" t="s">
        <v>54</v>
      </c>
      <c r="E494" s="239">
        <f>F494+G494+H494+I494</f>
        <v>244000</v>
      </c>
      <c r="F494" s="259">
        <v>53000</v>
      </c>
      <c r="G494" s="241">
        <v>69000</v>
      </c>
      <c r="H494" s="241">
        <v>68000</v>
      </c>
      <c r="I494" s="241">
        <v>54000</v>
      </c>
      <c r="J494" s="239">
        <f>K494+L494+M494+N494</f>
        <v>0</v>
      </c>
      <c r="K494" s="259"/>
      <c r="L494" s="241"/>
      <c r="M494" s="241"/>
      <c r="N494" s="260"/>
      <c r="O494" s="241">
        <v>244000</v>
      </c>
      <c r="P494" s="241"/>
      <c r="Q494" s="241">
        <v>192000</v>
      </c>
      <c r="R494" s="241">
        <v>192000</v>
      </c>
      <c r="S494" s="241">
        <v>192000</v>
      </c>
      <c r="T494" s="241">
        <v>192000</v>
      </c>
      <c r="U494" s="241" t="e">
        <f>U495+#REF!</f>
        <v>#REF!</v>
      </c>
      <c r="V494" s="214"/>
      <c r="W494" s="241" t="e">
        <f>W495+#REF!</f>
        <v>#REF!</v>
      </c>
      <c r="X494" s="241" t="e">
        <f>X495+#REF!</f>
        <v>#REF!</v>
      </c>
      <c r="Y494" s="241" t="e">
        <f>W494+X494</f>
        <v>#REF!</v>
      </c>
      <c r="Z494" s="214"/>
      <c r="AA494" s="241" t="e">
        <f>#REF!+AA495</f>
        <v>#REF!</v>
      </c>
      <c r="AB494" s="214"/>
      <c r="AC494" s="241" t="e">
        <f>#REF!+AC495</f>
        <v>#REF!</v>
      </c>
      <c r="AD494" s="214"/>
      <c r="AE494" s="241" t="e">
        <f>#REF!+AE495</f>
        <v>#REF!</v>
      </c>
      <c r="AF494" s="214"/>
      <c r="AG494" s="241">
        <f>AG495</f>
        <v>279200</v>
      </c>
      <c r="AH494" s="214"/>
      <c r="AI494" s="241">
        <f>AI495</f>
        <v>279200</v>
      </c>
      <c r="AJ494" s="214"/>
      <c r="AK494" s="241">
        <f>AK495</f>
        <v>279200</v>
      </c>
      <c r="AL494" s="214"/>
      <c r="AM494" s="214"/>
      <c r="AN494" s="241">
        <f>AN495</f>
        <v>279200</v>
      </c>
      <c r="AO494" s="260"/>
      <c r="AP494" s="241">
        <f>AP495</f>
        <v>279200</v>
      </c>
      <c r="AQ494" s="214"/>
      <c r="AR494" s="241">
        <f>AR495</f>
        <v>279200</v>
      </c>
      <c r="AS494" s="214"/>
      <c r="AT494" s="241">
        <f>AT495</f>
        <v>279200</v>
      </c>
      <c r="AU494" s="214"/>
      <c r="AV494" s="241">
        <f>AV495</f>
        <v>279200</v>
      </c>
      <c r="AW494" s="214"/>
      <c r="AX494" s="261"/>
      <c r="AY494" s="476"/>
      <c r="AZ494" s="241"/>
      <c r="BA494" s="395" t="e">
        <f t="shared" si="25"/>
        <v>#DIV/0!</v>
      </c>
    </row>
    <row r="495" spans="1:53" ht="2.25" hidden="1" customHeight="1" x14ac:dyDescent="0.25">
      <c r="A495" s="255" t="s">
        <v>785</v>
      </c>
      <c r="B495" s="257" t="s">
        <v>141</v>
      </c>
      <c r="C495" s="257" t="s">
        <v>769</v>
      </c>
      <c r="D495" s="263" t="s">
        <v>51</v>
      </c>
      <c r="E495" s="239"/>
      <c r="F495" s="259"/>
      <c r="G495" s="241"/>
      <c r="H495" s="241"/>
      <c r="I495" s="241"/>
      <c r="J495" s="239"/>
      <c r="K495" s="259"/>
      <c r="L495" s="241"/>
      <c r="M495" s="241"/>
      <c r="N495" s="260"/>
      <c r="O495" s="241"/>
      <c r="P495" s="241"/>
      <c r="Q495" s="241"/>
      <c r="R495" s="241"/>
      <c r="S495" s="241"/>
      <c r="T495" s="241"/>
      <c r="U495" s="241">
        <v>195400</v>
      </c>
      <c r="V495" s="214">
        <v>708.81</v>
      </c>
      <c r="W495" s="241">
        <f>U495+V495</f>
        <v>196108.81</v>
      </c>
      <c r="X495" s="241"/>
      <c r="Y495" s="241">
        <f>W495+X495</f>
        <v>196108.81</v>
      </c>
      <c r="Z495" s="214"/>
      <c r="AA495" s="241">
        <f>Y495+Z495</f>
        <v>196108.81</v>
      </c>
      <c r="AB495" s="214"/>
      <c r="AC495" s="241">
        <f>AA495+AB495</f>
        <v>196108.81</v>
      </c>
      <c r="AD495" s="214"/>
      <c r="AE495" s="241">
        <f>AC495+AD495</f>
        <v>196108.81</v>
      </c>
      <c r="AF495" s="214"/>
      <c r="AG495" s="241">
        <v>279200</v>
      </c>
      <c r="AH495" s="214"/>
      <c r="AI495" s="241">
        <v>279200</v>
      </c>
      <c r="AJ495" s="214"/>
      <c r="AK495" s="241">
        <v>279200</v>
      </c>
      <c r="AL495" s="214"/>
      <c r="AM495" s="214"/>
      <c r="AN495" s="241">
        <v>279200</v>
      </c>
      <c r="AO495" s="260"/>
      <c r="AP495" s="241">
        <v>279200</v>
      </c>
      <c r="AQ495" s="214"/>
      <c r="AR495" s="241">
        <v>279200</v>
      </c>
      <c r="AS495" s="214"/>
      <c r="AT495" s="241">
        <v>279200</v>
      </c>
      <c r="AU495" s="214"/>
      <c r="AV495" s="241">
        <v>279200</v>
      </c>
      <c r="AW495" s="214"/>
      <c r="AX495" s="261"/>
      <c r="AY495" s="476"/>
      <c r="AZ495" s="241"/>
      <c r="BA495" s="395" t="e">
        <f t="shared" si="25"/>
        <v>#DIV/0!</v>
      </c>
    </row>
    <row r="496" spans="1:53" ht="0.75" hidden="1" customHeight="1" x14ac:dyDescent="0.25">
      <c r="A496" s="255" t="s">
        <v>785</v>
      </c>
      <c r="B496" s="257" t="s">
        <v>141</v>
      </c>
      <c r="C496" s="257" t="s">
        <v>771</v>
      </c>
      <c r="D496" s="263" t="s">
        <v>739</v>
      </c>
      <c r="E496" s="239"/>
      <c r="F496" s="259"/>
      <c r="G496" s="259"/>
      <c r="H496" s="259"/>
      <c r="I496" s="259"/>
      <c r="J496" s="239"/>
      <c r="K496" s="259"/>
      <c r="L496" s="259"/>
      <c r="M496" s="259"/>
      <c r="N496" s="282"/>
      <c r="O496" s="241"/>
      <c r="P496" s="241"/>
      <c r="Q496" s="241"/>
      <c r="R496" s="241"/>
      <c r="S496" s="241"/>
      <c r="T496" s="241"/>
      <c r="U496" s="241"/>
      <c r="V496" s="214"/>
      <c r="W496" s="241"/>
      <c r="X496" s="241"/>
      <c r="Y496" s="241"/>
      <c r="Z496" s="214"/>
      <c r="AA496" s="241"/>
      <c r="AB496" s="214"/>
      <c r="AC496" s="241"/>
      <c r="AD496" s="214"/>
      <c r="AE496" s="241"/>
      <c r="AF496" s="214"/>
      <c r="AG496" s="241"/>
      <c r="AH496" s="214"/>
      <c r="AI496" s="241"/>
      <c r="AJ496" s="214"/>
      <c r="AK496" s="241"/>
      <c r="AL496" s="214"/>
      <c r="AM496" s="214"/>
      <c r="AN496" s="241"/>
      <c r="AO496" s="260"/>
      <c r="AP496" s="241"/>
      <c r="AQ496" s="214"/>
      <c r="AR496" s="241"/>
      <c r="AS496" s="214"/>
      <c r="AT496" s="241"/>
      <c r="AU496" s="214"/>
      <c r="AV496" s="241"/>
      <c r="AW496" s="214"/>
      <c r="AX496" s="261"/>
      <c r="AY496" s="476"/>
      <c r="AZ496" s="241"/>
      <c r="BA496" s="395" t="e">
        <f t="shared" si="25"/>
        <v>#DIV/0!</v>
      </c>
    </row>
    <row r="497" spans="1:53" ht="30" customHeight="1" x14ac:dyDescent="0.25">
      <c r="A497" s="586" t="s">
        <v>785</v>
      </c>
      <c r="B497" s="584" t="s">
        <v>768</v>
      </c>
      <c r="C497" s="584" t="s">
        <v>764</v>
      </c>
      <c r="D497" s="585" t="s">
        <v>691</v>
      </c>
      <c r="E497" s="239"/>
      <c r="F497" s="239"/>
      <c r="G497" s="239"/>
      <c r="H497" s="239"/>
      <c r="I497" s="239"/>
      <c r="J497" s="239"/>
      <c r="K497" s="239"/>
      <c r="L497" s="239"/>
      <c r="M497" s="239"/>
      <c r="N497" s="240"/>
      <c r="O497" s="239"/>
      <c r="P497" s="239"/>
      <c r="Q497" s="239"/>
      <c r="R497" s="239"/>
      <c r="S497" s="239"/>
      <c r="T497" s="239"/>
      <c r="U497" s="239"/>
      <c r="V497" s="265"/>
      <c r="W497" s="239"/>
      <c r="X497" s="239"/>
      <c r="Y497" s="239"/>
      <c r="Z497" s="265"/>
      <c r="AA497" s="239"/>
      <c r="AB497" s="265"/>
      <c r="AC497" s="239"/>
      <c r="AD497" s="265"/>
      <c r="AE497" s="239"/>
      <c r="AF497" s="265"/>
      <c r="AG497" s="239"/>
      <c r="AH497" s="265"/>
      <c r="AI497" s="239"/>
      <c r="AJ497" s="265"/>
      <c r="AK497" s="239"/>
      <c r="AL497" s="265"/>
      <c r="AM497" s="265"/>
      <c r="AN497" s="239"/>
      <c r="AO497" s="240"/>
      <c r="AP497" s="239"/>
      <c r="AQ497" s="265"/>
      <c r="AR497" s="239"/>
      <c r="AS497" s="265"/>
      <c r="AT497" s="239"/>
      <c r="AU497" s="265"/>
      <c r="AV497" s="239"/>
      <c r="AW497" s="265"/>
      <c r="AX497" s="242">
        <f>AX498+AX500+AX510</f>
        <v>231.92</v>
      </c>
      <c r="AY497" s="476"/>
      <c r="AZ497" s="241">
        <f>AZ498+AZ500+AZ510</f>
        <v>223.92</v>
      </c>
      <c r="BA497" s="395">
        <f t="shared" si="25"/>
        <v>96.550534667126598</v>
      </c>
    </row>
    <row r="498" spans="1:53" ht="31.5" hidden="1" customHeight="1" x14ac:dyDescent="0.25">
      <c r="A498" s="255" t="s">
        <v>785</v>
      </c>
      <c r="B498" s="247" t="s">
        <v>114</v>
      </c>
      <c r="C498" s="247" t="s">
        <v>764</v>
      </c>
      <c r="D498" s="248" t="s">
        <v>56</v>
      </c>
      <c r="E498" s="239"/>
      <c r="F498" s="239"/>
      <c r="G498" s="239"/>
      <c r="H498" s="239"/>
      <c r="I498" s="239"/>
      <c r="J498" s="239"/>
      <c r="K498" s="239"/>
      <c r="L498" s="239"/>
      <c r="M498" s="239"/>
      <c r="N498" s="240"/>
      <c r="O498" s="239"/>
      <c r="P498" s="241"/>
      <c r="Q498" s="239"/>
      <c r="R498" s="239"/>
      <c r="S498" s="239"/>
      <c r="T498" s="239"/>
      <c r="U498" s="239"/>
      <c r="V498" s="214"/>
      <c r="W498" s="239"/>
      <c r="X498" s="239"/>
      <c r="Y498" s="239"/>
      <c r="Z498" s="214"/>
      <c r="AA498" s="239"/>
      <c r="AB498" s="214"/>
      <c r="AC498" s="239"/>
      <c r="AD498" s="214"/>
      <c r="AE498" s="239"/>
      <c r="AF498" s="214"/>
      <c r="AG498" s="239"/>
      <c r="AH498" s="214"/>
      <c r="AI498" s="239"/>
      <c r="AJ498" s="214"/>
      <c r="AK498" s="239"/>
      <c r="AL498" s="214"/>
      <c r="AM498" s="214"/>
      <c r="AN498" s="239"/>
      <c r="AO498" s="240"/>
      <c r="AP498" s="239"/>
      <c r="AQ498" s="214"/>
      <c r="AR498" s="239"/>
      <c r="AS498" s="214"/>
      <c r="AT498" s="239"/>
      <c r="AU498" s="214"/>
      <c r="AV498" s="239"/>
      <c r="AW498" s="214"/>
      <c r="AX498" s="253">
        <f>AX499</f>
        <v>0</v>
      </c>
      <c r="AY498" s="476"/>
      <c r="AZ498" s="251">
        <f>AZ499</f>
        <v>0</v>
      </c>
      <c r="BA498" s="395" t="e">
        <f t="shared" si="25"/>
        <v>#DIV/0!</v>
      </c>
    </row>
    <row r="499" spans="1:53" ht="47.25" hidden="1" x14ac:dyDescent="0.25">
      <c r="A499" s="255" t="s">
        <v>785</v>
      </c>
      <c r="B499" s="257" t="s">
        <v>114</v>
      </c>
      <c r="C499" s="257" t="s">
        <v>771</v>
      </c>
      <c r="D499" s="263" t="s">
        <v>739</v>
      </c>
      <c r="E499" s="249" t="e">
        <f>F499+G499+H499+I499</f>
        <v>#REF!</v>
      </c>
      <c r="F499" s="251" t="e">
        <f>#REF!</f>
        <v>#REF!</v>
      </c>
      <c r="G499" s="251" t="e">
        <f>#REF!</f>
        <v>#REF!</v>
      </c>
      <c r="H499" s="251" t="e">
        <f>#REF!</f>
        <v>#REF!</v>
      </c>
      <c r="I499" s="251" t="e">
        <f>#REF!</f>
        <v>#REF!</v>
      </c>
      <c r="J499" s="249" t="e">
        <f>K499+L499+M499+N499</f>
        <v>#REF!</v>
      </c>
      <c r="K499" s="251" t="e">
        <f>#REF!</f>
        <v>#REF!</v>
      </c>
      <c r="L499" s="251" t="e">
        <f>#REF!</f>
        <v>#REF!</v>
      </c>
      <c r="M499" s="251" t="e">
        <f>#REF!</f>
        <v>#REF!</v>
      </c>
      <c r="N499" s="252" t="e">
        <f>#REF!</f>
        <v>#REF!</v>
      </c>
      <c r="O499" s="251">
        <v>244000</v>
      </c>
      <c r="P499" s="251"/>
      <c r="Q499" s="251" t="e">
        <f>#REF!</f>
        <v>#REF!</v>
      </c>
      <c r="R499" s="251" t="e">
        <f>#REF!</f>
        <v>#REF!</v>
      </c>
      <c r="S499" s="251" t="e">
        <f>#REF!</f>
        <v>#REF!</v>
      </c>
      <c r="T499" s="251" t="e">
        <f>#REF!</f>
        <v>#REF!</v>
      </c>
      <c r="U499" s="251" t="e">
        <f>#REF!</f>
        <v>#REF!</v>
      </c>
      <c r="V499" s="214"/>
      <c r="W499" s="251" t="e">
        <f>#REF!</f>
        <v>#REF!</v>
      </c>
      <c r="X499" s="251" t="e">
        <f>#REF!</f>
        <v>#REF!</v>
      </c>
      <c r="Y499" s="251" t="e">
        <f>W499+X499</f>
        <v>#REF!</v>
      </c>
      <c r="Z499" s="214"/>
      <c r="AA499" s="251" t="e">
        <f>#REF!</f>
        <v>#REF!</v>
      </c>
      <c r="AB499" s="214"/>
      <c r="AC499" s="251" t="e">
        <f>#REF!</f>
        <v>#REF!</v>
      </c>
      <c r="AD499" s="214"/>
      <c r="AE499" s="251" t="e">
        <f>#REF!</f>
        <v>#REF!</v>
      </c>
      <c r="AF499" s="214"/>
      <c r="AG499" s="251" t="e">
        <f>#REF!</f>
        <v>#REF!</v>
      </c>
      <c r="AH499" s="214"/>
      <c r="AI499" s="251" t="e">
        <f>#REF!</f>
        <v>#REF!</v>
      </c>
      <c r="AJ499" s="214"/>
      <c r="AK499" s="251" t="e">
        <f>#REF!</f>
        <v>#REF!</v>
      </c>
      <c r="AL499" s="214"/>
      <c r="AM499" s="214"/>
      <c r="AN499" s="251" t="e">
        <f>#REF!</f>
        <v>#REF!</v>
      </c>
      <c r="AO499" s="252"/>
      <c r="AP499" s="251" t="e">
        <f>#REF!</f>
        <v>#REF!</v>
      </c>
      <c r="AQ499" s="214"/>
      <c r="AR499" s="251" t="e">
        <f>#REF!</f>
        <v>#REF!</v>
      </c>
      <c r="AS499" s="214"/>
      <c r="AT499" s="251" t="e">
        <f>#REF!</f>
        <v>#REF!</v>
      </c>
      <c r="AU499" s="214"/>
      <c r="AV499" s="251" t="e">
        <f>#REF!</f>
        <v>#REF!</v>
      </c>
      <c r="AW499" s="214"/>
      <c r="AX499" s="261">
        <f>'[1]4 Расх.2018 '!AX95</f>
        <v>0</v>
      </c>
      <c r="AY499" s="476"/>
      <c r="AZ499" s="241">
        <f>'[1]4 Расх.2018 '!BB95</f>
        <v>0</v>
      </c>
      <c r="BA499" s="395" t="e">
        <f t="shared" si="25"/>
        <v>#DIV/0!</v>
      </c>
    </row>
    <row r="500" spans="1:53" ht="63.75" customHeight="1" x14ac:dyDescent="0.25">
      <c r="A500" s="246" t="s">
        <v>785</v>
      </c>
      <c r="B500" s="247" t="s">
        <v>798</v>
      </c>
      <c r="C500" s="247" t="s">
        <v>764</v>
      </c>
      <c r="D500" s="32" t="s">
        <v>688</v>
      </c>
      <c r="E500" s="249"/>
      <c r="F500" s="250"/>
      <c r="G500" s="250"/>
      <c r="H500" s="250"/>
      <c r="I500" s="250"/>
      <c r="J500" s="249"/>
      <c r="K500" s="250"/>
      <c r="L500" s="250"/>
      <c r="M500" s="250"/>
      <c r="N500" s="285"/>
      <c r="O500" s="251"/>
      <c r="P500" s="251"/>
      <c r="Q500" s="251">
        <f>Q501</f>
        <v>133592.99</v>
      </c>
      <c r="R500" s="251">
        <f>R501</f>
        <v>133592.99</v>
      </c>
      <c r="S500" s="251">
        <f>S501</f>
        <v>133592.99</v>
      </c>
      <c r="T500" s="251">
        <f>T501</f>
        <v>133592.99</v>
      </c>
      <c r="U500" s="251" t="e">
        <f>U501+#REF!</f>
        <v>#REF!</v>
      </c>
      <c r="V500" s="214"/>
      <c r="W500" s="251" t="e">
        <f>W501+#REF!</f>
        <v>#REF!</v>
      </c>
      <c r="X500" s="251" t="e">
        <f>X501+#REF!</f>
        <v>#REF!</v>
      </c>
      <c r="Y500" s="251" t="e">
        <f>W500+X500</f>
        <v>#REF!</v>
      </c>
      <c r="Z500" s="214"/>
      <c r="AA500" s="251" t="e">
        <f>AA501+#REF!</f>
        <v>#REF!</v>
      </c>
      <c r="AB500" s="214"/>
      <c r="AC500" s="251" t="e">
        <f>AC501+#REF!</f>
        <v>#REF!</v>
      </c>
      <c r="AD500" s="214"/>
      <c r="AE500" s="251" t="e">
        <f>AE501+#REF!</f>
        <v>#REF!</v>
      </c>
      <c r="AF500" s="214"/>
      <c r="AG500" s="251">
        <f>AG501</f>
        <v>96900</v>
      </c>
      <c r="AH500" s="214"/>
      <c r="AI500" s="251">
        <f>AI501</f>
        <v>96900</v>
      </c>
      <c r="AJ500" s="214"/>
      <c r="AK500" s="251">
        <f>AK501</f>
        <v>96900</v>
      </c>
      <c r="AL500" s="214"/>
      <c r="AM500" s="214"/>
      <c r="AN500" s="251">
        <f>AN501</f>
        <v>96900</v>
      </c>
      <c r="AO500" s="252"/>
      <c r="AP500" s="251">
        <f>AP501</f>
        <v>156800</v>
      </c>
      <c r="AQ500" s="214"/>
      <c r="AR500" s="251">
        <f>AR501</f>
        <v>156800</v>
      </c>
      <c r="AS500" s="214"/>
      <c r="AT500" s="251">
        <f>AT501</f>
        <v>201600</v>
      </c>
      <c r="AU500" s="214"/>
      <c r="AV500" s="251">
        <f>AV501</f>
        <v>201600</v>
      </c>
      <c r="AW500" s="214"/>
      <c r="AX500" s="253">
        <f>AX501+AX502</f>
        <v>231.7</v>
      </c>
      <c r="AY500" s="476"/>
      <c r="AZ500" s="251">
        <f>AZ501+AZ502</f>
        <v>223.7</v>
      </c>
      <c r="BA500" s="395">
        <f t="shared" si="25"/>
        <v>96.547259387138539</v>
      </c>
    </row>
    <row r="501" spans="1:53" ht="66" customHeight="1" x14ac:dyDescent="0.25">
      <c r="A501" s="255" t="s">
        <v>785</v>
      </c>
      <c r="B501" s="247" t="s">
        <v>798</v>
      </c>
      <c r="C501" s="247" t="s">
        <v>769</v>
      </c>
      <c r="D501" s="263" t="s">
        <v>741</v>
      </c>
      <c r="E501" s="239"/>
      <c r="F501" s="259"/>
      <c r="G501" s="259"/>
      <c r="H501" s="259"/>
      <c r="I501" s="259"/>
      <c r="J501" s="239"/>
      <c r="K501" s="259"/>
      <c r="L501" s="259"/>
      <c r="M501" s="259"/>
      <c r="N501" s="282"/>
      <c r="O501" s="241"/>
      <c r="P501" s="241"/>
      <c r="Q501" s="241">
        <v>133592.99</v>
      </c>
      <c r="R501" s="241">
        <v>133592.99</v>
      </c>
      <c r="S501" s="241">
        <v>133592.99</v>
      </c>
      <c r="T501" s="241">
        <v>133592.99</v>
      </c>
      <c r="U501" s="241">
        <v>79100</v>
      </c>
      <c r="V501" s="214"/>
      <c r="W501" s="241">
        <v>79100</v>
      </c>
      <c r="X501" s="241"/>
      <c r="Y501" s="241">
        <f>W501+X501</f>
        <v>79100</v>
      </c>
      <c r="Z501" s="214">
        <v>24000</v>
      </c>
      <c r="AA501" s="241">
        <f>Y501+Z501</f>
        <v>103100</v>
      </c>
      <c r="AB501" s="214">
        <v>20000</v>
      </c>
      <c r="AC501" s="241">
        <f>AA501+AB501</f>
        <v>123100</v>
      </c>
      <c r="AD501" s="214"/>
      <c r="AE501" s="241">
        <f>AC501+AD501</f>
        <v>123100</v>
      </c>
      <c r="AF501" s="214"/>
      <c r="AG501" s="241">
        <v>96900</v>
      </c>
      <c r="AH501" s="214"/>
      <c r="AI501" s="241">
        <v>96900</v>
      </c>
      <c r="AJ501" s="214"/>
      <c r="AK501" s="241">
        <v>96900</v>
      </c>
      <c r="AL501" s="214"/>
      <c r="AM501" s="214"/>
      <c r="AN501" s="241">
        <v>96900</v>
      </c>
      <c r="AO501" s="214">
        <v>59900</v>
      </c>
      <c r="AP501" s="241">
        <f>AN501+AO501</f>
        <v>156800</v>
      </c>
      <c r="AQ501" s="214"/>
      <c r="AR501" s="241">
        <f>AP501+AQ501</f>
        <v>156800</v>
      </c>
      <c r="AS501" s="214">
        <v>44800</v>
      </c>
      <c r="AT501" s="241">
        <f>AR501+AS501</f>
        <v>201600</v>
      </c>
      <c r="AU501" s="214"/>
      <c r="AV501" s="241">
        <f>AT501+AU501</f>
        <v>201600</v>
      </c>
      <c r="AW501" s="214"/>
      <c r="AX501" s="261">
        <v>231.7</v>
      </c>
      <c r="AY501" s="476"/>
      <c r="AZ501" s="241">
        <f>'[1]4 Расх.2018 '!BB97</f>
        <v>223.7</v>
      </c>
      <c r="BA501" s="395">
        <f t="shared" si="25"/>
        <v>96.547259387138539</v>
      </c>
    </row>
    <row r="502" spans="1:53" ht="32.25" hidden="1" customHeight="1" x14ac:dyDescent="0.25">
      <c r="A502" s="255" t="s">
        <v>785</v>
      </c>
      <c r="B502" s="257" t="s">
        <v>798</v>
      </c>
      <c r="C502" s="257" t="s">
        <v>771</v>
      </c>
      <c r="D502" s="263" t="s">
        <v>739</v>
      </c>
      <c r="E502" s="239"/>
      <c r="F502" s="259"/>
      <c r="G502" s="259"/>
      <c r="H502" s="259"/>
      <c r="I502" s="259"/>
      <c r="J502" s="239"/>
      <c r="K502" s="259"/>
      <c r="L502" s="259"/>
      <c r="M502" s="259"/>
      <c r="N502" s="282"/>
      <c r="O502" s="241"/>
      <c r="P502" s="241"/>
      <c r="Q502" s="241"/>
      <c r="R502" s="241"/>
      <c r="S502" s="241"/>
      <c r="T502" s="241"/>
      <c r="U502" s="241"/>
      <c r="V502" s="214"/>
      <c r="W502" s="241"/>
      <c r="X502" s="241"/>
      <c r="Y502" s="241"/>
      <c r="Z502" s="214"/>
      <c r="AA502" s="241"/>
      <c r="AB502" s="214"/>
      <c r="AC502" s="241"/>
      <c r="AD502" s="214"/>
      <c r="AE502" s="241"/>
      <c r="AF502" s="214"/>
      <c r="AG502" s="241"/>
      <c r="AH502" s="214"/>
      <c r="AI502" s="241"/>
      <c r="AJ502" s="214"/>
      <c r="AK502" s="241"/>
      <c r="AL502" s="214"/>
      <c r="AM502" s="214"/>
      <c r="AN502" s="241"/>
      <c r="AO502" s="214"/>
      <c r="AP502" s="241"/>
      <c r="AQ502" s="214"/>
      <c r="AR502" s="241"/>
      <c r="AS502" s="214"/>
      <c r="AT502" s="241"/>
      <c r="AU502" s="214"/>
      <c r="AV502" s="241"/>
      <c r="AW502" s="214"/>
      <c r="AX502" s="261">
        <f>'[1]4 Расх.2018 '!AX98</f>
        <v>0</v>
      </c>
      <c r="AY502" s="476"/>
      <c r="AZ502" s="241">
        <f>'[1]4 Расх.2018 '!BB98</f>
        <v>0</v>
      </c>
      <c r="BA502" s="395" t="e">
        <f t="shared" ref="BA502:BA565" si="26">AZ502/AX502*100</f>
        <v>#DIV/0!</v>
      </c>
    </row>
    <row r="503" spans="1:53" ht="1.5" customHeight="1" x14ac:dyDescent="0.25">
      <c r="A503" s="255"/>
      <c r="B503" s="257"/>
      <c r="C503" s="257"/>
      <c r="D503" s="263"/>
      <c r="E503" s="239"/>
      <c r="F503" s="259"/>
      <c r="G503" s="259"/>
      <c r="H503" s="259"/>
      <c r="I503" s="259"/>
      <c r="J503" s="239"/>
      <c r="K503" s="259"/>
      <c r="L503" s="259"/>
      <c r="M503" s="259"/>
      <c r="N503" s="282"/>
      <c r="O503" s="241"/>
      <c r="P503" s="241"/>
      <c r="Q503" s="241"/>
      <c r="R503" s="241"/>
      <c r="S503" s="241"/>
      <c r="T503" s="241"/>
      <c r="U503" s="241"/>
      <c r="V503" s="214"/>
      <c r="W503" s="241"/>
      <c r="X503" s="241"/>
      <c r="Y503" s="241"/>
      <c r="Z503" s="214"/>
      <c r="AA503" s="241"/>
      <c r="AB503" s="214"/>
      <c r="AC503" s="241"/>
      <c r="AD503" s="214"/>
      <c r="AE503" s="241"/>
      <c r="AF503" s="214"/>
      <c r="AG503" s="241"/>
      <c r="AH503" s="214"/>
      <c r="AI503" s="241"/>
      <c r="AJ503" s="214"/>
      <c r="AK503" s="241"/>
      <c r="AL503" s="214"/>
      <c r="AM503" s="214"/>
      <c r="AN503" s="241"/>
      <c r="AO503" s="260"/>
      <c r="AP503" s="241"/>
      <c r="AQ503" s="214"/>
      <c r="AR503" s="241"/>
      <c r="AS503" s="214"/>
      <c r="AT503" s="241"/>
      <c r="AU503" s="214"/>
      <c r="AV503" s="241"/>
      <c r="AW503" s="214"/>
      <c r="AX503" s="261"/>
      <c r="AY503" s="476"/>
      <c r="AZ503" s="241"/>
      <c r="BA503" s="395" t="e">
        <f t="shared" si="26"/>
        <v>#DIV/0!</v>
      </c>
    </row>
    <row r="504" spans="1:53" ht="21.75" hidden="1" customHeight="1" x14ac:dyDescent="0.25">
      <c r="A504" s="255"/>
      <c r="B504" s="257"/>
      <c r="C504" s="257"/>
      <c r="D504" s="32"/>
      <c r="E504" s="249"/>
      <c r="F504" s="250"/>
      <c r="G504" s="250"/>
      <c r="H504" s="250"/>
      <c r="I504" s="250"/>
      <c r="J504" s="249"/>
      <c r="K504" s="250"/>
      <c r="L504" s="250"/>
      <c r="M504" s="250"/>
      <c r="N504" s="285"/>
      <c r="O504" s="251"/>
      <c r="P504" s="251"/>
      <c r="Q504" s="251"/>
      <c r="R504" s="251"/>
      <c r="S504" s="251"/>
      <c r="T504" s="251"/>
      <c r="U504" s="251"/>
      <c r="V504" s="214"/>
      <c r="W504" s="251"/>
      <c r="X504" s="251"/>
      <c r="Y504" s="251"/>
      <c r="Z504" s="214"/>
      <c r="AA504" s="251"/>
      <c r="AB504" s="214"/>
      <c r="AC504" s="251"/>
      <c r="AD504" s="214"/>
      <c r="AE504" s="251"/>
      <c r="AF504" s="214"/>
      <c r="AG504" s="251"/>
      <c r="AH504" s="214"/>
      <c r="AI504" s="251"/>
      <c r="AJ504" s="214"/>
      <c r="AK504" s="251"/>
      <c r="AL504" s="214"/>
      <c r="AM504" s="214"/>
      <c r="AN504" s="251"/>
      <c r="AO504" s="252"/>
      <c r="AP504" s="251"/>
      <c r="AQ504" s="214"/>
      <c r="AR504" s="251"/>
      <c r="AS504" s="214"/>
      <c r="AT504" s="251"/>
      <c r="AU504" s="214"/>
      <c r="AV504" s="251"/>
      <c r="AW504" s="214"/>
      <c r="AX504" s="253"/>
      <c r="AY504" s="476"/>
      <c r="AZ504" s="251"/>
      <c r="BA504" s="395" t="e">
        <f t="shared" si="26"/>
        <v>#DIV/0!</v>
      </c>
    </row>
    <row r="505" spans="1:53" ht="25.5" hidden="1" customHeight="1" x14ac:dyDescent="0.25">
      <c r="A505" s="255"/>
      <c r="B505" s="247"/>
      <c r="C505" s="247"/>
      <c r="D505" s="263"/>
      <c r="E505" s="239"/>
      <c r="F505" s="259"/>
      <c r="G505" s="259"/>
      <c r="H505" s="259"/>
      <c r="I505" s="259"/>
      <c r="J505" s="239"/>
      <c r="K505" s="259"/>
      <c r="L505" s="259"/>
      <c r="M505" s="259"/>
      <c r="N505" s="282"/>
      <c r="O505" s="241"/>
      <c r="P505" s="241"/>
      <c r="Q505" s="241"/>
      <c r="R505" s="241"/>
      <c r="S505" s="241"/>
      <c r="T505" s="241"/>
      <c r="U505" s="241"/>
      <c r="V505" s="214"/>
      <c r="W505" s="241"/>
      <c r="X505" s="241"/>
      <c r="Y505" s="241"/>
      <c r="Z505" s="214"/>
      <c r="AA505" s="241"/>
      <c r="AB505" s="214"/>
      <c r="AC505" s="241"/>
      <c r="AD505" s="214"/>
      <c r="AE505" s="241"/>
      <c r="AF505" s="214"/>
      <c r="AG505" s="241"/>
      <c r="AH505" s="214"/>
      <c r="AI505" s="241"/>
      <c r="AJ505" s="214"/>
      <c r="AK505" s="241"/>
      <c r="AL505" s="214"/>
      <c r="AM505" s="214"/>
      <c r="AN505" s="241"/>
      <c r="AO505" s="214"/>
      <c r="AP505" s="241"/>
      <c r="AQ505" s="214"/>
      <c r="AR505" s="241"/>
      <c r="AS505" s="214"/>
      <c r="AT505" s="241"/>
      <c r="AU505" s="214"/>
      <c r="AV505" s="241"/>
      <c r="AW505" s="214"/>
      <c r="AX505" s="261"/>
      <c r="AY505" s="476"/>
      <c r="AZ505" s="241"/>
      <c r="BA505" s="395" t="e">
        <f t="shared" si="26"/>
        <v>#DIV/0!</v>
      </c>
    </row>
    <row r="506" spans="1:53" ht="20.25" hidden="1" customHeight="1" x14ac:dyDescent="0.25">
      <c r="A506" s="255"/>
      <c r="B506" s="257"/>
      <c r="C506" s="257"/>
      <c r="D506" s="258"/>
      <c r="E506" s="239"/>
      <c r="F506" s="259"/>
      <c r="G506" s="259"/>
      <c r="H506" s="259"/>
      <c r="I506" s="259"/>
      <c r="J506" s="239"/>
      <c r="K506" s="259"/>
      <c r="L506" s="259"/>
      <c r="M506" s="259"/>
      <c r="N506" s="282"/>
      <c r="O506" s="241"/>
      <c r="P506" s="241"/>
      <c r="Q506" s="241"/>
      <c r="R506" s="241"/>
      <c r="S506" s="241"/>
      <c r="T506" s="241"/>
      <c r="U506" s="241"/>
      <c r="V506" s="214"/>
      <c r="W506" s="241"/>
      <c r="X506" s="241"/>
      <c r="Y506" s="241"/>
      <c r="Z506" s="214"/>
      <c r="AA506" s="241"/>
      <c r="AB506" s="214"/>
      <c r="AC506" s="241"/>
      <c r="AD506" s="214"/>
      <c r="AE506" s="241"/>
      <c r="AF506" s="214"/>
      <c r="AG506" s="241"/>
      <c r="AH506" s="214"/>
      <c r="AI506" s="241"/>
      <c r="AJ506" s="214"/>
      <c r="AK506" s="241"/>
      <c r="AL506" s="214"/>
      <c r="AM506" s="214"/>
      <c r="AN506" s="241"/>
      <c r="AO506" s="214"/>
      <c r="AP506" s="241"/>
      <c r="AQ506" s="214"/>
      <c r="AR506" s="241"/>
      <c r="AS506" s="214"/>
      <c r="AT506" s="241"/>
      <c r="AU506" s="214"/>
      <c r="AV506" s="241"/>
      <c r="AW506" s="214"/>
      <c r="AX506" s="261"/>
      <c r="AY506" s="476"/>
      <c r="AZ506" s="241"/>
      <c r="BA506" s="395" t="e">
        <f t="shared" si="26"/>
        <v>#DIV/0!</v>
      </c>
    </row>
    <row r="507" spans="1:53" ht="1.5" hidden="1" customHeight="1" x14ac:dyDescent="0.25">
      <c r="A507" s="255"/>
      <c r="B507" s="257"/>
      <c r="C507" s="257"/>
      <c r="D507" s="263"/>
      <c r="E507" s="239"/>
      <c r="F507" s="259"/>
      <c r="G507" s="259"/>
      <c r="H507" s="259"/>
      <c r="I507" s="259"/>
      <c r="J507" s="239"/>
      <c r="K507" s="259"/>
      <c r="L507" s="259"/>
      <c r="M507" s="259"/>
      <c r="N507" s="282"/>
      <c r="O507" s="241"/>
      <c r="P507" s="241"/>
      <c r="Q507" s="241"/>
      <c r="R507" s="241"/>
      <c r="S507" s="241"/>
      <c r="T507" s="241"/>
      <c r="U507" s="241"/>
      <c r="V507" s="214"/>
      <c r="W507" s="241"/>
      <c r="X507" s="241"/>
      <c r="Y507" s="241"/>
      <c r="Z507" s="214"/>
      <c r="AA507" s="241"/>
      <c r="AB507" s="214"/>
      <c r="AC507" s="241"/>
      <c r="AD507" s="214"/>
      <c r="AE507" s="241"/>
      <c r="AF507" s="214"/>
      <c r="AG507" s="241"/>
      <c r="AH507" s="214"/>
      <c r="AI507" s="241"/>
      <c r="AJ507" s="214"/>
      <c r="AK507" s="241"/>
      <c r="AL507" s="214"/>
      <c r="AM507" s="214"/>
      <c r="AN507" s="241"/>
      <c r="AO507" s="214"/>
      <c r="AP507" s="241"/>
      <c r="AQ507" s="214"/>
      <c r="AR507" s="241"/>
      <c r="AS507" s="214"/>
      <c r="AT507" s="241"/>
      <c r="AU507" s="214"/>
      <c r="AV507" s="241"/>
      <c r="AW507" s="214"/>
      <c r="AX507" s="261"/>
      <c r="AY507" s="476"/>
      <c r="AZ507" s="241"/>
      <c r="BA507" s="395" t="e">
        <f t="shared" si="26"/>
        <v>#DIV/0!</v>
      </c>
    </row>
    <row r="508" spans="1:53" ht="26.25" hidden="1" customHeight="1" x14ac:dyDescent="0.25">
      <c r="A508" s="255"/>
      <c r="B508" s="257"/>
      <c r="C508" s="257"/>
      <c r="D508" s="258"/>
      <c r="E508" s="239"/>
      <c r="F508" s="259"/>
      <c r="G508" s="259"/>
      <c r="H508" s="259"/>
      <c r="I508" s="259"/>
      <c r="J508" s="239"/>
      <c r="K508" s="259"/>
      <c r="L508" s="259"/>
      <c r="M508" s="259"/>
      <c r="N508" s="282"/>
      <c r="O508" s="241"/>
      <c r="P508" s="241"/>
      <c r="Q508" s="241"/>
      <c r="R508" s="241"/>
      <c r="S508" s="241"/>
      <c r="T508" s="241"/>
      <c r="U508" s="241"/>
      <c r="V508" s="214"/>
      <c r="W508" s="241"/>
      <c r="X508" s="241"/>
      <c r="Y508" s="241"/>
      <c r="Z508" s="214"/>
      <c r="AA508" s="241"/>
      <c r="AB508" s="214"/>
      <c r="AC508" s="241"/>
      <c r="AD508" s="214"/>
      <c r="AE508" s="241"/>
      <c r="AF508" s="214"/>
      <c r="AG508" s="241"/>
      <c r="AH508" s="214"/>
      <c r="AI508" s="241"/>
      <c r="AJ508" s="214"/>
      <c r="AK508" s="241"/>
      <c r="AL508" s="214"/>
      <c r="AM508" s="214"/>
      <c r="AN508" s="241"/>
      <c r="AO508" s="214"/>
      <c r="AP508" s="241"/>
      <c r="AQ508" s="214"/>
      <c r="AR508" s="241"/>
      <c r="AS508" s="214"/>
      <c r="AT508" s="241"/>
      <c r="AU508" s="214"/>
      <c r="AV508" s="241"/>
      <c r="AW508" s="214"/>
      <c r="AX508" s="261"/>
      <c r="AY508" s="476"/>
      <c r="AZ508" s="241"/>
      <c r="BA508" s="395" t="e">
        <f t="shared" si="26"/>
        <v>#DIV/0!</v>
      </c>
    </row>
    <row r="509" spans="1:53" ht="15.75" hidden="1" x14ac:dyDescent="0.25">
      <c r="A509" s="255"/>
      <c r="B509" s="257" t="s">
        <v>402</v>
      </c>
      <c r="C509" s="257"/>
      <c r="D509" s="258" t="s">
        <v>404</v>
      </c>
      <c r="E509" s="239"/>
      <c r="F509" s="259"/>
      <c r="G509" s="259"/>
      <c r="H509" s="259"/>
      <c r="I509" s="259"/>
      <c r="J509" s="239"/>
      <c r="K509" s="259"/>
      <c r="L509" s="259"/>
      <c r="M509" s="259"/>
      <c r="N509" s="282"/>
      <c r="O509" s="241"/>
      <c r="P509" s="241"/>
      <c r="Q509" s="241"/>
      <c r="R509" s="241"/>
      <c r="S509" s="241"/>
      <c r="T509" s="241"/>
      <c r="U509" s="241"/>
      <c r="V509" s="214"/>
      <c r="W509" s="241"/>
      <c r="X509" s="241"/>
      <c r="Y509" s="241"/>
      <c r="Z509" s="214"/>
      <c r="AA509" s="241"/>
      <c r="AB509" s="214"/>
      <c r="AC509" s="241"/>
      <c r="AD509" s="214"/>
      <c r="AE509" s="241"/>
      <c r="AF509" s="214"/>
      <c r="AG509" s="241"/>
      <c r="AH509" s="214"/>
      <c r="AI509" s="241"/>
      <c r="AJ509" s="214"/>
      <c r="AK509" s="241"/>
      <c r="AL509" s="214"/>
      <c r="AM509" s="214"/>
      <c r="AN509" s="241"/>
      <c r="AO509" s="214"/>
      <c r="AP509" s="241"/>
      <c r="AQ509" s="214"/>
      <c r="AR509" s="241"/>
      <c r="AS509" s="214"/>
      <c r="AT509" s="241"/>
      <c r="AU509" s="214"/>
      <c r="AV509" s="241"/>
      <c r="AW509" s="214"/>
      <c r="AX509" s="261">
        <v>0</v>
      </c>
      <c r="AY509" s="476"/>
      <c r="AZ509" s="241">
        <v>0</v>
      </c>
      <c r="BA509" s="395" t="e">
        <f t="shared" si="26"/>
        <v>#DIV/0!</v>
      </c>
    </row>
    <row r="510" spans="1:53" ht="58.5" customHeight="1" x14ac:dyDescent="0.25">
      <c r="A510" s="255" t="s">
        <v>785</v>
      </c>
      <c r="B510" s="257" t="s">
        <v>799</v>
      </c>
      <c r="C510" s="257" t="s">
        <v>764</v>
      </c>
      <c r="D510" s="33" t="s">
        <v>724</v>
      </c>
      <c r="E510" s="249">
        <f>F510+G510+H510+I510</f>
        <v>211000</v>
      </c>
      <c r="F510" s="251">
        <f>F511</f>
        <v>36000</v>
      </c>
      <c r="G510" s="251">
        <f>G511</f>
        <v>109000</v>
      </c>
      <c r="H510" s="251">
        <f>H511</f>
        <v>29000</v>
      </c>
      <c r="I510" s="251">
        <f>I511</f>
        <v>37000</v>
      </c>
      <c r="J510" s="249">
        <f>K510+L510+M510+N510</f>
        <v>1730.68</v>
      </c>
      <c r="K510" s="251">
        <f>K511</f>
        <v>0</v>
      </c>
      <c r="L510" s="251">
        <f>L511</f>
        <v>1730.68</v>
      </c>
      <c r="M510" s="251">
        <f>M511</f>
        <v>0</v>
      </c>
      <c r="N510" s="252">
        <f>N511</f>
        <v>0</v>
      </c>
      <c r="O510" s="251">
        <v>212830.68</v>
      </c>
      <c r="P510" s="251"/>
      <c r="Q510" s="251">
        <f>Q511</f>
        <v>212586.44</v>
      </c>
      <c r="R510" s="251">
        <f>R511</f>
        <v>212586.44</v>
      </c>
      <c r="S510" s="251">
        <f>S511</f>
        <v>212586.44</v>
      </c>
      <c r="T510" s="251">
        <f>T511</f>
        <v>212586.44</v>
      </c>
      <c r="U510" s="251" t="e">
        <f>U511</f>
        <v>#REF!</v>
      </c>
      <c r="V510" s="214"/>
      <c r="W510" s="251" t="e">
        <f>W511</f>
        <v>#REF!</v>
      </c>
      <c r="X510" s="251" t="e">
        <f>X511</f>
        <v>#REF!</v>
      </c>
      <c r="Y510" s="251" t="e">
        <f>W510+X510</f>
        <v>#REF!</v>
      </c>
      <c r="Z510" s="214"/>
      <c r="AA510" s="251" t="e">
        <f>#REF!</f>
        <v>#REF!</v>
      </c>
      <c r="AB510" s="214"/>
      <c r="AC510" s="251" t="e">
        <f>#REF!</f>
        <v>#REF!</v>
      </c>
      <c r="AD510" s="214"/>
      <c r="AE510" s="251" t="e">
        <f>#REF!</f>
        <v>#REF!</v>
      </c>
      <c r="AF510" s="214"/>
      <c r="AG510" s="251" t="e">
        <f>#REF!</f>
        <v>#REF!</v>
      </c>
      <c r="AH510" s="214"/>
      <c r="AI510" s="251" t="e">
        <f>#REF!</f>
        <v>#REF!</v>
      </c>
      <c r="AJ510" s="214"/>
      <c r="AK510" s="251" t="e">
        <f>#REF!</f>
        <v>#REF!</v>
      </c>
      <c r="AL510" s="214"/>
      <c r="AM510" s="214"/>
      <c r="AN510" s="251" t="e">
        <f>#REF!</f>
        <v>#REF!</v>
      </c>
      <c r="AO510" s="252"/>
      <c r="AP510" s="251" t="e">
        <f>#REF!</f>
        <v>#REF!</v>
      </c>
      <c r="AQ510" s="214"/>
      <c r="AR510" s="251" t="e">
        <f>#REF!</f>
        <v>#REF!</v>
      </c>
      <c r="AS510" s="214"/>
      <c r="AT510" s="251" t="e">
        <f>#REF!</f>
        <v>#REF!</v>
      </c>
      <c r="AU510" s="214"/>
      <c r="AV510" s="251" t="e">
        <f>#REF!</f>
        <v>#REF!</v>
      </c>
      <c r="AW510" s="214"/>
      <c r="AX510" s="253">
        <f>AX511</f>
        <v>0.22</v>
      </c>
      <c r="AY510" s="476"/>
      <c r="AZ510" s="251">
        <f>AZ511</f>
        <v>0.22</v>
      </c>
      <c r="BA510" s="395">
        <f t="shared" si="26"/>
        <v>100</v>
      </c>
    </row>
    <row r="511" spans="1:53" ht="47.25" x14ac:dyDescent="0.25">
      <c r="A511" s="255" t="s">
        <v>785</v>
      </c>
      <c r="B511" s="257" t="s">
        <v>799</v>
      </c>
      <c r="C511" s="257" t="s">
        <v>771</v>
      </c>
      <c r="D511" s="263" t="s">
        <v>739</v>
      </c>
      <c r="E511" s="239">
        <f>F511+G511+H511+I511</f>
        <v>211000</v>
      </c>
      <c r="F511" s="259">
        <v>36000</v>
      </c>
      <c r="G511" s="241">
        <v>109000</v>
      </c>
      <c r="H511" s="241">
        <v>29000</v>
      </c>
      <c r="I511" s="241">
        <v>37000</v>
      </c>
      <c r="J511" s="239">
        <f>K511+L511+M511+N511</f>
        <v>1730.68</v>
      </c>
      <c r="K511" s="259"/>
      <c r="L511" s="241">
        <v>1730.68</v>
      </c>
      <c r="M511" s="241"/>
      <c r="N511" s="260"/>
      <c r="O511" s="241">
        <v>212830.68</v>
      </c>
      <c r="P511" s="241"/>
      <c r="Q511" s="241">
        <v>212586.44</v>
      </c>
      <c r="R511" s="241">
        <v>212586.44</v>
      </c>
      <c r="S511" s="241">
        <v>212586.44</v>
      </c>
      <c r="T511" s="241">
        <v>212586.44</v>
      </c>
      <c r="U511" s="241" t="e">
        <f>#REF!</f>
        <v>#REF!</v>
      </c>
      <c r="V511" s="214"/>
      <c r="W511" s="241" t="e">
        <f>#REF!</f>
        <v>#REF!</v>
      </c>
      <c r="X511" s="241" t="e">
        <f>#REF!</f>
        <v>#REF!</v>
      </c>
      <c r="Y511" s="241" t="e">
        <f>W511+X511</f>
        <v>#REF!</v>
      </c>
      <c r="Z511" s="214"/>
      <c r="AA511" s="241" t="e">
        <f>#REF!</f>
        <v>#REF!</v>
      </c>
      <c r="AB511" s="214"/>
      <c r="AC511" s="241" t="e">
        <f>#REF!</f>
        <v>#REF!</v>
      </c>
      <c r="AD511" s="214"/>
      <c r="AE511" s="241" t="e">
        <f>#REF!</f>
        <v>#REF!</v>
      </c>
      <c r="AF511" s="214"/>
      <c r="AG511" s="241" t="e">
        <f>#REF!</f>
        <v>#REF!</v>
      </c>
      <c r="AH511" s="214"/>
      <c r="AI511" s="241" t="e">
        <f>#REF!</f>
        <v>#REF!</v>
      </c>
      <c r="AJ511" s="214"/>
      <c r="AK511" s="241" t="e">
        <f>#REF!</f>
        <v>#REF!</v>
      </c>
      <c r="AL511" s="214"/>
      <c r="AM511" s="214"/>
      <c r="AN511" s="241" t="e">
        <f>#REF!</f>
        <v>#REF!</v>
      </c>
      <c r="AO511" s="260"/>
      <c r="AP511" s="241" t="e">
        <f>#REF!</f>
        <v>#REF!</v>
      </c>
      <c r="AQ511" s="214"/>
      <c r="AR511" s="241" t="e">
        <f>#REF!</f>
        <v>#REF!</v>
      </c>
      <c r="AS511" s="214"/>
      <c r="AT511" s="241" t="e">
        <f>#REF!</f>
        <v>#REF!</v>
      </c>
      <c r="AU511" s="214"/>
      <c r="AV511" s="241" t="e">
        <f>#REF!</f>
        <v>#REF!</v>
      </c>
      <c r="AW511" s="214"/>
      <c r="AX511" s="261">
        <v>0.22</v>
      </c>
      <c r="AY511" s="476"/>
      <c r="AZ511" s="241">
        <f>'[1]4 Расх.2018 '!BB107</f>
        <v>0.22</v>
      </c>
      <c r="BA511" s="395">
        <f t="shared" si="26"/>
        <v>100</v>
      </c>
    </row>
    <row r="512" spans="1:53" ht="15.6" customHeight="1" x14ac:dyDescent="0.25">
      <c r="A512" s="236" t="s">
        <v>786</v>
      </c>
      <c r="B512" s="237" t="s">
        <v>766</v>
      </c>
      <c r="C512" s="237" t="s">
        <v>764</v>
      </c>
      <c r="D512" s="287" t="s">
        <v>407</v>
      </c>
      <c r="E512" s="239">
        <f>F512+G512+H512+I512</f>
        <v>144800</v>
      </c>
      <c r="F512" s="276">
        <f>F513</f>
        <v>47800</v>
      </c>
      <c r="G512" s="276">
        <f>G513</f>
        <v>34000</v>
      </c>
      <c r="H512" s="276">
        <f>H513</f>
        <v>32000</v>
      </c>
      <c r="I512" s="276">
        <f>I513</f>
        <v>31000</v>
      </c>
      <c r="J512" s="239">
        <f>K512+L512+M512+N512</f>
        <v>0</v>
      </c>
      <c r="K512" s="276">
        <f>K513</f>
        <v>0</v>
      </c>
      <c r="L512" s="276">
        <f>L513</f>
        <v>0</v>
      </c>
      <c r="M512" s="276">
        <f>M513</f>
        <v>0</v>
      </c>
      <c r="N512" s="288">
        <f>N513</f>
        <v>0</v>
      </c>
      <c r="O512" s="239">
        <v>125718</v>
      </c>
      <c r="P512" s="241"/>
      <c r="Q512" s="239" t="e">
        <f>Q513</f>
        <v>#REF!</v>
      </c>
      <c r="R512" s="239" t="e">
        <f>R513</f>
        <v>#REF!</v>
      </c>
      <c r="S512" s="239" t="e">
        <f>S513</f>
        <v>#REF!</v>
      </c>
      <c r="T512" s="239" t="e">
        <f>T513</f>
        <v>#REF!</v>
      </c>
      <c r="U512" s="239" t="e">
        <f>U513</f>
        <v>#REF!</v>
      </c>
      <c r="V512" s="214"/>
      <c r="W512" s="239" t="e">
        <f>W513</f>
        <v>#REF!</v>
      </c>
      <c r="X512" s="239" t="e">
        <f>X513</f>
        <v>#REF!</v>
      </c>
      <c r="Y512" s="239" t="e">
        <f t="shared" ref="Y512:Y517" si="27">W512+X512</f>
        <v>#REF!</v>
      </c>
      <c r="Z512" s="214"/>
      <c r="AA512" s="239" t="e">
        <f>AA513</f>
        <v>#REF!</v>
      </c>
      <c r="AB512" s="214"/>
      <c r="AC512" s="239" t="e">
        <f>AC513</f>
        <v>#REF!</v>
      </c>
      <c r="AD512" s="214"/>
      <c r="AE512" s="239" t="e">
        <f>AE513</f>
        <v>#REF!</v>
      </c>
      <c r="AF512" s="214"/>
      <c r="AG512" s="239">
        <f>AG513</f>
        <v>149600</v>
      </c>
      <c r="AH512" s="214"/>
      <c r="AI512" s="239">
        <f>AI513</f>
        <v>149600</v>
      </c>
      <c r="AJ512" s="214"/>
      <c r="AK512" s="239">
        <f>AK513</f>
        <v>151167.96</v>
      </c>
      <c r="AL512" s="214"/>
      <c r="AM512" s="214"/>
      <c r="AN512" s="239">
        <f>AN513</f>
        <v>151167.96</v>
      </c>
      <c r="AO512" s="240"/>
      <c r="AP512" s="239">
        <f>AP513</f>
        <v>149600</v>
      </c>
      <c r="AQ512" s="214"/>
      <c r="AR512" s="239">
        <f>AR513</f>
        <v>149600</v>
      </c>
      <c r="AS512" s="214"/>
      <c r="AT512" s="239">
        <f>AT513</f>
        <v>149600</v>
      </c>
      <c r="AU512" s="214"/>
      <c r="AV512" s="239">
        <f>AV513</f>
        <v>149600</v>
      </c>
      <c r="AW512" s="214"/>
      <c r="AX512" s="242">
        <f>AX513</f>
        <v>207.79999999999998</v>
      </c>
      <c r="AY512" s="476"/>
      <c r="AZ512" s="239">
        <f>AZ513</f>
        <v>203.2</v>
      </c>
      <c r="BA512" s="395">
        <f t="shared" si="26"/>
        <v>97.786333012512031</v>
      </c>
    </row>
    <row r="513" spans="1:53" ht="15.75" hidden="1" x14ac:dyDescent="0.25">
      <c r="A513" s="236" t="s">
        <v>787</v>
      </c>
      <c r="B513" s="237" t="s">
        <v>766</v>
      </c>
      <c r="C513" s="237" t="s">
        <v>764</v>
      </c>
      <c r="D513" s="287" t="s">
        <v>408</v>
      </c>
      <c r="E513" s="239">
        <f>F513+G513+H513+I513</f>
        <v>144800</v>
      </c>
      <c r="F513" s="276">
        <f>F516</f>
        <v>47800</v>
      </c>
      <c r="G513" s="276">
        <f>G516</f>
        <v>34000</v>
      </c>
      <c r="H513" s="276">
        <f>H516</f>
        <v>32000</v>
      </c>
      <c r="I513" s="276">
        <f>I516</f>
        <v>31000</v>
      </c>
      <c r="J513" s="239">
        <f>K513+L513+M513+N513</f>
        <v>0</v>
      </c>
      <c r="K513" s="276">
        <f>K516</f>
        <v>0</v>
      </c>
      <c r="L513" s="276">
        <f>L516</f>
        <v>0</v>
      </c>
      <c r="M513" s="276">
        <f>M516</f>
        <v>0</v>
      </c>
      <c r="N513" s="288">
        <f>N516</f>
        <v>0</v>
      </c>
      <c r="O513" s="239">
        <v>125718</v>
      </c>
      <c r="P513" s="241"/>
      <c r="Q513" s="239" t="e">
        <f>Q516</f>
        <v>#REF!</v>
      </c>
      <c r="R513" s="239" t="e">
        <f>R516</f>
        <v>#REF!</v>
      </c>
      <c r="S513" s="239" t="e">
        <f>S516</f>
        <v>#REF!</v>
      </c>
      <c r="T513" s="239" t="e">
        <f>T516</f>
        <v>#REF!</v>
      </c>
      <c r="U513" s="239" t="e">
        <f>U516</f>
        <v>#REF!</v>
      </c>
      <c r="V513" s="214"/>
      <c r="W513" s="239" t="e">
        <f>W516</f>
        <v>#REF!</v>
      </c>
      <c r="X513" s="239" t="e">
        <f>X516</f>
        <v>#REF!</v>
      </c>
      <c r="Y513" s="239" t="e">
        <f t="shared" si="27"/>
        <v>#REF!</v>
      </c>
      <c r="Z513" s="214"/>
      <c r="AA513" s="239" t="e">
        <f>AA515</f>
        <v>#REF!</v>
      </c>
      <c r="AB513" s="214"/>
      <c r="AC513" s="239" t="e">
        <f>AC515</f>
        <v>#REF!</v>
      </c>
      <c r="AD513" s="214"/>
      <c r="AE513" s="239" t="e">
        <f>AE515</f>
        <v>#REF!</v>
      </c>
      <c r="AF513" s="214"/>
      <c r="AG513" s="239">
        <f>AG515</f>
        <v>149600</v>
      </c>
      <c r="AH513" s="214"/>
      <c r="AI513" s="239">
        <f>AI515</f>
        <v>149600</v>
      </c>
      <c r="AJ513" s="214"/>
      <c r="AK513" s="239">
        <f>AK515</f>
        <v>151167.96</v>
      </c>
      <c r="AL513" s="214"/>
      <c r="AM513" s="214"/>
      <c r="AN513" s="239">
        <f>AN515</f>
        <v>151167.96</v>
      </c>
      <c r="AO513" s="240"/>
      <c r="AP513" s="239">
        <f>AP515</f>
        <v>149600</v>
      </c>
      <c r="AQ513" s="214"/>
      <c r="AR513" s="239">
        <f>AR515</f>
        <v>149600</v>
      </c>
      <c r="AS513" s="214"/>
      <c r="AT513" s="239">
        <f>AT515</f>
        <v>149600</v>
      </c>
      <c r="AU513" s="214"/>
      <c r="AV513" s="239">
        <f>AV515</f>
        <v>149600</v>
      </c>
      <c r="AW513" s="214"/>
      <c r="AX513" s="242">
        <f>AX515</f>
        <v>207.79999999999998</v>
      </c>
      <c r="AY513" s="476"/>
      <c r="AZ513" s="239">
        <f>AZ515</f>
        <v>203.2</v>
      </c>
      <c r="BA513" s="395">
        <f t="shared" si="26"/>
        <v>97.786333012512031</v>
      </c>
    </row>
    <row r="514" spans="1:53" ht="15.75" x14ac:dyDescent="0.25">
      <c r="A514" s="255"/>
      <c r="B514" s="247"/>
      <c r="C514" s="247"/>
      <c r="D514" s="248"/>
      <c r="E514" s="239"/>
      <c r="F514" s="276"/>
      <c r="G514" s="276"/>
      <c r="H514" s="276"/>
      <c r="I514" s="276"/>
      <c r="J514" s="239"/>
      <c r="K514" s="276"/>
      <c r="L514" s="276"/>
      <c r="M514" s="276"/>
      <c r="N514" s="288"/>
      <c r="O514" s="239"/>
      <c r="P514" s="241"/>
      <c r="Q514" s="239"/>
      <c r="R514" s="239"/>
      <c r="S514" s="239"/>
      <c r="T514" s="239"/>
      <c r="U514" s="239"/>
      <c r="V514" s="214"/>
      <c r="W514" s="239"/>
      <c r="X514" s="239"/>
      <c r="Y514" s="239"/>
      <c r="Z514" s="214"/>
      <c r="AA514" s="239"/>
      <c r="AB514" s="214"/>
      <c r="AC514" s="239"/>
      <c r="AD514" s="214"/>
      <c r="AE514" s="239"/>
      <c r="AF514" s="214"/>
      <c r="AG514" s="239"/>
      <c r="AH514" s="214"/>
      <c r="AI514" s="239"/>
      <c r="AJ514" s="214"/>
      <c r="AK514" s="239"/>
      <c r="AL514" s="214"/>
      <c r="AM514" s="214"/>
      <c r="AN514" s="239"/>
      <c r="AO514" s="240"/>
      <c r="AP514" s="239"/>
      <c r="AQ514" s="214"/>
      <c r="AR514" s="239"/>
      <c r="AS514" s="214"/>
      <c r="AT514" s="239"/>
      <c r="AU514" s="214"/>
      <c r="AV514" s="239"/>
      <c r="AW514" s="214"/>
      <c r="AX514" s="242"/>
      <c r="AY514" s="476"/>
      <c r="AZ514" s="239"/>
      <c r="BA514" s="395" t="e">
        <f t="shared" si="26"/>
        <v>#DIV/0!</v>
      </c>
    </row>
    <row r="515" spans="1:53" ht="31.5" x14ac:dyDescent="0.25">
      <c r="A515" s="246" t="s">
        <v>787</v>
      </c>
      <c r="B515" s="247" t="s">
        <v>768</v>
      </c>
      <c r="C515" s="247" t="s">
        <v>764</v>
      </c>
      <c r="D515" s="256" t="s">
        <v>691</v>
      </c>
      <c r="E515" s="249"/>
      <c r="F515" s="289"/>
      <c r="G515" s="289"/>
      <c r="H515" s="289"/>
      <c r="I515" s="289"/>
      <c r="J515" s="249"/>
      <c r="K515" s="289"/>
      <c r="L515" s="289"/>
      <c r="M515" s="289"/>
      <c r="N515" s="290"/>
      <c r="O515" s="249"/>
      <c r="P515" s="251"/>
      <c r="Q515" s="249"/>
      <c r="R515" s="249"/>
      <c r="S515" s="249"/>
      <c r="T515" s="249"/>
      <c r="U515" s="251" t="e">
        <f>U516</f>
        <v>#REF!</v>
      </c>
      <c r="V515" s="214"/>
      <c r="W515" s="251" t="e">
        <f>W516</f>
        <v>#REF!</v>
      </c>
      <c r="X515" s="251" t="e">
        <f>X516</f>
        <v>#REF!</v>
      </c>
      <c r="Y515" s="251" t="e">
        <f t="shared" si="27"/>
        <v>#REF!</v>
      </c>
      <c r="Z515" s="214"/>
      <c r="AA515" s="251" t="e">
        <f>AA516</f>
        <v>#REF!</v>
      </c>
      <c r="AB515" s="214"/>
      <c r="AC515" s="251" t="e">
        <f>AC516</f>
        <v>#REF!</v>
      </c>
      <c r="AD515" s="214"/>
      <c r="AE515" s="251" t="e">
        <f>AE516</f>
        <v>#REF!</v>
      </c>
      <c r="AF515" s="214"/>
      <c r="AG515" s="251">
        <f>AG516</f>
        <v>149600</v>
      </c>
      <c r="AH515" s="214"/>
      <c r="AI515" s="251">
        <f>AI516</f>
        <v>149600</v>
      </c>
      <c r="AJ515" s="214"/>
      <c r="AK515" s="251">
        <f>AK516</f>
        <v>151167.96</v>
      </c>
      <c r="AL515" s="214"/>
      <c r="AM515" s="214"/>
      <c r="AN515" s="251">
        <f>AN516</f>
        <v>151167.96</v>
      </c>
      <c r="AO515" s="252"/>
      <c r="AP515" s="251">
        <f>AP516</f>
        <v>149600</v>
      </c>
      <c r="AQ515" s="214"/>
      <c r="AR515" s="251">
        <f>AR516</f>
        <v>149600</v>
      </c>
      <c r="AS515" s="214"/>
      <c r="AT515" s="251">
        <f>AT516</f>
        <v>149600</v>
      </c>
      <c r="AU515" s="214"/>
      <c r="AV515" s="251">
        <f>AV516</f>
        <v>149600</v>
      </c>
      <c r="AW515" s="214"/>
      <c r="AX515" s="253">
        <f>AX516</f>
        <v>207.79999999999998</v>
      </c>
      <c r="AY515" s="476"/>
      <c r="AZ515" s="251">
        <f>AZ516</f>
        <v>203.2</v>
      </c>
      <c r="BA515" s="395">
        <f t="shared" si="26"/>
        <v>97.786333012512031</v>
      </c>
    </row>
    <row r="516" spans="1:53" ht="64.900000000000006" customHeight="1" x14ac:dyDescent="0.25">
      <c r="A516" s="255" t="s">
        <v>787</v>
      </c>
      <c r="B516" s="257" t="s">
        <v>802</v>
      </c>
      <c r="C516" s="257" t="s">
        <v>764</v>
      </c>
      <c r="D516" s="291" t="s">
        <v>410</v>
      </c>
      <c r="E516" s="239">
        <f>F516+G516+H516+I516</f>
        <v>144800</v>
      </c>
      <c r="F516" s="259">
        <f>F517</f>
        <v>47800</v>
      </c>
      <c r="G516" s="259">
        <f>G517</f>
        <v>34000</v>
      </c>
      <c r="H516" s="259">
        <f>H517</f>
        <v>32000</v>
      </c>
      <c r="I516" s="259">
        <f>I517</f>
        <v>31000</v>
      </c>
      <c r="J516" s="239">
        <f>K516+L516+M516+N516</f>
        <v>0</v>
      </c>
      <c r="K516" s="259">
        <f>K517</f>
        <v>0</v>
      </c>
      <c r="L516" s="259">
        <f>L517</f>
        <v>0</v>
      </c>
      <c r="M516" s="259">
        <f>M517</f>
        <v>0</v>
      </c>
      <c r="N516" s="282">
        <f>N517</f>
        <v>0</v>
      </c>
      <c r="O516" s="241">
        <v>125718</v>
      </c>
      <c r="P516" s="241"/>
      <c r="Q516" s="241" t="e">
        <f>Q517+#REF!</f>
        <v>#REF!</v>
      </c>
      <c r="R516" s="241" t="e">
        <f>R517+#REF!</f>
        <v>#REF!</v>
      </c>
      <c r="S516" s="241" t="e">
        <f>S517+#REF!</f>
        <v>#REF!</v>
      </c>
      <c r="T516" s="241" t="e">
        <f>T517+#REF!</f>
        <v>#REF!</v>
      </c>
      <c r="U516" s="241" t="e">
        <f>U517+#REF!</f>
        <v>#REF!</v>
      </c>
      <c r="V516" s="214"/>
      <c r="W516" s="241" t="e">
        <f>W517+#REF!</f>
        <v>#REF!</v>
      </c>
      <c r="X516" s="241" t="e">
        <f>X517+#REF!</f>
        <v>#REF!</v>
      </c>
      <c r="Y516" s="241" t="e">
        <f t="shared" si="27"/>
        <v>#REF!</v>
      </c>
      <c r="Z516" s="214"/>
      <c r="AA516" s="241" t="e">
        <f>AA517+#REF!</f>
        <v>#REF!</v>
      </c>
      <c r="AB516" s="214"/>
      <c r="AC516" s="241" t="e">
        <f>AC517+#REF!</f>
        <v>#REF!</v>
      </c>
      <c r="AD516" s="214"/>
      <c r="AE516" s="241" t="e">
        <f>AE517+#REF!</f>
        <v>#REF!</v>
      </c>
      <c r="AF516" s="214"/>
      <c r="AG516" s="241">
        <f>AG517</f>
        <v>149600</v>
      </c>
      <c r="AH516" s="214"/>
      <c r="AI516" s="241">
        <f>AI517</f>
        <v>149600</v>
      </c>
      <c r="AJ516" s="214"/>
      <c r="AK516" s="241">
        <f>AK517</f>
        <v>151167.96</v>
      </c>
      <c r="AL516" s="214"/>
      <c r="AM516" s="214"/>
      <c r="AN516" s="241">
        <f>AN517</f>
        <v>151167.96</v>
      </c>
      <c r="AO516" s="260"/>
      <c r="AP516" s="241">
        <f>AP517</f>
        <v>149600</v>
      </c>
      <c r="AQ516" s="214"/>
      <c r="AR516" s="241">
        <f>AR517</f>
        <v>149600</v>
      </c>
      <c r="AS516" s="214"/>
      <c r="AT516" s="241">
        <f>AT517</f>
        <v>149600</v>
      </c>
      <c r="AU516" s="214"/>
      <c r="AV516" s="241">
        <f>AV517</f>
        <v>149600</v>
      </c>
      <c r="AW516" s="214"/>
      <c r="AX516" s="261">
        <f>AX517+AX519</f>
        <v>207.79999999999998</v>
      </c>
      <c r="AY516" s="476"/>
      <c r="AZ516" s="241">
        <f>AZ517+AZ519</f>
        <v>203.2</v>
      </c>
      <c r="BA516" s="395">
        <f t="shared" si="26"/>
        <v>97.786333012512031</v>
      </c>
    </row>
    <row r="517" spans="1:53" ht="29.25" customHeight="1" x14ac:dyDescent="0.25">
      <c r="A517" s="255" t="s">
        <v>787</v>
      </c>
      <c r="B517" s="257" t="s">
        <v>802</v>
      </c>
      <c r="C517" s="257" t="s">
        <v>769</v>
      </c>
      <c r="D517" s="258" t="s">
        <v>51</v>
      </c>
      <c r="E517" s="239">
        <f>F517+G517+H517+I517</f>
        <v>144800</v>
      </c>
      <c r="F517" s="259">
        <v>47800</v>
      </c>
      <c r="G517" s="241">
        <v>34000</v>
      </c>
      <c r="H517" s="241">
        <v>32000</v>
      </c>
      <c r="I517" s="241">
        <v>31000</v>
      </c>
      <c r="J517" s="239">
        <f>K517+L517+M517+N517</f>
        <v>0</v>
      </c>
      <c r="K517" s="259"/>
      <c r="L517" s="241"/>
      <c r="M517" s="241"/>
      <c r="N517" s="260"/>
      <c r="O517" s="241">
        <v>125718</v>
      </c>
      <c r="P517" s="241"/>
      <c r="Q517" s="241">
        <v>107544.01</v>
      </c>
      <c r="R517" s="241">
        <v>107698.01</v>
      </c>
      <c r="S517" s="241">
        <v>107698.01</v>
      </c>
      <c r="T517" s="241">
        <v>107698.01</v>
      </c>
      <c r="U517" s="241">
        <v>108200</v>
      </c>
      <c r="V517" s="214"/>
      <c r="W517" s="241">
        <v>108200</v>
      </c>
      <c r="X517" s="241">
        <v>0</v>
      </c>
      <c r="Y517" s="241">
        <f t="shared" si="27"/>
        <v>108200</v>
      </c>
      <c r="Z517" s="214"/>
      <c r="AA517" s="241">
        <f>Y517+Z517</f>
        <v>108200</v>
      </c>
      <c r="AB517" s="214"/>
      <c r="AC517" s="241">
        <f>AA517+AB517</f>
        <v>108200</v>
      </c>
      <c r="AD517" s="214"/>
      <c r="AE517" s="241">
        <f>AC517+AD517</f>
        <v>108200</v>
      </c>
      <c r="AF517" s="214"/>
      <c r="AG517" s="241">
        <v>149600</v>
      </c>
      <c r="AH517" s="214"/>
      <c r="AI517" s="241">
        <v>149600</v>
      </c>
      <c r="AJ517" s="214">
        <v>1567.96</v>
      </c>
      <c r="AK517" s="241">
        <f>AI517+AJ517</f>
        <v>151167.96</v>
      </c>
      <c r="AL517" s="214"/>
      <c r="AM517" s="214"/>
      <c r="AN517" s="241">
        <f>AK517+AL517+AM517</f>
        <v>151167.96</v>
      </c>
      <c r="AO517" s="214">
        <v>-1567.96</v>
      </c>
      <c r="AP517" s="241">
        <f>AN517+AO517</f>
        <v>149600</v>
      </c>
      <c r="AQ517" s="214"/>
      <c r="AR517" s="241">
        <f>AP517+AQ517</f>
        <v>149600</v>
      </c>
      <c r="AS517" s="214"/>
      <c r="AT517" s="241">
        <f>AR517+AS517</f>
        <v>149600</v>
      </c>
      <c r="AU517" s="214"/>
      <c r="AV517" s="241">
        <f>AT517+AU517</f>
        <v>149600</v>
      </c>
      <c r="AW517" s="214"/>
      <c r="AX517" s="261">
        <v>206.1</v>
      </c>
      <c r="AY517" s="476"/>
      <c r="AZ517" s="241">
        <f>'[1]4 Расх.2018 '!BB113</f>
        <v>198.2</v>
      </c>
      <c r="BA517" s="395">
        <f t="shared" si="26"/>
        <v>96.166909267345943</v>
      </c>
    </row>
    <row r="518" spans="1:53" ht="0.75" customHeight="1" x14ac:dyDescent="0.25">
      <c r="A518" s="255"/>
      <c r="B518" s="257"/>
      <c r="C518" s="257"/>
      <c r="D518" s="258"/>
      <c r="E518" s="239"/>
      <c r="F518" s="259"/>
      <c r="G518" s="241"/>
      <c r="H518" s="241"/>
      <c r="I518" s="241"/>
      <c r="J518" s="239"/>
      <c r="K518" s="259"/>
      <c r="L518" s="241"/>
      <c r="M518" s="241"/>
      <c r="N518" s="260"/>
      <c r="O518" s="241"/>
      <c r="P518" s="241"/>
      <c r="Q518" s="241"/>
      <c r="R518" s="241"/>
      <c r="S518" s="241"/>
      <c r="T518" s="241"/>
      <c r="U518" s="241"/>
      <c r="V518" s="214"/>
      <c r="W518" s="241"/>
      <c r="X518" s="241"/>
      <c r="Y518" s="241"/>
      <c r="Z518" s="214"/>
      <c r="AA518" s="241"/>
      <c r="AB518" s="214"/>
      <c r="AC518" s="241"/>
      <c r="AD518" s="214"/>
      <c r="AE518" s="241"/>
      <c r="AF518" s="214"/>
      <c r="AG518" s="241"/>
      <c r="AH518" s="214"/>
      <c r="AI518" s="241"/>
      <c r="AJ518" s="214"/>
      <c r="AK518" s="241"/>
      <c r="AL518" s="214"/>
      <c r="AM518" s="214"/>
      <c r="AN518" s="241"/>
      <c r="AO518" s="214"/>
      <c r="AP518" s="241"/>
      <c r="AQ518" s="214"/>
      <c r="AR518" s="241"/>
      <c r="AS518" s="214"/>
      <c r="AT518" s="241"/>
      <c r="AU518" s="214"/>
      <c r="AV518" s="241"/>
      <c r="AW518" s="214"/>
      <c r="AX518" s="261"/>
      <c r="AY518" s="476"/>
      <c r="AZ518" s="241"/>
      <c r="BA518" s="395" t="e">
        <f t="shared" si="26"/>
        <v>#DIV/0!</v>
      </c>
    </row>
    <row r="519" spans="1:53" ht="30.75" customHeight="1" x14ac:dyDescent="0.25">
      <c r="A519" s="255" t="s">
        <v>787</v>
      </c>
      <c r="B519" s="257" t="s">
        <v>802</v>
      </c>
      <c r="C519" s="257" t="s">
        <v>771</v>
      </c>
      <c r="D519" s="263" t="s">
        <v>739</v>
      </c>
      <c r="E519" s="239"/>
      <c r="F519" s="259"/>
      <c r="G519" s="241"/>
      <c r="H519" s="241"/>
      <c r="I519" s="241"/>
      <c r="J519" s="239"/>
      <c r="K519" s="259"/>
      <c r="L519" s="241"/>
      <c r="M519" s="241"/>
      <c r="N519" s="260"/>
      <c r="O519" s="241"/>
      <c r="P519" s="241"/>
      <c r="Q519" s="241"/>
      <c r="R519" s="241"/>
      <c r="S519" s="241"/>
      <c r="T519" s="241"/>
      <c r="U519" s="241"/>
      <c r="V519" s="214"/>
      <c r="W519" s="241"/>
      <c r="X519" s="241"/>
      <c r="Y519" s="241"/>
      <c r="Z519" s="214"/>
      <c r="AA519" s="241"/>
      <c r="AB519" s="214"/>
      <c r="AC519" s="241"/>
      <c r="AD519" s="214"/>
      <c r="AE519" s="241"/>
      <c r="AF519" s="214"/>
      <c r="AG519" s="241"/>
      <c r="AH519" s="214"/>
      <c r="AI519" s="241"/>
      <c r="AJ519" s="214"/>
      <c r="AK519" s="241"/>
      <c r="AL519" s="214"/>
      <c r="AM519" s="214"/>
      <c r="AN519" s="241"/>
      <c r="AO519" s="214"/>
      <c r="AP519" s="241"/>
      <c r="AQ519" s="214"/>
      <c r="AR519" s="241"/>
      <c r="AS519" s="214"/>
      <c r="AT519" s="241"/>
      <c r="AU519" s="214"/>
      <c r="AV519" s="241"/>
      <c r="AW519" s="214"/>
      <c r="AX519" s="261">
        <v>1.7</v>
      </c>
      <c r="AY519" s="476"/>
      <c r="AZ519" s="241">
        <f>'[1]4 Расх.2018 '!BB115</f>
        <v>5</v>
      </c>
      <c r="BA519" s="395">
        <f t="shared" si="26"/>
        <v>294.11764705882354</v>
      </c>
    </row>
    <row r="520" spans="1:53" ht="15.6" hidden="1" customHeight="1" x14ac:dyDescent="0.25">
      <c r="A520" s="236" t="s">
        <v>789</v>
      </c>
      <c r="B520" s="237" t="s">
        <v>766</v>
      </c>
      <c r="C520" s="237" t="s">
        <v>764</v>
      </c>
      <c r="D520" s="287" t="s">
        <v>411</v>
      </c>
      <c r="E520" s="239"/>
      <c r="F520" s="276"/>
      <c r="G520" s="239"/>
      <c r="H520" s="239"/>
      <c r="I520" s="239"/>
      <c r="J520" s="239"/>
      <c r="K520" s="276"/>
      <c r="L520" s="239"/>
      <c r="M520" s="239"/>
      <c r="N520" s="240"/>
      <c r="O520" s="239"/>
      <c r="P520" s="239"/>
      <c r="Q520" s="239"/>
      <c r="R520" s="239">
        <f t="shared" ref="R520:U521" si="28">R521</f>
        <v>0</v>
      </c>
      <c r="S520" s="239">
        <f t="shared" si="28"/>
        <v>0</v>
      </c>
      <c r="T520" s="239">
        <f t="shared" si="28"/>
        <v>0</v>
      </c>
      <c r="U520" s="239">
        <f t="shared" si="28"/>
        <v>0</v>
      </c>
      <c r="V520" s="214"/>
      <c r="W520" s="239">
        <f>W521</f>
        <v>0</v>
      </c>
      <c r="X520" s="239">
        <f>X521</f>
        <v>0</v>
      </c>
      <c r="Y520" s="239">
        <f>W520+X520</f>
        <v>0</v>
      </c>
      <c r="Z520" s="214"/>
      <c r="AA520" s="239">
        <f>AA521</f>
        <v>0</v>
      </c>
      <c r="AB520" s="214"/>
      <c r="AC520" s="239">
        <f>AC521</f>
        <v>0</v>
      </c>
      <c r="AD520" s="214"/>
      <c r="AE520" s="239">
        <f>AE521</f>
        <v>0</v>
      </c>
      <c r="AF520" s="214"/>
      <c r="AG520" s="239">
        <f>AG521+AG529</f>
        <v>116725</v>
      </c>
      <c r="AH520" s="214"/>
      <c r="AI520" s="239">
        <f>AI521+AI529</f>
        <v>116725</v>
      </c>
      <c r="AJ520" s="214"/>
      <c r="AK520" s="239">
        <f>AK521+AK529</f>
        <v>116725</v>
      </c>
      <c r="AL520" s="214"/>
      <c r="AM520" s="214"/>
      <c r="AN520" s="239">
        <f>AN521+AN529</f>
        <v>116725</v>
      </c>
      <c r="AO520" s="240"/>
      <c r="AP520" s="239">
        <f>AP521+AP529</f>
        <v>116725</v>
      </c>
      <c r="AQ520" s="214"/>
      <c r="AR520" s="239">
        <f>AR521+AR529</f>
        <v>116725</v>
      </c>
      <c r="AS520" s="214"/>
      <c r="AT520" s="239">
        <f>AT521+AT529</f>
        <v>116725</v>
      </c>
      <c r="AU520" s="214"/>
      <c r="AV520" s="239">
        <f>AV521+AV529</f>
        <v>116725</v>
      </c>
      <c r="AW520" s="214"/>
      <c r="AX520" s="242">
        <f>AX521+AX529</f>
        <v>1274.075</v>
      </c>
      <c r="AY520" s="476"/>
      <c r="AZ520" s="239">
        <f>AZ521+AZ529</f>
        <v>807.2</v>
      </c>
      <c r="BA520" s="395">
        <f t="shared" si="26"/>
        <v>63.355767910052393</v>
      </c>
    </row>
    <row r="521" spans="1:53" ht="15.75" hidden="1" x14ac:dyDescent="0.25">
      <c r="A521" s="255"/>
      <c r="B521" s="237"/>
      <c r="C521" s="237"/>
      <c r="D521" s="287"/>
      <c r="E521" s="239"/>
      <c r="F521" s="276"/>
      <c r="G521" s="239"/>
      <c r="H521" s="239"/>
      <c r="I521" s="239"/>
      <c r="J521" s="239"/>
      <c r="K521" s="276"/>
      <c r="L521" s="239"/>
      <c r="M521" s="239"/>
      <c r="N521" s="240"/>
      <c r="O521" s="239"/>
      <c r="P521" s="239"/>
      <c r="Q521" s="239"/>
      <c r="R521" s="239">
        <f t="shared" si="28"/>
        <v>0</v>
      </c>
      <c r="S521" s="239">
        <f t="shared" si="28"/>
        <v>0</v>
      </c>
      <c r="T521" s="239">
        <f t="shared" si="28"/>
        <v>0</v>
      </c>
      <c r="U521" s="239">
        <f t="shared" si="28"/>
        <v>0</v>
      </c>
      <c r="V521" s="214"/>
      <c r="W521" s="239">
        <f>W522</f>
        <v>0</v>
      </c>
      <c r="X521" s="239">
        <f>X522</f>
        <v>0</v>
      </c>
      <c r="Y521" s="239">
        <f>W521+X521</f>
        <v>0</v>
      </c>
      <c r="Z521" s="214"/>
      <c r="AA521" s="239">
        <f>AA522</f>
        <v>0</v>
      </c>
      <c r="AB521" s="214"/>
      <c r="AC521" s="239">
        <f>AC522</f>
        <v>0</v>
      </c>
      <c r="AD521" s="214" t="e">
        <f>AD524+#REF!+#REF!</f>
        <v>#REF!</v>
      </c>
      <c r="AE521" s="239">
        <f>AE522</f>
        <v>0</v>
      </c>
      <c r="AF521" s="214"/>
      <c r="AG521" s="239">
        <f>AG522</f>
        <v>0</v>
      </c>
      <c r="AH521" s="214"/>
      <c r="AI521" s="239">
        <f>AI522</f>
        <v>0</v>
      </c>
      <c r="AJ521" s="214"/>
      <c r="AK521" s="239">
        <f>AK522</f>
        <v>0</v>
      </c>
      <c r="AL521" s="214"/>
      <c r="AM521" s="214"/>
      <c r="AN521" s="239">
        <f>AN522</f>
        <v>0</v>
      </c>
      <c r="AO521" s="240"/>
      <c r="AP521" s="239">
        <f>AP522</f>
        <v>0</v>
      </c>
      <c r="AQ521" s="214"/>
      <c r="AR521" s="239">
        <f>AR522</f>
        <v>0</v>
      </c>
      <c r="AS521" s="214"/>
      <c r="AT521" s="239">
        <f>AT522</f>
        <v>0</v>
      </c>
      <c r="AU521" s="214"/>
      <c r="AV521" s="239">
        <f>AV522</f>
        <v>0</v>
      </c>
      <c r="AW521" s="214"/>
      <c r="AX521" s="242">
        <f>AX522</f>
        <v>0</v>
      </c>
      <c r="AY521" s="476"/>
      <c r="AZ521" s="239">
        <f>AZ522</f>
        <v>0</v>
      </c>
      <c r="BA521" s="395" t="e">
        <f t="shared" si="26"/>
        <v>#DIV/0!</v>
      </c>
    </row>
    <row r="522" spans="1:53" ht="15.75" hidden="1" x14ac:dyDescent="0.25">
      <c r="A522" s="255"/>
      <c r="B522" s="247"/>
      <c r="C522" s="247"/>
      <c r="D522" s="248"/>
      <c r="E522" s="249"/>
      <c r="F522" s="250"/>
      <c r="G522" s="251"/>
      <c r="H522" s="251"/>
      <c r="I522" s="251"/>
      <c r="J522" s="249"/>
      <c r="K522" s="250"/>
      <c r="L522" s="251"/>
      <c r="M522" s="251"/>
      <c r="N522" s="252"/>
      <c r="O522" s="251"/>
      <c r="P522" s="251"/>
      <c r="Q522" s="251"/>
      <c r="R522" s="251"/>
      <c r="S522" s="251"/>
      <c r="T522" s="251"/>
      <c r="U522" s="251"/>
      <c r="V522" s="214"/>
      <c r="W522" s="251"/>
      <c r="X522" s="251"/>
      <c r="Y522" s="251"/>
      <c r="Z522" s="214"/>
      <c r="AA522" s="251"/>
      <c r="AB522" s="214"/>
      <c r="AC522" s="251"/>
      <c r="AD522" s="214"/>
      <c r="AE522" s="251"/>
      <c r="AF522" s="214"/>
      <c r="AG522" s="251"/>
      <c r="AH522" s="214"/>
      <c r="AI522" s="251"/>
      <c r="AJ522" s="214"/>
      <c r="AK522" s="251"/>
      <c r="AL522" s="214"/>
      <c r="AM522" s="214"/>
      <c r="AN522" s="251"/>
      <c r="AO522" s="252"/>
      <c r="AP522" s="251"/>
      <c r="AQ522" s="214"/>
      <c r="AR522" s="251"/>
      <c r="AS522" s="214"/>
      <c r="AT522" s="251"/>
      <c r="AU522" s="214"/>
      <c r="AV522" s="251"/>
      <c r="AW522" s="214"/>
      <c r="AX522" s="253"/>
      <c r="AY522" s="476"/>
      <c r="AZ522" s="251"/>
      <c r="BA522" s="395" t="e">
        <f t="shared" si="26"/>
        <v>#DIV/0!</v>
      </c>
    </row>
    <row r="523" spans="1:53" ht="15.75" hidden="1" x14ac:dyDescent="0.25">
      <c r="A523" s="255"/>
      <c r="B523" s="257"/>
      <c r="C523" s="257"/>
      <c r="D523" s="258"/>
      <c r="E523" s="239"/>
      <c r="F523" s="259"/>
      <c r="G523" s="241"/>
      <c r="H523" s="241"/>
      <c r="I523" s="241"/>
      <c r="J523" s="239"/>
      <c r="K523" s="259"/>
      <c r="L523" s="241"/>
      <c r="M523" s="241"/>
      <c r="N523" s="260"/>
      <c r="O523" s="241"/>
      <c r="P523" s="241"/>
      <c r="Q523" s="241"/>
      <c r="R523" s="241"/>
      <c r="S523" s="241"/>
      <c r="T523" s="241"/>
      <c r="U523" s="241"/>
      <c r="V523" s="214"/>
      <c r="W523" s="241"/>
      <c r="X523" s="241"/>
      <c r="Y523" s="241"/>
      <c r="Z523" s="214"/>
      <c r="AA523" s="241"/>
      <c r="AB523" s="214"/>
      <c r="AC523" s="241"/>
      <c r="AD523" s="214"/>
      <c r="AE523" s="241"/>
      <c r="AF523" s="214"/>
      <c r="AG523" s="241"/>
      <c r="AH523" s="214"/>
      <c r="AI523" s="241"/>
      <c r="AJ523" s="214"/>
      <c r="AK523" s="241"/>
      <c r="AL523" s="214"/>
      <c r="AM523" s="214"/>
      <c r="AN523" s="241"/>
      <c r="AO523" s="260"/>
      <c r="AP523" s="241"/>
      <c r="AQ523" s="214"/>
      <c r="AR523" s="241"/>
      <c r="AS523" s="214"/>
      <c r="AT523" s="241"/>
      <c r="AU523" s="214"/>
      <c r="AV523" s="241"/>
      <c r="AW523" s="214"/>
      <c r="AX523" s="261"/>
      <c r="AY523" s="476"/>
      <c r="AZ523" s="241"/>
      <c r="BA523" s="395" t="e">
        <f t="shared" si="26"/>
        <v>#DIV/0!</v>
      </c>
    </row>
    <row r="524" spans="1:53" ht="15.75" hidden="1" x14ac:dyDescent="0.25">
      <c r="A524" s="255"/>
      <c r="B524" s="257"/>
      <c r="C524" s="257"/>
      <c r="D524" s="292"/>
      <c r="E524" s="239"/>
      <c r="F524" s="259"/>
      <c r="G524" s="241"/>
      <c r="H524" s="241"/>
      <c r="I524" s="241"/>
      <c r="J524" s="239"/>
      <c r="K524" s="259"/>
      <c r="L524" s="241"/>
      <c r="M524" s="241"/>
      <c r="N524" s="260"/>
      <c r="O524" s="241"/>
      <c r="P524" s="241"/>
      <c r="Q524" s="241"/>
      <c r="R524" s="241"/>
      <c r="S524" s="241"/>
      <c r="T524" s="241"/>
      <c r="U524" s="241"/>
      <c r="V524" s="214"/>
      <c r="W524" s="241"/>
      <c r="X524" s="241"/>
      <c r="Y524" s="241"/>
      <c r="Z524" s="214"/>
      <c r="AA524" s="241"/>
      <c r="AB524" s="214"/>
      <c r="AC524" s="241"/>
      <c r="AD524" s="214"/>
      <c r="AE524" s="241"/>
      <c r="AF524" s="214"/>
      <c r="AG524" s="241"/>
      <c r="AH524" s="214"/>
      <c r="AI524" s="241"/>
      <c r="AJ524" s="214"/>
      <c r="AK524" s="241"/>
      <c r="AL524" s="214"/>
      <c r="AM524" s="214"/>
      <c r="AN524" s="241"/>
      <c r="AO524" s="214"/>
      <c r="AP524" s="293"/>
      <c r="AQ524" s="214"/>
      <c r="AR524" s="293"/>
      <c r="AS524" s="214"/>
      <c r="AT524" s="293"/>
      <c r="AU524" s="214"/>
      <c r="AV524" s="293"/>
      <c r="AW524" s="214"/>
      <c r="AX524" s="294"/>
      <c r="AY524" s="476"/>
      <c r="AZ524" s="293"/>
      <c r="BA524" s="395" t="e">
        <f t="shared" si="26"/>
        <v>#DIV/0!</v>
      </c>
    </row>
    <row r="525" spans="1:53" ht="15.75" hidden="1" x14ac:dyDescent="0.25">
      <c r="A525" s="255"/>
      <c r="B525" s="257"/>
      <c r="C525" s="257"/>
      <c r="D525" s="292"/>
      <c r="E525" s="239"/>
      <c r="F525" s="259"/>
      <c r="G525" s="241"/>
      <c r="H525" s="241"/>
      <c r="I525" s="241"/>
      <c r="J525" s="239"/>
      <c r="K525" s="259"/>
      <c r="L525" s="241"/>
      <c r="M525" s="241"/>
      <c r="N525" s="260"/>
      <c r="O525" s="241"/>
      <c r="P525" s="241"/>
      <c r="Q525" s="241"/>
      <c r="R525" s="241"/>
      <c r="S525" s="241"/>
      <c r="T525" s="241"/>
      <c r="U525" s="241"/>
      <c r="V525" s="214"/>
      <c r="W525" s="241"/>
      <c r="X525" s="241"/>
      <c r="Y525" s="241"/>
      <c r="Z525" s="214"/>
      <c r="AA525" s="241"/>
      <c r="AB525" s="214"/>
      <c r="AC525" s="241"/>
      <c r="AD525" s="214"/>
      <c r="AE525" s="241"/>
      <c r="AF525" s="214"/>
      <c r="AG525" s="241"/>
      <c r="AH525" s="214"/>
      <c r="AI525" s="241"/>
      <c r="AJ525" s="214"/>
      <c r="AK525" s="241"/>
      <c r="AL525" s="214"/>
      <c r="AM525" s="214"/>
      <c r="AN525" s="241"/>
      <c r="AO525" s="214"/>
      <c r="AP525" s="241"/>
      <c r="AQ525" s="214"/>
      <c r="AR525" s="241"/>
      <c r="AS525" s="214"/>
      <c r="AT525" s="241"/>
      <c r="AU525" s="214"/>
      <c r="AV525" s="241"/>
      <c r="AW525" s="214"/>
      <c r="AX525" s="261"/>
      <c r="AY525" s="476"/>
      <c r="AZ525" s="241"/>
      <c r="BA525" s="395" t="e">
        <f t="shared" si="26"/>
        <v>#DIV/0!</v>
      </c>
    </row>
    <row r="526" spans="1:53" ht="15.75" hidden="1" x14ac:dyDescent="0.25">
      <c r="A526" s="255"/>
      <c r="B526" s="257"/>
      <c r="C526" s="257"/>
      <c r="D526" s="297"/>
      <c r="E526" s="239"/>
      <c r="F526" s="259"/>
      <c r="G526" s="241"/>
      <c r="H526" s="241"/>
      <c r="I526" s="241"/>
      <c r="J526" s="239"/>
      <c r="K526" s="259"/>
      <c r="L526" s="241"/>
      <c r="M526" s="241"/>
      <c r="N526" s="260"/>
      <c r="O526" s="241"/>
      <c r="P526" s="241"/>
      <c r="Q526" s="241"/>
      <c r="R526" s="241"/>
      <c r="S526" s="241"/>
      <c r="T526" s="241"/>
      <c r="U526" s="241"/>
      <c r="V526" s="214"/>
      <c r="W526" s="241"/>
      <c r="X526" s="241"/>
      <c r="Y526" s="241"/>
      <c r="Z526" s="214"/>
      <c r="AA526" s="241"/>
      <c r="AB526" s="214"/>
      <c r="AC526" s="241"/>
      <c r="AD526" s="214"/>
      <c r="AE526" s="241"/>
      <c r="AF526" s="214"/>
      <c r="AG526" s="241"/>
      <c r="AH526" s="214"/>
      <c r="AI526" s="241"/>
      <c r="AJ526" s="214"/>
      <c r="AK526" s="241"/>
      <c r="AL526" s="214"/>
      <c r="AM526" s="214"/>
      <c r="AN526" s="241"/>
      <c r="AO526" s="214"/>
      <c r="AP526" s="293"/>
      <c r="AQ526" s="214"/>
      <c r="AR526" s="293"/>
      <c r="AS526" s="214"/>
      <c r="AT526" s="293"/>
      <c r="AU526" s="214"/>
      <c r="AV526" s="241"/>
      <c r="AW526" s="214"/>
      <c r="AX526" s="261"/>
      <c r="AY526" s="476"/>
      <c r="AZ526" s="241"/>
      <c r="BA526" s="395" t="e">
        <f t="shared" si="26"/>
        <v>#DIV/0!</v>
      </c>
    </row>
    <row r="527" spans="1:53" ht="15.75" hidden="1" x14ac:dyDescent="0.25">
      <c r="A527" s="255"/>
      <c r="B527" s="257"/>
      <c r="C527" s="257"/>
      <c r="D527" s="297"/>
      <c r="E527" s="239"/>
      <c r="F527" s="259"/>
      <c r="G527" s="241"/>
      <c r="H527" s="241"/>
      <c r="I527" s="241"/>
      <c r="J527" s="239"/>
      <c r="K527" s="259"/>
      <c r="L527" s="241"/>
      <c r="M527" s="241"/>
      <c r="N527" s="260"/>
      <c r="O527" s="241"/>
      <c r="P527" s="241"/>
      <c r="Q527" s="241"/>
      <c r="R527" s="241"/>
      <c r="S527" s="241"/>
      <c r="T527" s="241"/>
      <c r="U527" s="241"/>
      <c r="V527" s="214"/>
      <c r="W527" s="241"/>
      <c r="X527" s="241"/>
      <c r="Y527" s="241"/>
      <c r="Z527" s="214"/>
      <c r="AA527" s="241"/>
      <c r="AB527" s="214"/>
      <c r="AC527" s="241"/>
      <c r="AD527" s="214"/>
      <c r="AE527" s="241"/>
      <c r="AF527" s="214"/>
      <c r="AG527" s="241"/>
      <c r="AH527" s="214"/>
      <c r="AI527" s="241"/>
      <c r="AJ527" s="214"/>
      <c r="AK527" s="241"/>
      <c r="AL527" s="214"/>
      <c r="AM527" s="214"/>
      <c r="AN527" s="241"/>
      <c r="AO527" s="260"/>
      <c r="AP527" s="241"/>
      <c r="AQ527" s="214"/>
      <c r="AR527" s="241"/>
      <c r="AS527" s="214"/>
      <c r="AT527" s="241"/>
      <c r="AU527" s="214"/>
      <c r="AV527" s="241"/>
      <c r="AW527" s="214"/>
      <c r="AX527" s="261"/>
      <c r="AY527" s="476"/>
      <c r="AZ527" s="241"/>
      <c r="BA527" s="395" t="e">
        <f t="shared" si="26"/>
        <v>#DIV/0!</v>
      </c>
    </row>
    <row r="528" spans="1:53" ht="1.5" hidden="1" customHeight="1" x14ac:dyDescent="0.25">
      <c r="A528" s="255"/>
      <c r="B528" s="257"/>
      <c r="C528" s="257"/>
      <c r="D528" s="298"/>
      <c r="E528" s="239"/>
      <c r="F528" s="259"/>
      <c r="G528" s="241"/>
      <c r="H528" s="241"/>
      <c r="I528" s="241"/>
      <c r="J528" s="239"/>
      <c r="K528" s="259"/>
      <c r="L528" s="241"/>
      <c r="M528" s="241"/>
      <c r="N528" s="260"/>
      <c r="O528" s="241"/>
      <c r="P528" s="241"/>
      <c r="Q528" s="241"/>
      <c r="R528" s="241"/>
      <c r="S528" s="241"/>
      <c r="T528" s="241"/>
      <c r="U528" s="241"/>
      <c r="V528" s="214"/>
      <c r="W528" s="241"/>
      <c r="X528" s="241"/>
      <c r="Y528" s="241"/>
      <c r="Z528" s="214"/>
      <c r="AA528" s="241"/>
      <c r="AB528" s="214"/>
      <c r="AC528" s="241"/>
      <c r="AD528" s="214"/>
      <c r="AE528" s="241"/>
      <c r="AF528" s="214"/>
      <c r="AG528" s="241"/>
      <c r="AH528" s="214"/>
      <c r="AI528" s="241"/>
      <c r="AJ528" s="214"/>
      <c r="AK528" s="241"/>
      <c r="AL528" s="214"/>
      <c r="AM528" s="214"/>
      <c r="AN528" s="241"/>
      <c r="AO528" s="260"/>
      <c r="AP528" s="241"/>
      <c r="AQ528" s="214"/>
      <c r="AR528" s="241"/>
      <c r="AS528" s="214"/>
      <c r="AT528" s="241"/>
      <c r="AU528" s="214"/>
      <c r="AV528" s="241"/>
      <c r="AW528" s="214"/>
      <c r="AX528" s="261"/>
      <c r="AY528" s="476"/>
      <c r="AZ528" s="241"/>
      <c r="BA528" s="395" t="e">
        <f t="shared" si="26"/>
        <v>#DIV/0!</v>
      </c>
    </row>
    <row r="529" spans="1:53" ht="30.75" customHeight="1" x14ac:dyDescent="0.25">
      <c r="A529" s="236" t="s">
        <v>788</v>
      </c>
      <c r="B529" s="237" t="s">
        <v>766</v>
      </c>
      <c r="C529" s="237" t="s">
        <v>764</v>
      </c>
      <c r="D529" s="299" t="s">
        <v>423</v>
      </c>
      <c r="E529" s="239"/>
      <c r="F529" s="276"/>
      <c r="G529" s="239"/>
      <c r="H529" s="239"/>
      <c r="I529" s="239"/>
      <c r="J529" s="239"/>
      <c r="K529" s="276"/>
      <c r="L529" s="239"/>
      <c r="M529" s="239"/>
      <c r="N529" s="240"/>
      <c r="O529" s="239"/>
      <c r="P529" s="239"/>
      <c r="Q529" s="239"/>
      <c r="R529" s="239"/>
      <c r="S529" s="239"/>
      <c r="T529" s="239"/>
      <c r="U529" s="239"/>
      <c r="V529" s="265"/>
      <c r="W529" s="239"/>
      <c r="X529" s="239"/>
      <c r="Y529" s="239"/>
      <c r="Z529" s="265"/>
      <c r="AA529" s="239"/>
      <c r="AB529" s="265"/>
      <c r="AC529" s="239"/>
      <c r="AD529" s="265"/>
      <c r="AE529" s="239"/>
      <c r="AF529" s="265"/>
      <c r="AG529" s="239">
        <f>AG532</f>
        <v>116725</v>
      </c>
      <c r="AH529" s="214"/>
      <c r="AI529" s="239">
        <f>AI532</f>
        <v>116725</v>
      </c>
      <c r="AJ529" s="214"/>
      <c r="AK529" s="239">
        <f>AK532</f>
        <v>116725</v>
      </c>
      <c r="AL529" s="214"/>
      <c r="AM529" s="214"/>
      <c r="AN529" s="239">
        <f>AN532</f>
        <v>116725</v>
      </c>
      <c r="AO529" s="240"/>
      <c r="AP529" s="239">
        <f>AP532</f>
        <v>116725</v>
      </c>
      <c r="AQ529" s="214"/>
      <c r="AR529" s="239">
        <f>AR532</f>
        <v>116725</v>
      </c>
      <c r="AS529" s="214"/>
      <c r="AT529" s="239">
        <f>AT532</f>
        <v>116725</v>
      </c>
      <c r="AU529" s="214"/>
      <c r="AV529" s="239">
        <f>AV532</f>
        <v>116725</v>
      </c>
      <c r="AW529" s="214"/>
      <c r="AX529" s="242">
        <f>AX530</f>
        <v>1274.075</v>
      </c>
      <c r="AY529" s="476"/>
      <c r="AZ529" s="239">
        <f>AZ530</f>
        <v>807.2</v>
      </c>
      <c r="BA529" s="395">
        <f t="shared" si="26"/>
        <v>63.355767910052393</v>
      </c>
    </row>
    <row r="530" spans="1:53" ht="15" customHeight="1" x14ac:dyDescent="0.25">
      <c r="A530" s="246" t="s">
        <v>788</v>
      </c>
      <c r="B530" s="247" t="s">
        <v>768</v>
      </c>
      <c r="C530" s="247" t="s">
        <v>764</v>
      </c>
      <c r="D530" s="248" t="s">
        <v>691</v>
      </c>
      <c r="E530" s="239"/>
      <c r="F530" s="276"/>
      <c r="G530" s="239"/>
      <c r="H530" s="239"/>
      <c r="I530" s="239"/>
      <c r="J530" s="239"/>
      <c r="K530" s="276"/>
      <c r="L530" s="239"/>
      <c r="M530" s="239"/>
      <c r="N530" s="240"/>
      <c r="O530" s="239"/>
      <c r="P530" s="239"/>
      <c r="Q530" s="239"/>
      <c r="R530" s="239"/>
      <c r="S530" s="239"/>
      <c r="T530" s="239"/>
      <c r="U530" s="239"/>
      <c r="V530" s="265"/>
      <c r="W530" s="239"/>
      <c r="X530" s="239"/>
      <c r="Y530" s="239"/>
      <c r="Z530" s="265"/>
      <c r="AA530" s="239"/>
      <c r="AB530" s="265"/>
      <c r="AC530" s="239"/>
      <c r="AD530" s="265"/>
      <c r="AE530" s="239"/>
      <c r="AF530" s="265"/>
      <c r="AG530" s="239"/>
      <c r="AH530" s="214"/>
      <c r="AI530" s="239"/>
      <c r="AJ530" s="214"/>
      <c r="AK530" s="239"/>
      <c r="AL530" s="214"/>
      <c r="AM530" s="214"/>
      <c r="AN530" s="239"/>
      <c r="AO530" s="240"/>
      <c r="AP530" s="239"/>
      <c r="AQ530" s="214"/>
      <c r="AR530" s="239"/>
      <c r="AS530" s="214"/>
      <c r="AT530" s="239"/>
      <c r="AU530" s="214"/>
      <c r="AV530" s="239"/>
      <c r="AW530" s="214"/>
      <c r="AX530" s="261">
        <f>AX532+AX535</f>
        <v>1274.075</v>
      </c>
      <c r="AY530" s="476"/>
      <c r="AZ530" s="241">
        <f>AZ532+AZ535</f>
        <v>807.2</v>
      </c>
      <c r="BA530" s="395">
        <f t="shared" si="26"/>
        <v>63.355767910052393</v>
      </c>
    </row>
    <row r="531" spans="1:53" ht="0.75" customHeight="1" x14ac:dyDescent="0.25">
      <c r="A531" s="255"/>
      <c r="B531" s="257"/>
      <c r="C531" s="257"/>
      <c r="D531" s="300"/>
      <c r="E531" s="239"/>
      <c r="F531" s="276"/>
      <c r="G531" s="239"/>
      <c r="H531" s="239"/>
      <c r="I531" s="239"/>
      <c r="J531" s="239"/>
      <c r="K531" s="276"/>
      <c r="L531" s="239"/>
      <c r="M531" s="239"/>
      <c r="N531" s="240"/>
      <c r="O531" s="239"/>
      <c r="P531" s="239"/>
      <c r="Q531" s="239"/>
      <c r="R531" s="239"/>
      <c r="S531" s="239"/>
      <c r="T531" s="239"/>
      <c r="U531" s="239"/>
      <c r="V531" s="265"/>
      <c r="W531" s="239"/>
      <c r="X531" s="239"/>
      <c r="Y531" s="239"/>
      <c r="Z531" s="265"/>
      <c r="AA531" s="239"/>
      <c r="AB531" s="265"/>
      <c r="AC531" s="239"/>
      <c r="AD531" s="265"/>
      <c r="AE531" s="239"/>
      <c r="AF531" s="265"/>
      <c r="AG531" s="239"/>
      <c r="AH531" s="214"/>
      <c r="AI531" s="239"/>
      <c r="AJ531" s="214"/>
      <c r="AK531" s="239"/>
      <c r="AL531" s="214"/>
      <c r="AM531" s="214"/>
      <c r="AN531" s="239"/>
      <c r="AO531" s="240"/>
      <c r="AP531" s="239"/>
      <c r="AQ531" s="214"/>
      <c r="AR531" s="239"/>
      <c r="AS531" s="214"/>
      <c r="AT531" s="239"/>
      <c r="AU531" s="214"/>
      <c r="AV531" s="239"/>
      <c r="AW531" s="214"/>
      <c r="AX531" s="261"/>
      <c r="AY531" s="476"/>
      <c r="AZ531" s="241"/>
      <c r="BA531" s="395" t="e">
        <f t="shared" si="26"/>
        <v>#DIV/0!</v>
      </c>
    </row>
    <row r="532" spans="1:53" ht="31.5" x14ac:dyDescent="0.25">
      <c r="A532" s="255" t="s">
        <v>788</v>
      </c>
      <c r="B532" s="257" t="s">
        <v>111</v>
      </c>
      <c r="C532" s="257" t="s">
        <v>764</v>
      </c>
      <c r="D532" s="301" t="s">
        <v>735</v>
      </c>
      <c r="E532" s="239"/>
      <c r="F532" s="259"/>
      <c r="G532" s="241"/>
      <c r="H532" s="241"/>
      <c r="I532" s="241"/>
      <c r="J532" s="239"/>
      <c r="K532" s="259"/>
      <c r="L532" s="241"/>
      <c r="M532" s="241"/>
      <c r="N532" s="260"/>
      <c r="O532" s="241"/>
      <c r="P532" s="241"/>
      <c r="Q532" s="241"/>
      <c r="R532" s="241"/>
      <c r="S532" s="241"/>
      <c r="T532" s="241"/>
      <c r="U532" s="241"/>
      <c r="V532" s="214"/>
      <c r="W532" s="241"/>
      <c r="X532" s="241"/>
      <c r="Y532" s="241"/>
      <c r="Z532" s="214"/>
      <c r="AA532" s="241"/>
      <c r="AB532" s="214"/>
      <c r="AC532" s="241"/>
      <c r="AD532" s="214"/>
      <c r="AE532" s="241"/>
      <c r="AF532" s="214"/>
      <c r="AG532" s="241">
        <f>AG533</f>
        <v>116725</v>
      </c>
      <c r="AH532" s="214"/>
      <c r="AI532" s="241">
        <f>AI533</f>
        <v>116725</v>
      </c>
      <c r="AJ532" s="214"/>
      <c r="AK532" s="241">
        <f>AK533</f>
        <v>116725</v>
      </c>
      <c r="AL532" s="214"/>
      <c r="AM532" s="214"/>
      <c r="AN532" s="241">
        <f>AN533</f>
        <v>116725</v>
      </c>
      <c r="AO532" s="260"/>
      <c r="AP532" s="241">
        <f>AP533</f>
        <v>116725</v>
      </c>
      <c r="AQ532" s="214"/>
      <c r="AR532" s="241">
        <f>AR533</f>
        <v>116725</v>
      </c>
      <c r="AS532" s="214"/>
      <c r="AT532" s="241">
        <f>AT533</f>
        <v>116725</v>
      </c>
      <c r="AU532" s="214"/>
      <c r="AV532" s="241">
        <f>AV533</f>
        <v>116725</v>
      </c>
      <c r="AW532" s="214"/>
      <c r="AX532" s="261">
        <f>AX533+AX534</f>
        <v>1274.075</v>
      </c>
      <c r="AY532" s="476"/>
      <c r="AZ532" s="241">
        <f>AZ533+AZ534</f>
        <v>807.2</v>
      </c>
      <c r="BA532" s="395">
        <f t="shared" si="26"/>
        <v>63.355767910052393</v>
      </c>
    </row>
    <row r="533" spans="1:53" ht="46.5" customHeight="1" x14ac:dyDescent="0.25">
      <c r="A533" s="255" t="s">
        <v>788</v>
      </c>
      <c r="B533" s="257" t="s">
        <v>111</v>
      </c>
      <c r="C533" s="257" t="s">
        <v>769</v>
      </c>
      <c r="D533" s="258" t="s">
        <v>51</v>
      </c>
      <c r="E533" s="239"/>
      <c r="F533" s="259"/>
      <c r="G533" s="241"/>
      <c r="H533" s="241"/>
      <c r="I533" s="241"/>
      <c r="J533" s="239"/>
      <c r="K533" s="259"/>
      <c r="L533" s="241"/>
      <c r="M533" s="241"/>
      <c r="N533" s="260"/>
      <c r="O533" s="241"/>
      <c r="P533" s="241"/>
      <c r="Q533" s="241"/>
      <c r="R533" s="241"/>
      <c r="S533" s="241"/>
      <c r="T533" s="241"/>
      <c r="U533" s="241"/>
      <c r="V533" s="214"/>
      <c r="W533" s="241"/>
      <c r="X533" s="241"/>
      <c r="Y533" s="241"/>
      <c r="Z533" s="214"/>
      <c r="AA533" s="241"/>
      <c r="AB533" s="214"/>
      <c r="AC533" s="241"/>
      <c r="AD533" s="214"/>
      <c r="AE533" s="241"/>
      <c r="AF533" s="214"/>
      <c r="AG533" s="241">
        <v>116725</v>
      </c>
      <c r="AH533" s="214"/>
      <c r="AI533" s="241">
        <v>116725</v>
      </c>
      <c r="AJ533" s="214"/>
      <c r="AK533" s="241">
        <v>116725</v>
      </c>
      <c r="AL533" s="214"/>
      <c r="AM533" s="214"/>
      <c r="AN533" s="241">
        <v>116725</v>
      </c>
      <c r="AO533" s="260"/>
      <c r="AP533" s="241">
        <v>116725</v>
      </c>
      <c r="AQ533" s="214"/>
      <c r="AR533" s="241">
        <v>116725</v>
      </c>
      <c r="AS533" s="214"/>
      <c r="AT533" s="241">
        <v>116725</v>
      </c>
      <c r="AU533" s="214"/>
      <c r="AV533" s="241">
        <v>116725</v>
      </c>
      <c r="AW533" s="214"/>
      <c r="AX533" s="261">
        <v>977.5</v>
      </c>
      <c r="AY533" s="476"/>
      <c r="AZ533" s="241">
        <f>'[1]4 Расх.2018 '!BB129</f>
        <v>715</v>
      </c>
      <c r="BA533" s="395">
        <f t="shared" si="26"/>
        <v>73.145780051150894</v>
      </c>
    </row>
    <row r="534" spans="1:53" ht="44.25" customHeight="1" x14ac:dyDescent="0.25">
      <c r="A534" s="255" t="s">
        <v>788</v>
      </c>
      <c r="B534" s="257" t="s">
        <v>111</v>
      </c>
      <c r="C534" s="257" t="s">
        <v>771</v>
      </c>
      <c r="D534" s="258" t="s">
        <v>1005</v>
      </c>
      <c r="E534" s="239"/>
      <c r="F534" s="259"/>
      <c r="G534" s="241"/>
      <c r="H534" s="241"/>
      <c r="I534" s="241"/>
      <c r="J534" s="239"/>
      <c r="K534" s="259"/>
      <c r="L534" s="241"/>
      <c r="M534" s="241"/>
      <c r="N534" s="260"/>
      <c r="O534" s="241"/>
      <c r="P534" s="241"/>
      <c r="Q534" s="241"/>
      <c r="R534" s="241"/>
      <c r="S534" s="241"/>
      <c r="T534" s="241"/>
      <c r="U534" s="241"/>
      <c r="V534" s="214"/>
      <c r="W534" s="241"/>
      <c r="X534" s="241"/>
      <c r="Y534" s="241"/>
      <c r="Z534" s="214"/>
      <c r="AA534" s="241"/>
      <c r="AB534" s="214"/>
      <c r="AC534" s="241"/>
      <c r="AD534" s="214"/>
      <c r="AE534" s="241"/>
      <c r="AF534" s="214"/>
      <c r="AG534" s="241"/>
      <c r="AH534" s="214"/>
      <c r="AI534" s="241"/>
      <c r="AJ534" s="214"/>
      <c r="AK534" s="241"/>
      <c r="AL534" s="214"/>
      <c r="AM534" s="214"/>
      <c r="AN534" s="241"/>
      <c r="AO534" s="260"/>
      <c r="AP534" s="241"/>
      <c r="AQ534" s="214"/>
      <c r="AR534" s="241"/>
      <c r="AS534" s="214"/>
      <c r="AT534" s="241"/>
      <c r="AU534" s="214"/>
      <c r="AV534" s="241"/>
      <c r="AW534" s="214"/>
      <c r="AX534" s="261">
        <v>296.57499999999999</v>
      </c>
      <c r="AY534" s="476"/>
      <c r="AZ534" s="241">
        <f>'[1]4 Расх.2018 '!BB130</f>
        <v>92.2</v>
      </c>
      <c r="BA534" s="395">
        <f t="shared" si="26"/>
        <v>31.088257607687769</v>
      </c>
    </row>
    <row r="535" spans="1:53" ht="1.5" customHeight="1" x14ac:dyDescent="0.25">
      <c r="A535" s="255" t="s">
        <v>788</v>
      </c>
      <c r="B535" s="247" t="s">
        <v>114</v>
      </c>
      <c r="C535" s="247" t="s">
        <v>764</v>
      </c>
      <c r="D535" s="248" t="s">
        <v>56</v>
      </c>
      <c r="E535" s="239"/>
      <c r="F535" s="259"/>
      <c r="G535" s="241"/>
      <c r="H535" s="241"/>
      <c r="I535" s="241"/>
      <c r="J535" s="239"/>
      <c r="K535" s="259"/>
      <c r="L535" s="241"/>
      <c r="M535" s="241"/>
      <c r="N535" s="260"/>
      <c r="O535" s="241"/>
      <c r="P535" s="241"/>
      <c r="Q535" s="241"/>
      <c r="R535" s="241"/>
      <c r="S535" s="241"/>
      <c r="T535" s="241"/>
      <c r="U535" s="241"/>
      <c r="V535" s="214"/>
      <c r="W535" s="241"/>
      <c r="X535" s="241"/>
      <c r="Y535" s="241"/>
      <c r="Z535" s="214"/>
      <c r="AA535" s="241"/>
      <c r="AB535" s="214"/>
      <c r="AC535" s="241"/>
      <c r="AD535" s="214"/>
      <c r="AE535" s="241"/>
      <c r="AF535" s="214"/>
      <c r="AG535" s="241"/>
      <c r="AH535" s="214"/>
      <c r="AI535" s="241"/>
      <c r="AJ535" s="214"/>
      <c r="AK535" s="241"/>
      <c r="AL535" s="214"/>
      <c r="AM535" s="214"/>
      <c r="AN535" s="241"/>
      <c r="AO535" s="260"/>
      <c r="AP535" s="241"/>
      <c r="AQ535" s="214"/>
      <c r="AR535" s="241"/>
      <c r="AS535" s="214"/>
      <c r="AT535" s="241"/>
      <c r="AU535" s="214"/>
      <c r="AV535" s="241"/>
      <c r="AW535" s="214"/>
      <c r="AX535" s="261">
        <f>AX536</f>
        <v>0</v>
      </c>
      <c r="AY535" s="476"/>
      <c r="AZ535" s="241">
        <f>AZ536</f>
        <v>0</v>
      </c>
      <c r="BA535" s="395" t="e">
        <f t="shared" si="26"/>
        <v>#DIV/0!</v>
      </c>
    </row>
    <row r="536" spans="1:53" ht="47.25" hidden="1" x14ac:dyDescent="0.25">
      <c r="A536" s="255" t="s">
        <v>788</v>
      </c>
      <c r="B536" s="257" t="s">
        <v>114</v>
      </c>
      <c r="C536" s="257" t="s">
        <v>771</v>
      </c>
      <c r="D536" s="263" t="s">
        <v>168</v>
      </c>
      <c r="E536" s="239"/>
      <c r="F536" s="259"/>
      <c r="G536" s="241"/>
      <c r="H536" s="241"/>
      <c r="I536" s="241"/>
      <c r="J536" s="239"/>
      <c r="K536" s="259"/>
      <c r="L536" s="241"/>
      <c r="M536" s="241"/>
      <c r="N536" s="260"/>
      <c r="O536" s="241"/>
      <c r="P536" s="241"/>
      <c r="Q536" s="241"/>
      <c r="R536" s="241"/>
      <c r="S536" s="241"/>
      <c r="T536" s="241"/>
      <c r="U536" s="241"/>
      <c r="V536" s="214"/>
      <c r="W536" s="241"/>
      <c r="X536" s="241"/>
      <c r="Y536" s="241"/>
      <c r="Z536" s="214"/>
      <c r="AA536" s="241"/>
      <c r="AB536" s="214"/>
      <c r="AC536" s="241"/>
      <c r="AD536" s="214"/>
      <c r="AE536" s="241"/>
      <c r="AF536" s="214"/>
      <c r="AG536" s="241"/>
      <c r="AH536" s="214"/>
      <c r="AI536" s="241"/>
      <c r="AJ536" s="214"/>
      <c r="AK536" s="241"/>
      <c r="AL536" s="214"/>
      <c r="AM536" s="214"/>
      <c r="AN536" s="241"/>
      <c r="AO536" s="260"/>
      <c r="AP536" s="241"/>
      <c r="AQ536" s="214"/>
      <c r="AR536" s="241"/>
      <c r="AS536" s="214"/>
      <c r="AT536" s="241"/>
      <c r="AU536" s="214"/>
      <c r="AV536" s="241"/>
      <c r="AW536" s="214"/>
      <c r="AX536" s="261">
        <f>'[1]4 Расх.2018 '!AX132</f>
        <v>0</v>
      </c>
      <c r="AY536" s="476"/>
      <c r="AZ536" s="241">
        <f>'[1]4 Расх.2018 '!BB132</f>
        <v>0</v>
      </c>
      <c r="BA536" s="395" t="e">
        <f t="shared" si="26"/>
        <v>#DIV/0!</v>
      </c>
    </row>
    <row r="537" spans="1:53" ht="16.5" customHeight="1" x14ac:dyDescent="0.25">
      <c r="A537" s="236" t="s">
        <v>790</v>
      </c>
      <c r="B537" s="237" t="s">
        <v>766</v>
      </c>
      <c r="C537" s="237" t="s">
        <v>764</v>
      </c>
      <c r="D537" s="287" t="s">
        <v>425</v>
      </c>
      <c r="E537" s="239"/>
      <c r="F537" s="276"/>
      <c r="G537" s="239"/>
      <c r="H537" s="239"/>
      <c r="I537" s="239"/>
      <c r="J537" s="239"/>
      <c r="K537" s="276"/>
      <c r="L537" s="239"/>
      <c r="M537" s="239"/>
      <c r="N537" s="240"/>
      <c r="O537" s="239"/>
      <c r="P537" s="239"/>
      <c r="Q537" s="239" t="e">
        <f>Q543</f>
        <v>#REF!</v>
      </c>
      <c r="R537" s="239" t="e">
        <f>R543</f>
        <v>#REF!</v>
      </c>
      <c r="S537" s="239" t="e">
        <f>S543</f>
        <v>#REF!</v>
      </c>
      <c r="T537" s="239" t="e">
        <f>T543</f>
        <v>#REF!</v>
      </c>
      <c r="U537" s="239">
        <f>U543</f>
        <v>0</v>
      </c>
      <c r="V537" s="214"/>
      <c r="W537" s="239">
        <f>W543</f>
        <v>0</v>
      </c>
      <c r="X537" s="239">
        <f>X543</f>
        <v>0</v>
      </c>
      <c r="Y537" s="239">
        <f>W537+X537</f>
        <v>0</v>
      </c>
      <c r="Z537" s="214"/>
      <c r="AA537" s="239" t="e">
        <f>#REF!+#REF!+AA543</f>
        <v>#REF!</v>
      </c>
      <c r="AB537" s="214"/>
      <c r="AC537" s="239" t="e">
        <f>#REF!+#REF!+AC543</f>
        <v>#REF!</v>
      </c>
      <c r="AD537" s="214"/>
      <c r="AE537" s="239" t="e">
        <f>#REF!+#REF!+AE543</f>
        <v>#REF!</v>
      </c>
      <c r="AF537" s="214"/>
      <c r="AG537" s="239">
        <f>AG543</f>
        <v>0</v>
      </c>
      <c r="AH537" s="214"/>
      <c r="AI537" s="239">
        <f>AI543</f>
        <v>0</v>
      </c>
      <c r="AJ537" s="214"/>
      <c r="AK537" s="239">
        <f>AK543</f>
        <v>0</v>
      </c>
      <c r="AL537" s="214"/>
      <c r="AM537" s="214"/>
      <c r="AN537" s="239" t="e">
        <f>AN543+#REF!</f>
        <v>#REF!</v>
      </c>
      <c r="AO537" s="240"/>
      <c r="AP537" s="239" t="e">
        <f>AP543+#REF!</f>
        <v>#REF!</v>
      </c>
      <c r="AQ537" s="214"/>
      <c r="AR537" s="239" t="e">
        <f>AR543+#REF!</f>
        <v>#REF!</v>
      </c>
      <c r="AS537" s="214"/>
      <c r="AT537" s="239" t="e">
        <f>AT543+#REF!+#REF!</f>
        <v>#REF!</v>
      </c>
      <c r="AU537" s="214"/>
      <c r="AV537" s="239" t="e">
        <f>AV543+#REF!+#REF!</f>
        <v>#REF!</v>
      </c>
      <c r="AW537" s="214"/>
      <c r="AX537" s="242">
        <f>AX543+AX538</f>
        <v>248</v>
      </c>
      <c r="AY537" s="476"/>
      <c r="AZ537" s="239">
        <f>AZ543+AZ538</f>
        <v>269.5</v>
      </c>
      <c r="BA537" s="395">
        <f t="shared" si="26"/>
        <v>108.66935483870968</v>
      </c>
    </row>
    <row r="538" spans="1:53" ht="15.75" hidden="1" x14ac:dyDescent="0.25">
      <c r="A538" s="236" t="s">
        <v>791</v>
      </c>
      <c r="B538" s="237" t="s">
        <v>766</v>
      </c>
      <c r="C538" s="237" t="s">
        <v>764</v>
      </c>
      <c r="D538" s="287" t="s">
        <v>32</v>
      </c>
      <c r="E538" s="239"/>
      <c r="F538" s="276"/>
      <c r="G538" s="239"/>
      <c r="H538" s="239"/>
      <c r="I538" s="239"/>
      <c r="J538" s="239"/>
      <c r="K538" s="276"/>
      <c r="L538" s="239"/>
      <c r="M538" s="239"/>
      <c r="N538" s="240"/>
      <c r="O538" s="239"/>
      <c r="P538" s="239"/>
      <c r="Q538" s="239"/>
      <c r="R538" s="239"/>
      <c r="S538" s="239"/>
      <c r="T538" s="239"/>
      <c r="U538" s="239"/>
      <c r="V538" s="265"/>
      <c r="W538" s="239"/>
      <c r="X538" s="239"/>
      <c r="Y538" s="239"/>
      <c r="Z538" s="265"/>
      <c r="AA538" s="239"/>
      <c r="AB538" s="265"/>
      <c r="AC538" s="239"/>
      <c r="AD538" s="265"/>
      <c r="AE538" s="239"/>
      <c r="AF538" s="265"/>
      <c r="AG538" s="239"/>
      <c r="AH538" s="265"/>
      <c r="AI538" s="239"/>
      <c r="AJ538" s="265"/>
      <c r="AK538" s="239"/>
      <c r="AL538" s="265"/>
      <c r="AM538" s="265"/>
      <c r="AN538" s="239"/>
      <c r="AO538" s="240"/>
      <c r="AP538" s="239"/>
      <c r="AQ538" s="265"/>
      <c r="AR538" s="239"/>
      <c r="AS538" s="265"/>
      <c r="AT538" s="239"/>
      <c r="AU538" s="265"/>
      <c r="AV538" s="239"/>
      <c r="AW538" s="214"/>
      <c r="AX538" s="242">
        <f>AX539</f>
        <v>0</v>
      </c>
      <c r="AY538" s="476"/>
      <c r="AZ538" s="239">
        <f>AZ539</f>
        <v>0</v>
      </c>
      <c r="BA538" s="395" t="e">
        <f t="shared" si="26"/>
        <v>#DIV/0!</v>
      </c>
    </row>
    <row r="539" spans="1:53" ht="47.25" hidden="1" x14ac:dyDescent="0.25">
      <c r="A539" s="255" t="s">
        <v>791</v>
      </c>
      <c r="B539" s="247" t="s">
        <v>803</v>
      </c>
      <c r="C539" s="247" t="s">
        <v>764</v>
      </c>
      <c r="D539" s="248" t="s">
        <v>710</v>
      </c>
      <c r="E539" s="241"/>
      <c r="F539" s="259"/>
      <c r="G539" s="241"/>
      <c r="H539" s="241"/>
      <c r="I539" s="241"/>
      <c r="J539" s="241"/>
      <c r="K539" s="259"/>
      <c r="L539" s="241"/>
      <c r="M539" s="241"/>
      <c r="N539" s="260"/>
      <c r="O539" s="241"/>
      <c r="P539" s="241"/>
      <c r="Q539" s="241"/>
      <c r="R539" s="241"/>
      <c r="S539" s="241"/>
      <c r="T539" s="241"/>
      <c r="U539" s="241"/>
      <c r="V539" s="214"/>
      <c r="W539" s="241"/>
      <c r="X539" s="241"/>
      <c r="Y539" s="241"/>
      <c r="Z539" s="214"/>
      <c r="AA539" s="241"/>
      <c r="AB539" s="214"/>
      <c r="AC539" s="241"/>
      <c r="AD539" s="214"/>
      <c r="AE539" s="241"/>
      <c r="AF539" s="214"/>
      <c r="AG539" s="241"/>
      <c r="AH539" s="214"/>
      <c r="AI539" s="241"/>
      <c r="AJ539" s="214"/>
      <c r="AK539" s="241"/>
      <c r="AL539" s="214"/>
      <c r="AM539" s="214"/>
      <c r="AN539" s="241"/>
      <c r="AO539" s="260"/>
      <c r="AP539" s="241"/>
      <c r="AQ539" s="214"/>
      <c r="AR539" s="241"/>
      <c r="AS539" s="214"/>
      <c r="AT539" s="241"/>
      <c r="AU539" s="214"/>
      <c r="AV539" s="241"/>
      <c r="AW539" s="214"/>
      <c r="AX539" s="261"/>
      <c r="AY539" s="476"/>
      <c r="AZ539" s="241"/>
      <c r="BA539" s="395" t="e">
        <f t="shared" si="26"/>
        <v>#DIV/0!</v>
      </c>
    </row>
    <row r="540" spans="1:53" ht="31.5" hidden="1" x14ac:dyDescent="0.25">
      <c r="A540" s="255" t="s">
        <v>791</v>
      </c>
      <c r="B540" s="257" t="s">
        <v>805</v>
      </c>
      <c r="C540" s="257" t="s">
        <v>764</v>
      </c>
      <c r="D540" s="258" t="s">
        <v>94</v>
      </c>
      <c r="E540" s="241"/>
      <c r="F540" s="259"/>
      <c r="G540" s="241"/>
      <c r="H540" s="241"/>
      <c r="I540" s="241"/>
      <c r="J540" s="241"/>
      <c r="K540" s="259"/>
      <c r="L540" s="241"/>
      <c r="M540" s="241"/>
      <c r="N540" s="260"/>
      <c r="O540" s="241"/>
      <c r="P540" s="241"/>
      <c r="Q540" s="241"/>
      <c r="R540" s="241"/>
      <c r="S540" s="241"/>
      <c r="T540" s="241"/>
      <c r="U540" s="241"/>
      <c r="V540" s="214"/>
      <c r="W540" s="241"/>
      <c r="X540" s="241"/>
      <c r="Y540" s="241"/>
      <c r="Z540" s="214"/>
      <c r="AA540" s="241"/>
      <c r="AB540" s="214"/>
      <c r="AC540" s="241"/>
      <c r="AD540" s="214"/>
      <c r="AE540" s="241"/>
      <c r="AF540" s="214"/>
      <c r="AG540" s="241"/>
      <c r="AH540" s="214"/>
      <c r="AI540" s="241"/>
      <c r="AJ540" s="214"/>
      <c r="AK540" s="241"/>
      <c r="AL540" s="214"/>
      <c r="AM540" s="214"/>
      <c r="AN540" s="241"/>
      <c r="AO540" s="260"/>
      <c r="AP540" s="241"/>
      <c r="AQ540" s="214"/>
      <c r="AR540" s="241"/>
      <c r="AS540" s="214"/>
      <c r="AT540" s="241"/>
      <c r="AU540" s="214"/>
      <c r="AV540" s="241"/>
      <c r="AW540" s="214"/>
      <c r="AX540" s="261">
        <f>AX542</f>
        <v>0</v>
      </c>
      <c r="AY540" s="476"/>
      <c r="AZ540" s="241">
        <f>AZ542</f>
        <v>0</v>
      </c>
      <c r="BA540" s="395" t="e">
        <f t="shared" si="26"/>
        <v>#DIV/0!</v>
      </c>
    </row>
    <row r="541" spans="1:53" ht="15.75" hidden="1" x14ac:dyDescent="0.25">
      <c r="A541" s="255" t="s">
        <v>791</v>
      </c>
      <c r="B541" s="257" t="s">
        <v>112</v>
      </c>
      <c r="C541" s="257" t="s">
        <v>764</v>
      </c>
      <c r="D541" s="248" t="s">
        <v>55</v>
      </c>
      <c r="E541" s="241"/>
      <c r="F541" s="259"/>
      <c r="G541" s="241"/>
      <c r="H541" s="241"/>
      <c r="I541" s="241"/>
      <c r="J541" s="241"/>
      <c r="K541" s="259"/>
      <c r="L541" s="241"/>
      <c r="M541" s="241"/>
      <c r="N541" s="260"/>
      <c r="O541" s="241"/>
      <c r="P541" s="241"/>
      <c r="Q541" s="241"/>
      <c r="R541" s="241"/>
      <c r="S541" s="241"/>
      <c r="T541" s="241"/>
      <c r="U541" s="241"/>
      <c r="V541" s="214"/>
      <c r="W541" s="241"/>
      <c r="X541" s="241"/>
      <c r="Y541" s="241"/>
      <c r="Z541" s="214"/>
      <c r="AA541" s="241"/>
      <c r="AB541" s="214"/>
      <c r="AC541" s="241"/>
      <c r="AD541" s="214"/>
      <c r="AE541" s="241"/>
      <c r="AF541" s="214"/>
      <c r="AG541" s="241"/>
      <c r="AH541" s="214"/>
      <c r="AI541" s="241"/>
      <c r="AJ541" s="214"/>
      <c r="AK541" s="241"/>
      <c r="AL541" s="214"/>
      <c r="AM541" s="214"/>
      <c r="AN541" s="241"/>
      <c r="AO541" s="260"/>
      <c r="AP541" s="241"/>
      <c r="AQ541" s="214"/>
      <c r="AR541" s="241"/>
      <c r="AS541" s="214"/>
      <c r="AT541" s="241"/>
      <c r="AU541" s="214"/>
      <c r="AV541" s="241"/>
      <c r="AW541" s="214"/>
      <c r="AX541" s="261">
        <f>AX542</f>
        <v>0</v>
      </c>
      <c r="AY541" s="476"/>
      <c r="AZ541" s="241">
        <f>AZ542</f>
        <v>0</v>
      </c>
      <c r="BA541" s="395" t="e">
        <f t="shared" si="26"/>
        <v>#DIV/0!</v>
      </c>
    </row>
    <row r="542" spans="1:53" ht="13.5" hidden="1" customHeight="1" x14ac:dyDescent="0.25">
      <c r="A542" s="255" t="s">
        <v>791</v>
      </c>
      <c r="B542" s="257" t="s">
        <v>112</v>
      </c>
      <c r="C542" s="257" t="s">
        <v>771</v>
      </c>
      <c r="D542" s="263" t="s">
        <v>739</v>
      </c>
      <c r="E542" s="241"/>
      <c r="F542" s="259"/>
      <c r="G542" s="241"/>
      <c r="H542" s="241"/>
      <c r="I542" s="241"/>
      <c r="J542" s="241"/>
      <c r="K542" s="259"/>
      <c r="L542" s="241"/>
      <c r="M542" s="241"/>
      <c r="N542" s="260"/>
      <c r="O542" s="241"/>
      <c r="P542" s="241"/>
      <c r="Q542" s="241"/>
      <c r="R542" s="241"/>
      <c r="S542" s="241"/>
      <c r="T542" s="241"/>
      <c r="U542" s="241"/>
      <c r="V542" s="214"/>
      <c r="W542" s="241"/>
      <c r="X542" s="241"/>
      <c r="Y542" s="241"/>
      <c r="Z542" s="214"/>
      <c r="AA542" s="241"/>
      <c r="AB542" s="214"/>
      <c r="AC542" s="241"/>
      <c r="AD542" s="214"/>
      <c r="AE542" s="241"/>
      <c r="AF542" s="214"/>
      <c r="AG542" s="241"/>
      <c r="AH542" s="214"/>
      <c r="AI542" s="241"/>
      <c r="AJ542" s="214"/>
      <c r="AK542" s="241"/>
      <c r="AL542" s="214"/>
      <c r="AM542" s="214"/>
      <c r="AN542" s="241"/>
      <c r="AO542" s="260"/>
      <c r="AP542" s="241"/>
      <c r="AQ542" s="214"/>
      <c r="AR542" s="241"/>
      <c r="AS542" s="214"/>
      <c r="AT542" s="241"/>
      <c r="AU542" s="214"/>
      <c r="AV542" s="241"/>
      <c r="AW542" s="214">
        <v>83915</v>
      </c>
      <c r="AX542" s="306">
        <v>0</v>
      </c>
      <c r="AY542" s="476"/>
      <c r="AZ542" s="324">
        <v>0</v>
      </c>
      <c r="BA542" s="395" t="e">
        <f t="shared" si="26"/>
        <v>#DIV/0!</v>
      </c>
    </row>
    <row r="543" spans="1:53" ht="15.75" hidden="1" x14ac:dyDescent="0.25">
      <c r="A543" s="308" t="s">
        <v>792</v>
      </c>
      <c r="B543" s="237" t="s">
        <v>766</v>
      </c>
      <c r="C543" s="237" t="s">
        <v>764</v>
      </c>
      <c r="D543" s="287" t="s">
        <v>450</v>
      </c>
      <c r="E543" s="239"/>
      <c r="F543" s="276"/>
      <c r="G543" s="239"/>
      <c r="H543" s="239"/>
      <c r="I543" s="239"/>
      <c r="J543" s="239"/>
      <c r="K543" s="276"/>
      <c r="L543" s="239"/>
      <c r="M543" s="239"/>
      <c r="N543" s="240"/>
      <c r="O543" s="239"/>
      <c r="P543" s="239"/>
      <c r="Q543" s="239" t="e">
        <f>Q544+#REF!</f>
        <v>#REF!</v>
      </c>
      <c r="R543" s="239" t="e">
        <f>R544+#REF!</f>
        <v>#REF!</v>
      </c>
      <c r="S543" s="239" t="e">
        <f>S544+#REF!</f>
        <v>#REF!</v>
      </c>
      <c r="T543" s="239" t="e">
        <f>T544+#REF!</f>
        <v>#REF!</v>
      </c>
      <c r="U543" s="239">
        <f>U544</f>
        <v>0</v>
      </c>
      <c r="V543" s="214"/>
      <c r="W543" s="239">
        <f>W544</f>
        <v>0</v>
      </c>
      <c r="X543" s="239">
        <f>X544</f>
        <v>0</v>
      </c>
      <c r="Y543" s="239">
        <f>W543+X543</f>
        <v>0</v>
      </c>
      <c r="Z543" s="214"/>
      <c r="AA543" s="239">
        <f>AA544</f>
        <v>0</v>
      </c>
      <c r="AB543" s="214"/>
      <c r="AC543" s="239">
        <f>AC544</f>
        <v>0</v>
      </c>
      <c r="AD543" s="214"/>
      <c r="AE543" s="239">
        <f>AE544</f>
        <v>0</v>
      </c>
      <c r="AF543" s="214"/>
      <c r="AG543" s="239">
        <f>AG544</f>
        <v>0</v>
      </c>
      <c r="AH543" s="214"/>
      <c r="AI543" s="239">
        <f>AI544</f>
        <v>0</v>
      </c>
      <c r="AJ543" s="214"/>
      <c r="AK543" s="239">
        <f>AK544</f>
        <v>0</v>
      </c>
      <c r="AL543" s="214"/>
      <c r="AM543" s="214"/>
      <c r="AN543" s="239">
        <f>AN544</f>
        <v>0</v>
      </c>
      <c r="AO543" s="240"/>
      <c r="AP543" s="239">
        <f>AP544</f>
        <v>0</v>
      </c>
      <c r="AQ543" s="214"/>
      <c r="AR543" s="239">
        <f>AR544</f>
        <v>0</v>
      </c>
      <c r="AS543" s="214"/>
      <c r="AT543" s="239">
        <f>AT544</f>
        <v>0</v>
      </c>
      <c r="AU543" s="214"/>
      <c r="AV543" s="239">
        <f>AV544</f>
        <v>0</v>
      </c>
      <c r="AW543" s="214"/>
      <c r="AX543" s="242">
        <f>AX554+AX559</f>
        <v>248</v>
      </c>
      <c r="AY543" s="476"/>
      <c r="AZ543" s="239">
        <f>AZ554+AZ559</f>
        <v>269.5</v>
      </c>
      <c r="BA543" s="395">
        <f t="shared" si="26"/>
        <v>108.66935483870968</v>
      </c>
    </row>
    <row r="544" spans="1:53" ht="15.75" hidden="1" x14ac:dyDescent="0.25">
      <c r="A544" s="280"/>
      <c r="B544" s="247"/>
      <c r="C544" s="247"/>
      <c r="D544" s="248"/>
      <c r="E544" s="249"/>
      <c r="F544" s="250"/>
      <c r="G544" s="251"/>
      <c r="H544" s="251"/>
      <c r="I544" s="251"/>
      <c r="J544" s="249"/>
      <c r="K544" s="250"/>
      <c r="L544" s="251"/>
      <c r="M544" s="251"/>
      <c r="N544" s="252"/>
      <c r="O544" s="251"/>
      <c r="P544" s="251"/>
      <c r="Q544" s="251"/>
      <c r="R544" s="251"/>
      <c r="S544" s="251"/>
      <c r="T544" s="251"/>
      <c r="U544" s="251"/>
      <c r="V544" s="214"/>
      <c r="W544" s="251"/>
      <c r="X544" s="251"/>
      <c r="Y544" s="251"/>
      <c r="Z544" s="214"/>
      <c r="AA544" s="251"/>
      <c r="AB544" s="214"/>
      <c r="AC544" s="251"/>
      <c r="AD544" s="214"/>
      <c r="AE544" s="251"/>
      <c r="AF544" s="214"/>
      <c r="AG544" s="251"/>
      <c r="AH544" s="214"/>
      <c r="AI544" s="251"/>
      <c r="AJ544" s="214"/>
      <c r="AK544" s="251"/>
      <c r="AL544" s="214"/>
      <c r="AM544" s="214"/>
      <c r="AN544" s="251"/>
      <c r="AO544" s="252"/>
      <c r="AP544" s="251"/>
      <c r="AQ544" s="214"/>
      <c r="AR544" s="251"/>
      <c r="AS544" s="214"/>
      <c r="AT544" s="251"/>
      <c r="AU544" s="214"/>
      <c r="AV544" s="251"/>
      <c r="AW544" s="214"/>
      <c r="AX544" s="253"/>
      <c r="AY544" s="476"/>
      <c r="AZ544" s="251"/>
      <c r="BA544" s="395" t="e">
        <f t="shared" si="26"/>
        <v>#DIV/0!</v>
      </c>
    </row>
    <row r="545" spans="1:53" ht="15.75" hidden="1" x14ac:dyDescent="0.25">
      <c r="A545" s="280"/>
      <c r="B545" s="257"/>
      <c r="C545" s="257"/>
      <c r="D545" s="258"/>
      <c r="E545" s="239"/>
      <c r="F545" s="259"/>
      <c r="G545" s="241"/>
      <c r="H545" s="241"/>
      <c r="I545" s="241"/>
      <c r="J545" s="239"/>
      <c r="K545" s="259"/>
      <c r="L545" s="241"/>
      <c r="M545" s="241"/>
      <c r="N545" s="260"/>
      <c r="O545" s="241"/>
      <c r="P545" s="241"/>
      <c r="Q545" s="241"/>
      <c r="R545" s="241"/>
      <c r="S545" s="241"/>
      <c r="T545" s="241"/>
      <c r="U545" s="241"/>
      <c r="V545" s="214"/>
      <c r="W545" s="241"/>
      <c r="X545" s="241"/>
      <c r="Y545" s="241"/>
      <c r="Z545" s="214"/>
      <c r="AA545" s="241"/>
      <c r="AB545" s="214"/>
      <c r="AC545" s="241"/>
      <c r="AD545" s="214"/>
      <c r="AE545" s="241"/>
      <c r="AF545" s="214"/>
      <c r="AG545" s="241"/>
      <c r="AH545" s="214"/>
      <c r="AI545" s="241"/>
      <c r="AJ545" s="214"/>
      <c r="AK545" s="241"/>
      <c r="AL545" s="214"/>
      <c r="AM545" s="214"/>
      <c r="AN545" s="241"/>
      <c r="AO545" s="260"/>
      <c r="AP545" s="241"/>
      <c r="AQ545" s="214"/>
      <c r="AR545" s="241"/>
      <c r="AS545" s="214"/>
      <c r="AT545" s="241"/>
      <c r="AU545" s="214"/>
      <c r="AV545" s="241"/>
      <c r="AW545" s="214"/>
      <c r="AX545" s="261"/>
      <c r="AY545" s="476"/>
      <c r="AZ545" s="241"/>
      <c r="BA545" s="395" t="e">
        <f t="shared" si="26"/>
        <v>#DIV/0!</v>
      </c>
    </row>
    <row r="546" spans="1:53" ht="15.75" hidden="1" x14ac:dyDescent="0.25">
      <c r="A546" s="280"/>
      <c r="B546" s="257"/>
      <c r="C546" s="257"/>
      <c r="D546" s="258"/>
      <c r="E546" s="239"/>
      <c r="F546" s="259"/>
      <c r="G546" s="241"/>
      <c r="H546" s="241"/>
      <c r="I546" s="241"/>
      <c r="J546" s="239"/>
      <c r="K546" s="259"/>
      <c r="L546" s="241"/>
      <c r="M546" s="241"/>
      <c r="N546" s="260"/>
      <c r="O546" s="241"/>
      <c r="P546" s="241"/>
      <c r="Q546" s="241"/>
      <c r="R546" s="241"/>
      <c r="S546" s="241"/>
      <c r="T546" s="241"/>
      <c r="U546" s="241"/>
      <c r="V546" s="214"/>
      <c r="W546" s="241"/>
      <c r="X546" s="241"/>
      <c r="Y546" s="241"/>
      <c r="Z546" s="214"/>
      <c r="AA546" s="241"/>
      <c r="AB546" s="214"/>
      <c r="AC546" s="241"/>
      <c r="AD546" s="214"/>
      <c r="AE546" s="241"/>
      <c r="AF546" s="214"/>
      <c r="AG546" s="241"/>
      <c r="AH546" s="214"/>
      <c r="AI546" s="241"/>
      <c r="AJ546" s="214"/>
      <c r="AK546" s="241"/>
      <c r="AL546" s="214"/>
      <c r="AM546" s="214"/>
      <c r="AN546" s="241"/>
      <c r="AO546" s="214"/>
      <c r="AP546" s="241"/>
      <c r="AQ546" s="214"/>
      <c r="AR546" s="241"/>
      <c r="AS546" s="214"/>
      <c r="AT546" s="241"/>
      <c r="AU546" s="214"/>
      <c r="AV546" s="241"/>
      <c r="AW546" s="214"/>
      <c r="AX546" s="261"/>
      <c r="AY546" s="476"/>
      <c r="AZ546" s="241"/>
      <c r="BA546" s="395" t="e">
        <f t="shared" si="26"/>
        <v>#DIV/0!</v>
      </c>
    </row>
    <row r="547" spans="1:53" ht="15.75" hidden="1" x14ac:dyDescent="0.25">
      <c r="A547" s="280"/>
      <c r="B547" s="257"/>
      <c r="C547" s="257"/>
      <c r="D547" s="258"/>
      <c r="E547" s="239"/>
      <c r="F547" s="259"/>
      <c r="G547" s="241"/>
      <c r="H547" s="241"/>
      <c r="I547" s="241"/>
      <c r="J547" s="239"/>
      <c r="K547" s="259"/>
      <c r="L547" s="241"/>
      <c r="M547" s="241"/>
      <c r="N547" s="260"/>
      <c r="O547" s="241"/>
      <c r="P547" s="241"/>
      <c r="Q547" s="241"/>
      <c r="R547" s="241"/>
      <c r="S547" s="241"/>
      <c r="T547" s="241"/>
      <c r="U547" s="241"/>
      <c r="V547" s="214"/>
      <c r="W547" s="241"/>
      <c r="X547" s="241"/>
      <c r="Y547" s="241"/>
      <c r="Z547" s="214"/>
      <c r="AA547" s="241"/>
      <c r="AB547" s="214"/>
      <c r="AC547" s="241"/>
      <c r="AD547" s="214"/>
      <c r="AE547" s="241"/>
      <c r="AF547" s="214"/>
      <c r="AG547" s="241"/>
      <c r="AH547" s="214"/>
      <c r="AI547" s="241"/>
      <c r="AJ547" s="214"/>
      <c r="AK547" s="241"/>
      <c r="AL547" s="214"/>
      <c r="AM547" s="214"/>
      <c r="AN547" s="241"/>
      <c r="AO547" s="260"/>
      <c r="AP547" s="241"/>
      <c r="AQ547" s="214"/>
      <c r="AR547" s="241"/>
      <c r="AS547" s="214"/>
      <c r="AT547" s="241"/>
      <c r="AU547" s="214"/>
      <c r="AV547" s="241"/>
      <c r="AW547" s="214"/>
      <c r="AX547" s="261"/>
      <c r="AY547" s="476"/>
      <c r="AZ547" s="241"/>
      <c r="BA547" s="395" t="e">
        <f t="shared" si="26"/>
        <v>#DIV/0!</v>
      </c>
    </row>
    <row r="548" spans="1:53" ht="15.75" hidden="1" x14ac:dyDescent="0.25">
      <c r="A548" s="280"/>
      <c r="B548" s="247"/>
      <c r="C548" s="247"/>
      <c r="D548" s="248"/>
      <c r="E548" s="239"/>
      <c r="F548" s="259"/>
      <c r="G548" s="241"/>
      <c r="H548" s="241"/>
      <c r="I548" s="241"/>
      <c r="J548" s="239"/>
      <c r="K548" s="259"/>
      <c r="L548" s="241"/>
      <c r="M548" s="241"/>
      <c r="N548" s="260"/>
      <c r="O548" s="241"/>
      <c r="P548" s="241"/>
      <c r="Q548" s="241"/>
      <c r="R548" s="241"/>
      <c r="S548" s="241"/>
      <c r="T548" s="241"/>
      <c r="U548" s="241"/>
      <c r="V548" s="214"/>
      <c r="W548" s="241"/>
      <c r="X548" s="241"/>
      <c r="Y548" s="241"/>
      <c r="Z548" s="214"/>
      <c r="AA548" s="241"/>
      <c r="AB548" s="214"/>
      <c r="AC548" s="241"/>
      <c r="AD548" s="214"/>
      <c r="AE548" s="241"/>
      <c r="AF548" s="214"/>
      <c r="AG548" s="241"/>
      <c r="AH548" s="214"/>
      <c r="AI548" s="241"/>
      <c r="AJ548" s="214"/>
      <c r="AK548" s="241"/>
      <c r="AL548" s="214"/>
      <c r="AM548" s="214"/>
      <c r="AN548" s="241"/>
      <c r="AO548" s="260"/>
      <c r="AP548" s="241"/>
      <c r="AQ548" s="214"/>
      <c r="AR548" s="241"/>
      <c r="AS548" s="214"/>
      <c r="AT548" s="241"/>
      <c r="AU548" s="214"/>
      <c r="AV548" s="241"/>
      <c r="AW548" s="214"/>
      <c r="AX548" s="261"/>
      <c r="AY548" s="476"/>
      <c r="AZ548" s="241"/>
      <c r="BA548" s="395" t="e">
        <f t="shared" si="26"/>
        <v>#DIV/0!</v>
      </c>
    </row>
    <row r="549" spans="1:53" ht="15.75" hidden="1" x14ac:dyDescent="0.25">
      <c r="A549" s="280"/>
      <c r="B549" s="247"/>
      <c r="C549" s="247"/>
      <c r="D549" s="248"/>
      <c r="E549" s="239"/>
      <c r="F549" s="259"/>
      <c r="G549" s="241"/>
      <c r="H549" s="241"/>
      <c r="I549" s="241"/>
      <c r="J549" s="239"/>
      <c r="K549" s="259"/>
      <c r="L549" s="241"/>
      <c r="M549" s="241"/>
      <c r="N549" s="260"/>
      <c r="O549" s="241"/>
      <c r="P549" s="241"/>
      <c r="Q549" s="241"/>
      <c r="R549" s="241"/>
      <c r="S549" s="241"/>
      <c r="T549" s="241"/>
      <c r="U549" s="241"/>
      <c r="V549" s="214"/>
      <c r="W549" s="241"/>
      <c r="X549" s="241"/>
      <c r="Y549" s="241"/>
      <c r="Z549" s="214"/>
      <c r="AA549" s="241"/>
      <c r="AB549" s="214"/>
      <c r="AC549" s="241"/>
      <c r="AD549" s="214"/>
      <c r="AE549" s="241"/>
      <c r="AF549" s="214"/>
      <c r="AG549" s="241"/>
      <c r="AH549" s="214"/>
      <c r="AI549" s="241"/>
      <c r="AJ549" s="214"/>
      <c r="AK549" s="241"/>
      <c r="AL549" s="214"/>
      <c r="AM549" s="214"/>
      <c r="AN549" s="241"/>
      <c r="AO549" s="270"/>
      <c r="AP549" s="241"/>
      <c r="AQ549" s="214"/>
      <c r="AR549" s="241"/>
      <c r="AS549" s="214"/>
      <c r="AT549" s="241"/>
      <c r="AU549" s="214"/>
      <c r="AV549" s="241"/>
      <c r="AW549" s="214"/>
      <c r="AX549" s="261"/>
      <c r="AY549" s="476"/>
      <c r="AZ549" s="241"/>
      <c r="BA549" s="395" t="e">
        <f t="shared" si="26"/>
        <v>#DIV/0!</v>
      </c>
    </row>
    <row r="550" spans="1:53" ht="15.75" hidden="1" x14ac:dyDescent="0.25">
      <c r="A550" s="280"/>
      <c r="B550" s="247"/>
      <c r="C550" s="247"/>
      <c r="D550" s="258"/>
      <c r="E550" s="239"/>
      <c r="F550" s="259"/>
      <c r="G550" s="241"/>
      <c r="H550" s="241"/>
      <c r="I550" s="241"/>
      <c r="J550" s="239"/>
      <c r="K550" s="259"/>
      <c r="L550" s="241"/>
      <c r="M550" s="241"/>
      <c r="N550" s="260"/>
      <c r="O550" s="241"/>
      <c r="P550" s="241"/>
      <c r="Q550" s="241"/>
      <c r="R550" s="241"/>
      <c r="S550" s="241"/>
      <c r="T550" s="241"/>
      <c r="U550" s="241"/>
      <c r="V550" s="214"/>
      <c r="W550" s="241"/>
      <c r="X550" s="241"/>
      <c r="Y550" s="241"/>
      <c r="Z550" s="214"/>
      <c r="AA550" s="241"/>
      <c r="AB550" s="214"/>
      <c r="AC550" s="241"/>
      <c r="AD550" s="214"/>
      <c r="AE550" s="241"/>
      <c r="AF550" s="214"/>
      <c r="AG550" s="241"/>
      <c r="AH550" s="214"/>
      <c r="AI550" s="241"/>
      <c r="AJ550" s="214"/>
      <c r="AK550" s="241"/>
      <c r="AL550" s="214"/>
      <c r="AM550" s="214"/>
      <c r="AN550" s="241"/>
      <c r="AO550" s="214"/>
      <c r="AP550" s="241"/>
      <c r="AQ550" s="214"/>
      <c r="AR550" s="241"/>
      <c r="AS550" s="214"/>
      <c r="AT550" s="241"/>
      <c r="AU550" s="214"/>
      <c r="AV550" s="241"/>
      <c r="AW550" s="214"/>
      <c r="AX550" s="261"/>
      <c r="AY550" s="476"/>
      <c r="AZ550" s="241"/>
      <c r="BA550" s="395" t="e">
        <f t="shared" si="26"/>
        <v>#DIV/0!</v>
      </c>
    </row>
    <row r="551" spans="1:53" ht="15.75" hidden="1" x14ac:dyDescent="0.25">
      <c r="A551" s="280"/>
      <c r="B551" s="247"/>
      <c r="C551" s="247"/>
      <c r="D551" s="477"/>
      <c r="E551" s="239"/>
      <c r="F551" s="259"/>
      <c r="G551" s="241"/>
      <c r="H551" s="241"/>
      <c r="I551" s="241"/>
      <c r="J551" s="239"/>
      <c r="K551" s="259"/>
      <c r="L551" s="241"/>
      <c r="M551" s="241"/>
      <c r="N551" s="260"/>
      <c r="O551" s="241"/>
      <c r="P551" s="241"/>
      <c r="Q551" s="241"/>
      <c r="R551" s="241"/>
      <c r="S551" s="241"/>
      <c r="T551" s="241"/>
      <c r="U551" s="241"/>
      <c r="V551" s="214"/>
      <c r="W551" s="241"/>
      <c r="X551" s="241"/>
      <c r="Y551" s="241"/>
      <c r="Z551" s="214"/>
      <c r="AA551" s="241"/>
      <c r="AB551" s="214"/>
      <c r="AC551" s="241"/>
      <c r="AD551" s="214"/>
      <c r="AE551" s="241"/>
      <c r="AF551" s="214"/>
      <c r="AG551" s="241"/>
      <c r="AH551" s="214"/>
      <c r="AI551" s="241"/>
      <c r="AJ551" s="214"/>
      <c r="AK551" s="241"/>
      <c r="AL551" s="214"/>
      <c r="AM551" s="214"/>
      <c r="AN551" s="241"/>
      <c r="AO551" s="214"/>
      <c r="AP551" s="241"/>
      <c r="AQ551" s="214"/>
      <c r="AR551" s="241"/>
      <c r="AS551" s="214"/>
      <c r="AT551" s="241"/>
      <c r="AU551" s="214"/>
      <c r="AV551" s="241"/>
      <c r="AW551" s="214"/>
      <c r="AX551" s="261"/>
      <c r="AY551" s="476"/>
      <c r="AZ551" s="241"/>
      <c r="BA551" s="395" t="e">
        <f t="shared" si="26"/>
        <v>#DIV/0!</v>
      </c>
    </row>
    <row r="552" spans="1:53" ht="15.75" hidden="1" x14ac:dyDescent="0.25">
      <c r="A552" s="280"/>
      <c r="B552" s="257"/>
      <c r="C552" s="257"/>
      <c r="D552" s="258"/>
      <c r="E552" s="239"/>
      <c r="F552" s="259"/>
      <c r="G552" s="241"/>
      <c r="H552" s="241"/>
      <c r="I552" s="241"/>
      <c r="J552" s="239"/>
      <c r="K552" s="259"/>
      <c r="L552" s="241"/>
      <c r="M552" s="241"/>
      <c r="N552" s="260"/>
      <c r="O552" s="241"/>
      <c r="P552" s="241"/>
      <c r="Q552" s="241"/>
      <c r="R552" s="241"/>
      <c r="S552" s="241"/>
      <c r="T552" s="241"/>
      <c r="U552" s="241"/>
      <c r="V552" s="214"/>
      <c r="W552" s="241"/>
      <c r="X552" s="241"/>
      <c r="Y552" s="241"/>
      <c r="Z552" s="214"/>
      <c r="AA552" s="241"/>
      <c r="AB552" s="214"/>
      <c r="AC552" s="241"/>
      <c r="AD552" s="214"/>
      <c r="AE552" s="241"/>
      <c r="AF552" s="214"/>
      <c r="AG552" s="241"/>
      <c r="AH552" s="214"/>
      <c r="AI552" s="241"/>
      <c r="AJ552" s="214"/>
      <c r="AK552" s="241"/>
      <c r="AL552" s="214"/>
      <c r="AM552" s="214"/>
      <c r="AN552" s="241"/>
      <c r="AO552" s="214"/>
      <c r="AP552" s="241"/>
      <c r="AQ552" s="214"/>
      <c r="AR552" s="241"/>
      <c r="AS552" s="214"/>
      <c r="AT552" s="241"/>
      <c r="AU552" s="214"/>
      <c r="AV552" s="241"/>
      <c r="AW552" s="214"/>
      <c r="AX552" s="261"/>
      <c r="AY552" s="476"/>
      <c r="AZ552" s="241"/>
      <c r="BA552" s="395" t="e">
        <f t="shared" si="26"/>
        <v>#DIV/0!</v>
      </c>
    </row>
    <row r="553" spans="1:53" ht="15.75" hidden="1" x14ac:dyDescent="0.25">
      <c r="A553" s="280"/>
      <c r="B553" s="257"/>
      <c r="C553" s="257"/>
      <c r="D553" s="258"/>
      <c r="E553" s="239"/>
      <c r="F553" s="259"/>
      <c r="G553" s="241"/>
      <c r="H553" s="241"/>
      <c r="I553" s="241"/>
      <c r="J553" s="239"/>
      <c r="K553" s="259"/>
      <c r="L553" s="241"/>
      <c r="M553" s="241"/>
      <c r="N553" s="260"/>
      <c r="O553" s="241"/>
      <c r="P553" s="241"/>
      <c r="Q553" s="241"/>
      <c r="R553" s="241"/>
      <c r="S553" s="241"/>
      <c r="T553" s="241"/>
      <c r="U553" s="241"/>
      <c r="V553" s="214"/>
      <c r="W553" s="241"/>
      <c r="X553" s="241"/>
      <c r="Y553" s="241"/>
      <c r="Z553" s="214"/>
      <c r="AA553" s="241"/>
      <c r="AB553" s="214"/>
      <c r="AC553" s="241"/>
      <c r="AD553" s="214"/>
      <c r="AE553" s="241"/>
      <c r="AF553" s="214"/>
      <c r="AG553" s="241"/>
      <c r="AH553" s="214"/>
      <c r="AI553" s="241"/>
      <c r="AJ553" s="214"/>
      <c r="AK553" s="241"/>
      <c r="AL553" s="214"/>
      <c r="AM553" s="214"/>
      <c r="AN553" s="241"/>
      <c r="AO553" s="214"/>
      <c r="AP553" s="241"/>
      <c r="AQ553" s="214"/>
      <c r="AR553" s="241"/>
      <c r="AS553" s="214"/>
      <c r="AT553" s="241"/>
      <c r="AU553" s="214"/>
      <c r="AV553" s="241"/>
      <c r="AW553" s="214"/>
      <c r="AX553" s="261"/>
      <c r="AY553" s="476"/>
      <c r="AZ553" s="241"/>
      <c r="BA553" s="395" t="e">
        <f t="shared" si="26"/>
        <v>#DIV/0!</v>
      </c>
    </row>
    <row r="554" spans="1:53" ht="27" customHeight="1" x14ac:dyDescent="0.25">
      <c r="A554" s="280" t="s">
        <v>792</v>
      </c>
      <c r="B554" s="247" t="s">
        <v>768</v>
      </c>
      <c r="C554" s="247" t="s">
        <v>764</v>
      </c>
      <c r="D554" s="258" t="s">
        <v>691</v>
      </c>
      <c r="E554" s="239"/>
      <c r="F554" s="259"/>
      <c r="G554" s="241"/>
      <c r="H554" s="241"/>
      <c r="I554" s="241"/>
      <c r="J554" s="239"/>
      <c r="K554" s="259"/>
      <c r="L554" s="241"/>
      <c r="M554" s="241"/>
      <c r="N554" s="260"/>
      <c r="O554" s="241"/>
      <c r="P554" s="241"/>
      <c r="Q554" s="241"/>
      <c r="R554" s="241"/>
      <c r="S554" s="241"/>
      <c r="T554" s="241"/>
      <c r="U554" s="241"/>
      <c r="V554" s="214"/>
      <c r="W554" s="241"/>
      <c r="X554" s="241"/>
      <c r="Y554" s="241"/>
      <c r="Z554" s="214"/>
      <c r="AA554" s="241"/>
      <c r="AB554" s="214"/>
      <c r="AC554" s="241"/>
      <c r="AD554" s="214"/>
      <c r="AE554" s="241"/>
      <c r="AF554" s="214"/>
      <c r="AG554" s="241"/>
      <c r="AH554" s="214"/>
      <c r="AI554" s="241"/>
      <c r="AJ554" s="214"/>
      <c r="AK554" s="241"/>
      <c r="AL554" s="214"/>
      <c r="AM554" s="214"/>
      <c r="AN554" s="241"/>
      <c r="AO554" s="214"/>
      <c r="AP554" s="241"/>
      <c r="AQ554" s="214"/>
      <c r="AR554" s="241"/>
      <c r="AS554" s="214"/>
      <c r="AT554" s="241"/>
      <c r="AU554" s="214"/>
      <c r="AV554" s="241"/>
      <c r="AW554" s="214"/>
      <c r="AX554" s="261">
        <f>AX555+AX557</f>
        <v>248</v>
      </c>
      <c r="AY554" s="476"/>
      <c r="AZ554" s="241">
        <f>AZ555+AZ557</f>
        <v>269.5</v>
      </c>
      <c r="BA554" s="395">
        <f t="shared" si="26"/>
        <v>108.66935483870968</v>
      </c>
    </row>
    <row r="555" spans="1:53" ht="38.25" hidden="1" customHeight="1" x14ac:dyDescent="0.25">
      <c r="A555" s="311" t="s">
        <v>792</v>
      </c>
      <c r="B555" s="247" t="s">
        <v>114</v>
      </c>
      <c r="C555" s="247" t="s">
        <v>764</v>
      </c>
      <c r="D555" s="248" t="s">
        <v>56</v>
      </c>
      <c r="E555" s="239"/>
      <c r="F555" s="259"/>
      <c r="G555" s="241"/>
      <c r="H555" s="241"/>
      <c r="I555" s="241"/>
      <c r="J555" s="239"/>
      <c r="K555" s="259"/>
      <c r="L555" s="241"/>
      <c r="M555" s="241"/>
      <c r="N555" s="260"/>
      <c r="O555" s="241"/>
      <c r="P555" s="241"/>
      <c r="Q555" s="241"/>
      <c r="R555" s="241"/>
      <c r="S555" s="241"/>
      <c r="T555" s="241"/>
      <c r="U555" s="241"/>
      <c r="V555" s="214"/>
      <c r="W555" s="241"/>
      <c r="X555" s="241"/>
      <c r="Y555" s="241"/>
      <c r="Z555" s="214"/>
      <c r="AA555" s="241"/>
      <c r="AB555" s="214"/>
      <c r="AC555" s="241"/>
      <c r="AD555" s="214"/>
      <c r="AE555" s="241"/>
      <c r="AF555" s="214"/>
      <c r="AG555" s="241"/>
      <c r="AH555" s="214"/>
      <c r="AI555" s="241"/>
      <c r="AJ555" s="214"/>
      <c r="AK555" s="241"/>
      <c r="AL555" s="214"/>
      <c r="AM555" s="214"/>
      <c r="AN555" s="241"/>
      <c r="AO555" s="214"/>
      <c r="AP555" s="241"/>
      <c r="AQ555" s="214"/>
      <c r="AR555" s="241"/>
      <c r="AS555" s="214"/>
      <c r="AT555" s="241"/>
      <c r="AU555" s="214"/>
      <c r="AV555" s="241"/>
      <c r="AW555" s="214"/>
      <c r="AX555" s="261">
        <f>AX556</f>
        <v>0</v>
      </c>
      <c r="AY555" s="476"/>
      <c r="AZ555" s="241">
        <f>AZ556</f>
        <v>103.5</v>
      </c>
      <c r="BA555" s="395" t="e">
        <f t="shared" si="26"/>
        <v>#DIV/0!</v>
      </c>
    </row>
    <row r="556" spans="1:53" ht="47.25" hidden="1" x14ac:dyDescent="0.25">
      <c r="A556" s="280" t="s">
        <v>792</v>
      </c>
      <c r="B556" s="257" t="s">
        <v>114</v>
      </c>
      <c r="C556" s="257" t="s">
        <v>771</v>
      </c>
      <c r="D556" s="263" t="s">
        <v>169</v>
      </c>
      <c r="E556" s="239"/>
      <c r="F556" s="259"/>
      <c r="G556" s="241"/>
      <c r="H556" s="241"/>
      <c r="I556" s="241"/>
      <c r="J556" s="239"/>
      <c r="K556" s="259"/>
      <c r="L556" s="241"/>
      <c r="M556" s="241"/>
      <c r="N556" s="260"/>
      <c r="O556" s="241"/>
      <c r="P556" s="241"/>
      <c r="Q556" s="241"/>
      <c r="R556" s="241"/>
      <c r="S556" s="241"/>
      <c r="T556" s="241"/>
      <c r="U556" s="241"/>
      <c r="V556" s="214"/>
      <c r="W556" s="241"/>
      <c r="X556" s="241"/>
      <c r="Y556" s="241"/>
      <c r="Z556" s="214"/>
      <c r="AA556" s="241"/>
      <c r="AB556" s="214"/>
      <c r="AC556" s="241"/>
      <c r="AD556" s="214"/>
      <c r="AE556" s="241"/>
      <c r="AF556" s="214"/>
      <c r="AG556" s="241"/>
      <c r="AH556" s="214"/>
      <c r="AI556" s="241"/>
      <c r="AJ556" s="214"/>
      <c r="AK556" s="241"/>
      <c r="AL556" s="214"/>
      <c r="AM556" s="214"/>
      <c r="AN556" s="241"/>
      <c r="AO556" s="214"/>
      <c r="AP556" s="241"/>
      <c r="AQ556" s="214"/>
      <c r="AR556" s="241"/>
      <c r="AS556" s="214"/>
      <c r="AT556" s="241"/>
      <c r="AU556" s="214"/>
      <c r="AV556" s="241"/>
      <c r="AW556" s="214"/>
      <c r="AX556" s="261">
        <f>'[1]4 Расх.2018 '!AX171</f>
        <v>0</v>
      </c>
      <c r="AY556" s="476"/>
      <c r="AZ556" s="241">
        <f>'[1]4 Расх.2018 '!BB171</f>
        <v>103.5</v>
      </c>
      <c r="BA556" s="395" t="e">
        <f t="shared" si="26"/>
        <v>#DIV/0!</v>
      </c>
    </row>
    <row r="557" spans="1:53" ht="48.75" customHeight="1" x14ac:dyDescent="0.25">
      <c r="A557" s="311" t="s">
        <v>792</v>
      </c>
      <c r="B557" s="247" t="s">
        <v>113</v>
      </c>
      <c r="C557" s="247" t="s">
        <v>764</v>
      </c>
      <c r="D557" s="248" t="s">
        <v>73</v>
      </c>
      <c r="E557" s="239"/>
      <c r="F557" s="259"/>
      <c r="G557" s="241"/>
      <c r="H557" s="241"/>
      <c r="I557" s="241"/>
      <c r="J557" s="239"/>
      <c r="K557" s="259"/>
      <c r="L557" s="241"/>
      <c r="M557" s="241"/>
      <c r="N557" s="260"/>
      <c r="O557" s="241"/>
      <c r="P557" s="241"/>
      <c r="Q557" s="241"/>
      <c r="R557" s="241"/>
      <c r="S557" s="241"/>
      <c r="T557" s="241"/>
      <c r="U557" s="241"/>
      <c r="V557" s="214"/>
      <c r="W557" s="241"/>
      <c r="X557" s="241"/>
      <c r="Y557" s="241"/>
      <c r="Z557" s="214"/>
      <c r="AA557" s="241"/>
      <c r="AB557" s="214"/>
      <c r="AC557" s="241"/>
      <c r="AD557" s="214"/>
      <c r="AE557" s="241"/>
      <c r="AF557" s="214"/>
      <c r="AG557" s="241"/>
      <c r="AH557" s="214"/>
      <c r="AI557" s="241"/>
      <c r="AJ557" s="214"/>
      <c r="AK557" s="241"/>
      <c r="AL557" s="214"/>
      <c r="AM557" s="214"/>
      <c r="AN557" s="241"/>
      <c r="AO557" s="214"/>
      <c r="AP557" s="241"/>
      <c r="AQ557" s="214"/>
      <c r="AR557" s="241"/>
      <c r="AS557" s="214"/>
      <c r="AT557" s="241"/>
      <c r="AU557" s="214"/>
      <c r="AV557" s="241"/>
      <c r="AW557" s="214"/>
      <c r="AX557" s="261">
        <f>AX558</f>
        <v>248</v>
      </c>
      <c r="AY557" s="476"/>
      <c r="AZ557" s="241">
        <f>AZ558</f>
        <v>166</v>
      </c>
      <c r="BA557" s="395">
        <f t="shared" si="26"/>
        <v>66.935483870967744</v>
      </c>
    </row>
    <row r="558" spans="1:53" ht="31.5" customHeight="1" x14ac:dyDescent="0.25">
      <c r="A558" s="280" t="s">
        <v>792</v>
      </c>
      <c r="B558" s="257" t="s">
        <v>113</v>
      </c>
      <c r="C558" s="257" t="s">
        <v>771</v>
      </c>
      <c r="D558" s="258" t="s">
        <v>74</v>
      </c>
      <c r="E558" s="239"/>
      <c r="F558" s="259"/>
      <c r="G558" s="241"/>
      <c r="H558" s="241"/>
      <c r="I558" s="241"/>
      <c r="J558" s="239"/>
      <c r="K558" s="259"/>
      <c r="L558" s="241"/>
      <c r="M558" s="241"/>
      <c r="N558" s="260"/>
      <c r="O558" s="241"/>
      <c r="P558" s="241"/>
      <c r="Q558" s="241"/>
      <c r="R558" s="241"/>
      <c r="S558" s="241"/>
      <c r="T558" s="241"/>
      <c r="U558" s="241"/>
      <c r="V558" s="214"/>
      <c r="W558" s="241"/>
      <c r="X558" s="241"/>
      <c r="Y558" s="241"/>
      <c r="Z558" s="214"/>
      <c r="AA558" s="241"/>
      <c r="AB558" s="214"/>
      <c r="AC558" s="241"/>
      <c r="AD558" s="214"/>
      <c r="AE558" s="241"/>
      <c r="AF558" s="214"/>
      <c r="AG558" s="241"/>
      <c r="AH558" s="214"/>
      <c r="AI558" s="241"/>
      <c r="AJ558" s="214"/>
      <c r="AK558" s="241"/>
      <c r="AL558" s="214"/>
      <c r="AM558" s="214"/>
      <c r="AN558" s="241"/>
      <c r="AO558" s="214"/>
      <c r="AP558" s="241"/>
      <c r="AQ558" s="214"/>
      <c r="AR558" s="241"/>
      <c r="AS558" s="214"/>
      <c r="AT558" s="241"/>
      <c r="AU558" s="214"/>
      <c r="AV558" s="241"/>
      <c r="AW558" s="214"/>
      <c r="AX558" s="261">
        <v>248</v>
      </c>
      <c r="AY558" s="476"/>
      <c r="AZ558" s="241">
        <f>'[1]4 Расх.2018 '!BB173</f>
        <v>166</v>
      </c>
      <c r="BA558" s="395">
        <f t="shared" si="26"/>
        <v>66.935483870967744</v>
      </c>
    </row>
    <row r="559" spans="1:53" ht="25.5" hidden="1" customHeight="1" x14ac:dyDescent="0.25">
      <c r="A559" s="311" t="s">
        <v>792</v>
      </c>
      <c r="B559" s="247" t="s">
        <v>114</v>
      </c>
      <c r="C559" s="247" t="s">
        <v>764</v>
      </c>
      <c r="D559" s="248" t="s">
        <v>56</v>
      </c>
      <c r="E559" s="239"/>
      <c r="F559" s="259"/>
      <c r="G559" s="241"/>
      <c r="H559" s="241"/>
      <c r="I559" s="241"/>
      <c r="J559" s="239"/>
      <c r="K559" s="259"/>
      <c r="L559" s="241"/>
      <c r="M559" s="241"/>
      <c r="N559" s="260"/>
      <c r="O559" s="241"/>
      <c r="P559" s="241"/>
      <c r="Q559" s="241"/>
      <c r="R559" s="241"/>
      <c r="S559" s="241"/>
      <c r="T559" s="241"/>
      <c r="U559" s="241"/>
      <c r="V559" s="214"/>
      <c r="W559" s="241"/>
      <c r="X559" s="241"/>
      <c r="Y559" s="241"/>
      <c r="Z559" s="214"/>
      <c r="AA559" s="241"/>
      <c r="AB559" s="214"/>
      <c r="AC559" s="241"/>
      <c r="AD559" s="214"/>
      <c r="AE559" s="241"/>
      <c r="AF559" s="214"/>
      <c r="AG559" s="241"/>
      <c r="AH559" s="214"/>
      <c r="AI559" s="241"/>
      <c r="AJ559" s="214"/>
      <c r="AK559" s="241"/>
      <c r="AL559" s="214"/>
      <c r="AM559" s="214"/>
      <c r="AN559" s="241"/>
      <c r="AO559" s="214"/>
      <c r="AP559" s="241"/>
      <c r="AQ559" s="214"/>
      <c r="AR559" s="241"/>
      <c r="AS559" s="214"/>
      <c r="AT559" s="241"/>
      <c r="AU559" s="214"/>
      <c r="AV559" s="241"/>
      <c r="AW559" s="214"/>
      <c r="AX559" s="261">
        <f>AX560</f>
        <v>0</v>
      </c>
      <c r="AY559" s="476"/>
      <c r="AZ559" s="241">
        <f>AZ560</f>
        <v>0</v>
      </c>
      <c r="BA559" s="395" t="e">
        <f t="shared" si="26"/>
        <v>#DIV/0!</v>
      </c>
    </row>
    <row r="560" spans="1:53" ht="18.75" hidden="1" customHeight="1" x14ac:dyDescent="0.25">
      <c r="A560" s="280" t="s">
        <v>792</v>
      </c>
      <c r="B560" s="257" t="s">
        <v>114</v>
      </c>
      <c r="C560" s="257" t="s">
        <v>771</v>
      </c>
      <c r="D560" s="263" t="s">
        <v>1006</v>
      </c>
      <c r="E560" s="239"/>
      <c r="F560" s="259"/>
      <c r="G560" s="241"/>
      <c r="H560" s="241"/>
      <c r="I560" s="241"/>
      <c r="J560" s="239"/>
      <c r="K560" s="259"/>
      <c r="L560" s="241"/>
      <c r="M560" s="241"/>
      <c r="N560" s="260"/>
      <c r="O560" s="241"/>
      <c r="P560" s="241"/>
      <c r="Q560" s="241"/>
      <c r="R560" s="241"/>
      <c r="S560" s="241"/>
      <c r="T560" s="241"/>
      <c r="U560" s="241"/>
      <c r="V560" s="214"/>
      <c r="W560" s="241"/>
      <c r="X560" s="241"/>
      <c r="Y560" s="241"/>
      <c r="Z560" s="214"/>
      <c r="AA560" s="241"/>
      <c r="AB560" s="214"/>
      <c r="AC560" s="241"/>
      <c r="AD560" s="214"/>
      <c r="AE560" s="241"/>
      <c r="AF560" s="214"/>
      <c r="AG560" s="241"/>
      <c r="AH560" s="214"/>
      <c r="AI560" s="241"/>
      <c r="AJ560" s="214"/>
      <c r="AK560" s="241"/>
      <c r="AL560" s="214"/>
      <c r="AM560" s="214"/>
      <c r="AN560" s="241"/>
      <c r="AO560" s="214"/>
      <c r="AP560" s="241"/>
      <c r="AQ560" s="214"/>
      <c r="AR560" s="241"/>
      <c r="AS560" s="214"/>
      <c r="AT560" s="241"/>
      <c r="AU560" s="214"/>
      <c r="AV560" s="241"/>
      <c r="AW560" s="214"/>
      <c r="AX560" s="261"/>
      <c r="AY560" s="476"/>
      <c r="AZ560" s="241"/>
      <c r="BA560" s="395" t="e">
        <f t="shared" si="26"/>
        <v>#DIV/0!</v>
      </c>
    </row>
    <row r="561" spans="1:53" ht="18.75" customHeight="1" x14ac:dyDescent="0.25">
      <c r="A561" s="236" t="s">
        <v>793</v>
      </c>
      <c r="B561" s="237" t="s">
        <v>766</v>
      </c>
      <c r="C561" s="237" t="s">
        <v>764</v>
      </c>
      <c r="D561" s="238" t="s">
        <v>457</v>
      </c>
      <c r="E561" s="239" t="e">
        <f>F561+G561+H561+I561</f>
        <v>#REF!</v>
      </c>
      <c r="F561" s="239" t="e">
        <f>#REF!+F575+F633</f>
        <v>#REF!</v>
      </c>
      <c r="G561" s="239" t="e">
        <f>#REF!+G575+G633</f>
        <v>#REF!</v>
      </c>
      <c r="H561" s="239" t="e">
        <f>#REF!+H575+H633</f>
        <v>#REF!</v>
      </c>
      <c r="I561" s="239" t="e">
        <f>#REF!+I575+I633</f>
        <v>#REF!</v>
      </c>
      <c r="J561" s="239" t="e">
        <f>K561+L561+M561+N561</f>
        <v>#REF!</v>
      </c>
      <c r="K561" s="239" t="e">
        <f>#REF!+K575+K633</f>
        <v>#REF!</v>
      </c>
      <c r="L561" s="239" t="e">
        <f>#REF!+L575+L633</f>
        <v>#REF!</v>
      </c>
      <c r="M561" s="239" t="e">
        <f>#REF!+M575+M633</f>
        <v>#REF!</v>
      </c>
      <c r="N561" s="240" t="e">
        <f>#REF!+N575+N633</f>
        <v>#REF!</v>
      </c>
      <c r="O561" s="239">
        <v>7487614.1299999999</v>
      </c>
      <c r="P561" s="241">
        <v>371000</v>
      </c>
      <c r="Q561" s="239" t="e">
        <f>#REF!+Q575+Q633</f>
        <v>#REF!</v>
      </c>
      <c r="R561" s="239" t="e">
        <f>#REF!+R575+R633</f>
        <v>#REF!</v>
      </c>
      <c r="S561" s="239" t="e">
        <f>#REF!+S575+S633</f>
        <v>#REF!</v>
      </c>
      <c r="T561" s="239" t="e">
        <f>#REF!+T575+T633</f>
        <v>#REF!</v>
      </c>
      <c r="U561" s="239" t="e">
        <f>U575+U602+U633</f>
        <v>#REF!</v>
      </c>
      <c r="V561" s="214"/>
      <c r="W561" s="239" t="e">
        <f>W575+W602+W633+#REF!</f>
        <v>#REF!</v>
      </c>
      <c r="X561" s="239" t="e">
        <f>X575+X602+X633+#REF!</f>
        <v>#REF!</v>
      </c>
      <c r="Y561" s="239" t="e">
        <f>W561+X561</f>
        <v>#REF!</v>
      </c>
      <c r="Z561" s="214"/>
      <c r="AA561" s="239" t="e">
        <f>#REF!+AA575+AA602+AA633</f>
        <v>#REF!</v>
      </c>
      <c r="AB561" s="214"/>
      <c r="AC561" s="239" t="e">
        <f>#REF!+AC575+AC602+AC633</f>
        <v>#REF!</v>
      </c>
      <c r="AD561" s="214"/>
      <c r="AE561" s="239" t="e">
        <f>#REF!+AE575+AE602+AE633</f>
        <v>#REF!</v>
      </c>
      <c r="AF561" s="214"/>
      <c r="AG561" s="239">
        <f>AG575+AG602+AG633</f>
        <v>1922100</v>
      </c>
      <c r="AH561" s="214"/>
      <c r="AI561" s="239">
        <f>AI575+AI602+AI633</f>
        <v>2439407.7999999998</v>
      </c>
      <c r="AJ561" s="214"/>
      <c r="AK561" s="239">
        <f>AK575+AK602+AK633</f>
        <v>2439407.7999999998</v>
      </c>
      <c r="AL561" s="214"/>
      <c r="AM561" s="214"/>
      <c r="AN561" s="239">
        <f>AN575+AN602+AN633</f>
        <v>2833777.8</v>
      </c>
      <c r="AO561" s="240"/>
      <c r="AP561" s="239">
        <f>AP575+AP602+AP633</f>
        <v>2833777.8</v>
      </c>
      <c r="AQ561" s="214"/>
      <c r="AR561" s="239">
        <f>AR575+AR602+AR633</f>
        <v>2937382.2199999997</v>
      </c>
      <c r="AS561" s="214"/>
      <c r="AT561" s="239">
        <f>AT575+AT602+AT633+AT562</f>
        <v>3920246.2199999997</v>
      </c>
      <c r="AU561" s="214"/>
      <c r="AV561" s="239">
        <f>AV575+AV602+AV633+AV562</f>
        <v>3920246.2199999997</v>
      </c>
      <c r="AW561" s="214"/>
      <c r="AX561" s="242">
        <f>AX562+AX575+AX602+AX852</f>
        <v>2628.4189999999999</v>
      </c>
      <c r="AY561" s="476"/>
      <c r="AZ561" s="239">
        <f>AZ562+AZ575+AZ602+AZ852</f>
        <v>5631.45471</v>
      </c>
      <c r="BA561" s="395">
        <f t="shared" si="26"/>
        <v>214.25254915597552</v>
      </c>
    </row>
    <row r="562" spans="1:53" ht="15.75" customHeight="1" x14ac:dyDescent="0.25">
      <c r="A562" s="236" t="s">
        <v>794</v>
      </c>
      <c r="B562" s="237" t="s">
        <v>766</v>
      </c>
      <c r="C562" s="237" t="s">
        <v>764</v>
      </c>
      <c r="D562" s="238" t="s">
        <v>458</v>
      </c>
      <c r="E562" s="239"/>
      <c r="F562" s="239"/>
      <c r="G562" s="239"/>
      <c r="H562" s="239"/>
      <c r="I562" s="239"/>
      <c r="J562" s="239"/>
      <c r="K562" s="239"/>
      <c r="L562" s="239"/>
      <c r="M562" s="239"/>
      <c r="N562" s="240"/>
      <c r="O562" s="239"/>
      <c r="P562" s="241"/>
      <c r="Q562" s="239"/>
      <c r="R562" s="239"/>
      <c r="S562" s="239"/>
      <c r="T562" s="239"/>
      <c r="U562" s="239"/>
      <c r="V562" s="214"/>
      <c r="W562" s="239"/>
      <c r="X562" s="239"/>
      <c r="Y562" s="239"/>
      <c r="Z562" s="214"/>
      <c r="AA562" s="239"/>
      <c r="AB562" s="214"/>
      <c r="AC562" s="239"/>
      <c r="AD562" s="214"/>
      <c r="AE562" s="239"/>
      <c r="AF562" s="214"/>
      <c r="AG562" s="239"/>
      <c r="AH562" s="214"/>
      <c r="AI562" s="239"/>
      <c r="AJ562" s="214"/>
      <c r="AK562" s="239"/>
      <c r="AL562" s="214"/>
      <c r="AM562" s="214"/>
      <c r="AN562" s="239"/>
      <c r="AO562" s="240"/>
      <c r="AP562" s="239"/>
      <c r="AQ562" s="214"/>
      <c r="AR562" s="239"/>
      <c r="AS562" s="214"/>
      <c r="AT562" s="239">
        <f>AT563</f>
        <v>57229</v>
      </c>
      <c r="AU562" s="214"/>
      <c r="AV562" s="239">
        <f>AV563</f>
        <v>57229</v>
      </c>
      <c r="AW562" s="214"/>
      <c r="AX562" s="242">
        <f>AX569</f>
        <v>161</v>
      </c>
      <c r="AY562" s="476"/>
      <c r="AZ562" s="239">
        <f>AZ569</f>
        <v>306.96999</v>
      </c>
      <c r="BA562" s="395">
        <f t="shared" si="26"/>
        <v>190.66459006211181</v>
      </c>
    </row>
    <row r="563" spans="1:53" ht="19.5" hidden="1" customHeight="1" x14ac:dyDescent="0.25">
      <c r="A563" s="255"/>
      <c r="B563" s="247"/>
      <c r="C563" s="247"/>
      <c r="D563" s="256"/>
      <c r="E563" s="251"/>
      <c r="F563" s="251"/>
      <c r="G563" s="251"/>
      <c r="H563" s="251"/>
      <c r="I563" s="251"/>
      <c r="J563" s="251"/>
      <c r="K563" s="251"/>
      <c r="L563" s="251"/>
      <c r="M563" s="251"/>
      <c r="N563" s="252"/>
      <c r="O563" s="251"/>
      <c r="P563" s="251"/>
      <c r="Q563" s="251"/>
      <c r="R563" s="251"/>
      <c r="S563" s="251"/>
      <c r="T563" s="251"/>
      <c r="U563" s="251"/>
      <c r="V563" s="305"/>
      <c r="W563" s="251"/>
      <c r="X563" s="251"/>
      <c r="Y563" s="251"/>
      <c r="Z563" s="305"/>
      <c r="AA563" s="251"/>
      <c r="AB563" s="305"/>
      <c r="AC563" s="251"/>
      <c r="AD563" s="305"/>
      <c r="AE563" s="251"/>
      <c r="AF563" s="305"/>
      <c r="AG563" s="251"/>
      <c r="AH563" s="305"/>
      <c r="AI563" s="251"/>
      <c r="AJ563" s="305"/>
      <c r="AK563" s="251"/>
      <c r="AL563" s="305"/>
      <c r="AM563" s="305"/>
      <c r="AN563" s="251"/>
      <c r="AO563" s="252"/>
      <c r="AP563" s="251"/>
      <c r="AQ563" s="305"/>
      <c r="AR563" s="251"/>
      <c r="AS563" s="214"/>
      <c r="AT563" s="251">
        <f>AT567</f>
        <v>57229</v>
      </c>
      <c r="AU563" s="214"/>
      <c r="AV563" s="251">
        <f>AV567</f>
        <v>57229</v>
      </c>
      <c r="AW563" s="214"/>
      <c r="AX563" s="253"/>
      <c r="AY563" s="476"/>
      <c r="AZ563" s="251"/>
      <c r="BA563" s="395" t="e">
        <f t="shared" si="26"/>
        <v>#DIV/0!</v>
      </c>
    </row>
    <row r="564" spans="1:53" ht="27" hidden="1" customHeight="1" x14ac:dyDescent="0.25">
      <c r="A564" s="255"/>
      <c r="B564" s="257"/>
      <c r="C564" s="257"/>
      <c r="D564" s="275"/>
      <c r="E564" s="251"/>
      <c r="F564" s="251"/>
      <c r="G564" s="251"/>
      <c r="H564" s="251"/>
      <c r="I564" s="251"/>
      <c r="J564" s="251"/>
      <c r="K564" s="251"/>
      <c r="L564" s="251"/>
      <c r="M564" s="251"/>
      <c r="N564" s="252"/>
      <c r="O564" s="251"/>
      <c r="P564" s="251"/>
      <c r="Q564" s="251"/>
      <c r="R564" s="251"/>
      <c r="S564" s="251"/>
      <c r="T564" s="251"/>
      <c r="U564" s="251"/>
      <c r="V564" s="305"/>
      <c r="W564" s="251"/>
      <c r="X564" s="251"/>
      <c r="Y564" s="251"/>
      <c r="Z564" s="305"/>
      <c r="AA564" s="251"/>
      <c r="AB564" s="305"/>
      <c r="AC564" s="251"/>
      <c r="AD564" s="305"/>
      <c r="AE564" s="251"/>
      <c r="AF564" s="305"/>
      <c r="AG564" s="251"/>
      <c r="AH564" s="305"/>
      <c r="AI564" s="251"/>
      <c r="AJ564" s="305"/>
      <c r="AK564" s="251"/>
      <c r="AL564" s="305"/>
      <c r="AM564" s="305"/>
      <c r="AN564" s="251"/>
      <c r="AO564" s="252"/>
      <c r="AP564" s="251"/>
      <c r="AQ564" s="305"/>
      <c r="AR564" s="251"/>
      <c r="AS564" s="214"/>
      <c r="AT564" s="251"/>
      <c r="AU564" s="214"/>
      <c r="AV564" s="251"/>
      <c r="AW564" s="214"/>
      <c r="AX564" s="253"/>
      <c r="AY564" s="476"/>
      <c r="AZ564" s="251"/>
      <c r="BA564" s="395" t="e">
        <f t="shared" si="26"/>
        <v>#DIV/0!</v>
      </c>
    </row>
    <row r="565" spans="1:53" ht="26.25" hidden="1" customHeight="1" x14ac:dyDescent="0.25">
      <c r="A565" s="255"/>
      <c r="B565" s="257"/>
      <c r="C565" s="257"/>
      <c r="D565" s="275"/>
      <c r="E565" s="251"/>
      <c r="F565" s="251"/>
      <c r="G565" s="251"/>
      <c r="H565" s="251"/>
      <c r="I565" s="251"/>
      <c r="J565" s="251"/>
      <c r="K565" s="251"/>
      <c r="L565" s="251"/>
      <c r="M565" s="251"/>
      <c r="N565" s="252"/>
      <c r="O565" s="251"/>
      <c r="P565" s="251"/>
      <c r="Q565" s="251"/>
      <c r="R565" s="251"/>
      <c r="S565" s="251"/>
      <c r="T565" s="251"/>
      <c r="U565" s="251"/>
      <c r="V565" s="305"/>
      <c r="W565" s="251"/>
      <c r="X565" s="251"/>
      <c r="Y565" s="251"/>
      <c r="Z565" s="305"/>
      <c r="AA565" s="251"/>
      <c r="AB565" s="305"/>
      <c r="AC565" s="251"/>
      <c r="AD565" s="305"/>
      <c r="AE565" s="251"/>
      <c r="AF565" s="305"/>
      <c r="AG565" s="251"/>
      <c r="AH565" s="305"/>
      <c r="AI565" s="251"/>
      <c r="AJ565" s="305"/>
      <c r="AK565" s="251"/>
      <c r="AL565" s="305"/>
      <c r="AM565" s="305"/>
      <c r="AN565" s="251"/>
      <c r="AO565" s="252"/>
      <c r="AP565" s="251"/>
      <c r="AQ565" s="305"/>
      <c r="AR565" s="251"/>
      <c r="AS565" s="214"/>
      <c r="AT565" s="251"/>
      <c r="AU565" s="214"/>
      <c r="AV565" s="251"/>
      <c r="AW565" s="214"/>
      <c r="AX565" s="253"/>
      <c r="AY565" s="476"/>
      <c r="AZ565" s="251"/>
      <c r="BA565" s="395" t="e">
        <f t="shared" si="26"/>
        <v>#DIV/0!</v>
      </c>
    </row>
    <row r="566" spans="1:53" ht="18.75" hidden="1" customHeight="1" x14ac:dyDescent="0.25">
      <c r="A566" s="255"/>
      <c r="B566" s="257"/>
      <c r="C566" s="257"/>
      <c r="D566" s="275"/>
      <c r="E566" s="251"/>
      <c r="F566" s="251"/>
      <c r="G566" s="251"/>
      <c r="H566" s="251"/>
      <c r="I566" s="251"/>
      <c r="J566" s="251"/>
      <c r="K566" s="251"/>
      <c r="L566" s="251"/>
      <c r="M566" s="251"/>
      <c r="N566" s="252"/>
      <c r="O566" s="251"/>
      <c r="P566" s="251"/>
      <c r="Q566" s="251"/>
      <c r="R566" s="251"/>
      <c r="S566" s="251"/>
      <c r="T566" s="251"/>
      <c r="U566" s="251"/>
      <c r="V566" s="305"/>
      <c r="W566" s="251"/>
      <c r="X566" s="251"/>
      <c r="Y566" s="251"/>
      <c r="Z566" s="305"/>
      <c r="AA566" s="251"/>
      <c r="AB566" s="305"/>
      <c r="AC566" s="251"/>
      <c r="AD566" s="305"/>
      <c r="AE566" s="251"/>
      <c r="AF566" s="305"/>
      <c r="AG566" s="251"/>
      <c r="AH566" s="305"/>
      <c r="AI566" s="251"/>
      <c r="AJ566" s="305"/>
      <c r="AK566" s="251"/>
      <c r="AL566" s="305"/>
      <c r="AM566" s="305"/>
      <c r="AN566" s="251"/>
      <c r="AO566" s="252"/>
      <c r="AP566" s="251"/>
      <c r="AQ566" s="305"/>
      <c r="AR566" s="251"/>
      <c r="AS566" s="214"/>
      <c r="AT566" s="251"/>
      <c r="AU566" s="214"/>
      <c r="AV566" s="251"/>
      <c r="AW566" s="214"/>
      <c r="AX566" s="253"/>
      <c r="AY566" s="476"/>
      <c r="AZ566" s="251"/>
      <c r="BA566" s="395" t="e">
        <f t="shared" ref="BA566:BA631" si="29">AZ566/AX566*100</f>
        <v>#DIV/0!</v>
      </c>
    </row>
    <row r="567" spans="1:53" ht="0.75" customHeight="1" x14ac:dyDescent="0.25">
      <c r="A567" s="255"/>
      <c r="B567" s="257"/>
      <c r="C567" s="257"/>
      <c r="D567" s="275"/>
      <c r="E567" s="241"/>
      <c r="F567" s="241"/>
      <c r="G567" s="241"/>
      <c r="H567" s="241"/>
      <c r="I567" s="241"/>
      <c r="J567" s="241"/>
      <c r="K567" s="241"/>
      <c r="L567" s="241"/>
      <c r="M567" s="241"/>
      <c r="N567" s="260"/>
      <c r="O567" s="241"/>
      <c r="P567" s="241"/>
      <c r="Q567" s="241"/>
      <c r="R567" s="241"/>
      <c r="S567" s="241"/>
      <c r="T567" s="241"/>
      <c r="U567" s="241"/>
      <c r="V567" s="214"/>
      <c r="W567" s="241"/>
      <c r="X567" s="241"/>
      <c r="Y567" s="241"/>
      <c r="Z567" s="214"/>
      <c r="AA567" s="241"/>
      <c r="AB567" s="214"/>
      <c r="AC567" s="241"/>
      <c r="AD567" s="214"/>
      <c r="AE567" s="241"/>
      <c r="AF567" s="214"/>
      <c r="AG567" s="241"/>
      <c r="AH567" s="214"/>
      <c r="AI567" s="241"/>
      <c r="AJ567" s="214"/>
      <c r="AK567" s="241"/>
      <c r="AL567" s="214"/>
      <c r="AM567" s="214"/>
      <c r="AN567" s="241"/>
      <c r="AO567" s="260"/>
      <c r="AP567" s="241"/>
      <c r="AQ567" s="214"/>
      <c r="AR567" s="241"/>
      <c r="AS567" s="214"/>
      <c r="AT567" s="241">
        <f>AT568</f>
        <v>57229</v>
      </c>
      <c r="AU567" s="214"/>
      <c r="AV567" s="241">
        <f>AV568</f>
        <v>57229</v>
      </c>
      <c r="AW567" s="214"/>
      <c r="AX567" s="261"/>
      <c r="AY567" s="476"/>
      <c r="AZ567" s="241"/>
      <c r="BA567" s="395" t="e">
        <f t="shared" si="29"/>
        <v>#DIV/0!</v>
      </c>
    </row>
    <row r="568" spans="1:53" ht="0.75" customHeight="1" x14ac:dyDescent="0.25">
      <c r="A568" s="255"/>
      <c r="B568" s="257"/>
      <c r="C568" s="257"/>
      <c r="D568" s="275"/>
      <c r="E568" s="241"/>
      <c r="F568" s="241"/>
      <c r="G568" s="241"/>
      <c r="H568" s="241"/>
      <c r="I568" s="241"/>
      <c r="J568" s="241"/>
      <c r="K568" s="241"/>
      <c r="L568" s="241"/>
      <c r="M568" s="241"/>
      <c r="N568" s="260"/>
      <c r="O568" s="241"/>
      <c r="P568" s="241"/>
      <c r="Q568" s="241"/>
      <c r="R568" s="241"/>
      <c r="S568" s="241"/>
      <c r="T568" s="241"/>
      <c r="U568" s="241"/>
      <c r="V568" s="214"/>
      <c r="W568" s="241"/>
      <c r="X568" s="241"/>
      <c r="Y568" s="241"/>
      <c r="Z568" s="214"/>
      <c r="AA568" s="241"/>
      <c r="AB568" s="214"/>
      <c r="AC568" s="241"/>
      <c r="AD568" s="214"/>
      <c r="AE568" s="241"/>
      <c r="AF568" s="214"/>
      <c r="AG568" s="241"/>
      <c r="AH568" s="214"/>
      <c r="AI568" s="241"/>
      <c r="AJ568" s="214"/>
      <c r="AK568" s="241"/>
      <c r="AL568" s="214"/>
      <c r="AM568" s="214"/>
      <c r="AN568" s="241"/>
      <c r="AO568" s="260"/>
      <c r="AP568" s="241"/>
      <c r="AQ568" s="214"/>
      <c r="AR568" s="241"/>
      <c r="AS568" s="214">
        <v>57229</v>
      </c>
      <c r="AT568" s="241">
        <f>AS568</f>
        <v>57229</v>
      </c>
      <c r="AU568" s="214"/>
      <c r="AV568" s="241">
        <f>AT568</f>
        <v>57229</v>
      </c>
      <c r="AW568" s="214"/>
      <c r="AX568" s="261"/>
      <c r="AY568" s="476"/>
      <c r="AZ568" s="241"/>
      <c r="BA568" s="395" t="e">
        <f t="shared" si="29"/>
        <v>#DIV/0!</v>
      </c>
    </row>
    <row r="569" spans="1:53" ht="39" customHeight="1" x14ac:dyDescent="0.25">
      <c r="A569" s="255" t="s">
        <v>794</v>
      </c>
      <c r="B569" s="247" t="s">
        <v>768</v>
      </c>
      <c r="C569" s="247" t="s">
        <v>764</v>
      </c>
      <c r="D569" s="248" t="s">
        <v>691</v>
      </c>
      <c r="E569" s="241"/>
      <c r="F569" s="241"/>
      <c r="G569" s="241"/>
      <c r="H569" s="241"/>
      <c r="I569" s="241"/>
      <c r="J569" s="241"/>
      <c r="K569" s="241"/>
      <c r="L569" s="241"/>
      <c r="M569" s="241"/>
      <c r="N569" s="260"/>
      <c r="O569" s="241"/>
      <c r="P569" s="241"/>
      <c r="Q569" s="241"/>
      <c r="R569" s="241"/>
      <c r="S569" s="241"/>
      <c r="T569" s="241"/>
      <c r="U569" s="241"/>
      <c r="V569" s="214"/>
      <c r="W569" s="241"/>
      <c r="X569" s="241"/>
      <c r="Y569" s="241"/>
      <c r="Z569" s="214"/>
      <c r="AA569" s="241"/>
      <c r="AB569" s="214"/>
      <c r="AC569" s="241"/>
      <c r="AD569" s="214"/>
      <c r="AE569" s="241"/>
      <c r="AF569" s="214"/>
      <c r="AG569" s="241"/>
      <c r="AH569" s="214"/>
      <c r="AI569" s="241"/>
      <c r="AJ569" s="214"/>
      <c r="AK569" s="241"/>
      <c r="AL569" s="214"/>
      <c r="AM569" s="214"/>
      <c r="AN569" s="241"/>
      <c r="AO569" s="260"/>
      <c r="AP569" s="241"/>
      <c r="AQ569" s="214"/>
      <c r="AR569" s="241"/>
      <c r="AS569" s="214"/>
      <c r="AT569" s="241"/>
      <c r="AU569" s="214"/>
      <c r="AV569" s="241"/>
      <c r="AW569" s="214"/>
      <c r="AX569" s="261">
        <f>AX571+AX580</f>
        <v>161</v>
      </c>
      <c r="AY569" s="476"/>
      <c r="AZ569" s="241">
        <f>AZ571+AZ580</f>
        <v>306.96999</v>
      </c>
      <c r="BA569" s="395">
        <f t="shared" si="29"/>
        <v>190.66459006211181</v>
      </c>
    </row>
    <row r="570" spans="1:53" ht="0.75" customHeight="1" x14ac:dyDescent="0.25">
      <c r="A570" s="255"/>
      <c r="B570" s="257"/>
      <c r="C570" s="257"/>
      <c r="D570" s="248"/>
      <c r="E570" s="241"/>
      <c r="F570" s="241"/>
      <c r="G570" s="241"/>
      <c r="H570" s="241"/>
      <c r="I570" s="241"/>
      <c r="J570" s="241"/>
      <c r="K570" s="241"/>
      <c r="L570" s="241"/>
      <c r="M570" s="241"/>
      <c r="N570" s="260"/>
      <c r="O570" s="241"/>
      <c r="P570" s="241"/>
      <c r="Q570" s="241"/>
      <c r="R570" s="241"/>
      <c r="S570" s="241"/>
      <c r="T570" s="241"/>
      <c r="U570" s="241"/>
      <c r="V570" s="214"/>
      <c r="W570" s="241"/>
      <c r="X570" s="241"/>
      <c r="Y570" s="241"/>
      <c r="Z570" s="214"/>
      <c r="AA570" s="241"/>
      <c r="AB570" s="214"/>
      <c r="AC570" s="241"/>
      <c r="AD570" s="214"/>
      <c r="AE570" s="241"/>
      <c r="AF570" s="214"/>
      <c r="AG570" s="241"/>
      <c r="AH570" s="214"/>
      <c r="AI570" s="241"/>
      <c r="AJ570" s="214"/>
      <c r="AK570" s="241"/>
      <c r="AL570" s="214"/>
      <c r="AM570" s="214"/>
      <c r="AN570" s="241"/>
      <c r="AO570" s="260"/>
      <c r="AP570" s="241"/>
      <c r="AQ570" s="214"/>
      <c r="AR570" s="241"/>
      <c r="AS570" s="214"/>
      <c r="AT570" s="241"/>
      <c r="AU570" s="214"/>
      <c r="AV570" s="241"/>
      <c r="AW570" s="214"/>
      <c r="AX570" s="261"/>
      <c r="AY570" s="476"/>
      <c r="AZ570" s="241"/>
      <c r="BA570" s="395" t="e">
        <f t="shared" si="29"/>
        <v>#DIV/0!</v>
      </c>
    </row>
    <row r="571" spans="1:53" ht="34.15" customHeight="1" x14ac:dyDescent="0.25">
      <c r="A571" s="255" t="s">
        <v>794</v>
      </c>
      <c r="B571" s="257" t="s">
        <v>115</v>
      </c>
      <c r="C571" s="257" t="s">
        <v>795</v>
      </c>
      <c r="D571" s="248" t="s">
        <v>116</v>
      </c>
      <c r="E571" s="241"/>
      <c r="F571" s="241"/>
      <c r="G571" s="241"/>
      <c r="H571" s="241"/>
      <c r="I571" s="241"/>
      <c r="J571" s="241"/>
      <c r="K571" s="241"/>
      <c r="L571" s="241"/>
      <c r="M571" s="241"/>
      <c r="N571" s="260"/>
      <c r="O571" s="241"/>
      <c r="P571" s="241"/>
      <c r="Q571" s="241"/>
      <c r="R571" s="241"/>
      <c r="S571" s="241"/>
      <c r="T571" s="241"/>
      <c r="U571" s="241"/>
      <c r="V571" s="214"/>
      <c r="W571" s="241"/>
      <c r="X571" s="241"/>
      <c r="Y571" s="241"/>
      <c r="Z571" s="214"/>
      <c r="AA571" s="241"/>
      <c r="AB571" s="214"/>
      <c r="AC571" s="241"/>
      <c r="AD571" s="214"/>
      <c r="AE571" s="241"/>
      <c r="AF571" s="214"/>
      <c r="AG571" s="241"/>
      <c r="AH571" s="214"/>
      <c r="AI571" s="241"/>
      <c r="AJ571" s="214"/>
      <c r="AK571" s="241"/>
      <c r="AL571" s="214"/>
      <c r="AM571" s="214"/>
      <c r="AN571" s="241"/>
      <c r="AO571" s="260"/>
      <c r="AP571" s="241"/>
      <c r="AQ571" s="214"/>
      <c r="AR571" s="241"/>
      <c r="AS571" s="214"/>
      <c r="AT571" s="241"/>
      <c r="AU571" s="214"/>
      <c r="AV571" s="241"/>
      <c r="AW571" s="214"/>
      <c r="AX571" s="261">
        <f>AX572+AX574</f>
        <v>161</v>
      </c>
      <c r="AY571" s="476"/>
      <c r="AZ571" s="241">
        <f>AZ572+AZ574</f>
        <v>156.96999</v>
      </c>
      <c r="BA571" s="395">
        <f t="shared" si="29"/>
        <v>97.496888198757759</v>
      </c>
    </row>
    <row r="572" spans="1:53" ht="33" customHeight="1" x14ac:dyDescent="0.25">
      <c r="A572" s="255" t="s">
        <v>794</v>
      </c>
      <c r="B572" s="257" t="s">
        <v>115</v>
      </c>
      <c r="C572" s="257" t="s">
        <v>771</v>
      </c>
      <c r="D572" s="275" t="s">
        <v>163</v>
      </c>
      <c r="E572" s="241"/>
      <c r="F572" s="241"/>
      <c r="G572" s="241"/>
      <c r="H572" s="241"/>
      <c r="I572" s="241"/>
      <c r="J572" s="241"/>
      <c r="K572" s="241"/>
      <c r="L572" s="241"/>
      <c r="M572" s="241"/>
      <c r="N572" s="260"/>
      <c r="O572" s="241"/>
      <c r="P572" s="241"/>
      <c r="Q572" s="241"/>
      <c r="R572" s="241"/>
      <c r="S572" s="241"/>
      <c r="T572" s="241"/>
      <c r="U572" s="241"/>
      <c r="V572" s="214"/>
      <c r="W572" s="241"/>
      <c r="X572" s="241"/>
      <c r="Y572" s="241"/>
      <c r="Z572" s="214"/>
      <c r="AA572" s="241"/>
      <c r="AB572" s="214"/>
      <c r="AC572" s="241"/>
      <c r="AD572" s="214"/>
      <c r="AE572" s="241"/>
      <c r="AF572" s="214"/>
      <c r="AG572" s="241"/>
      <c r="AH572" s="214"/>
      <c r="AI572" s="241"/>
      <c r="AJ572" s="214"/>
      <c r="AK572" s="241"/>
      <c r="AL572" s="214"/>
      <c r="AM572" s="214"/>
      <c r="AN572" s="241"/>
      <c r="AO572" s="260"/>
      <c r="AP572" s="241"/>
      <c r="AQ572" s="214"/>
      <c r="AR572" s="241"/>
      <c r="AS572" s="214"/>
      <c r="AT572" s="241"/>
      <c r="AU572" s="214"/>
      <c r="AV572" s="241"/>
      <c r="AW572" s="214"/>
      <c r="AX572" s="261">
        <v>161</v>
      </c>
      <c r="AY572" s="476"/>
      <c r="AZ572" s="241">
        <f>'[1]4 Расх.2018 '!BB187</f>
        <v>155.76999000000001</v>
      </c>
      <c r="BA572" s="395">
        <f t="shared" si="29"/>
        <v>96.751546583850939</v>
      </c>
    </row>
    <row r="573" spans="1:53" ht="39.75" hidden="1" customHeight="1" x14ac:dyDescent="0.25">
      <c r="A573" s="255" t="s">
        <v>794</v>
      </c>
      <c r="B573" s="257" t="s">
        <v>1007</v>
      </c>
      <c r="C573" s="257" t="s">
        <v>764</v>
      </c>
      <c r="D573" s="258" t="s">
        <v>1008</v>
      </c>
      <c r="E573" s="241"/>
      <c r="F573" s="241"/>
      <c r="G573" s="241"/>
      <c r="H573" s="241"/>
      <c r="I573" s="241"/>
      <c r="J573" s="241"/>
      <c r="K573" s="241"/>
      <c r="L573" s="241"/>
      <c r="M573" s="241"/>
      <c r="N573" s="260"/>
      <c r="O573" s="241"/>
      <c r="P573" s="241"/>
      <c r="Q573" s="241"/>
      <c r="R573" s="241"/>
      <c r="S573" s="241"/>
      <c r="T573" s="241"/>
      <c r="U573" s="241"/>
      <c r="V573" s="214"/>
      <c r="W573" s="241"/>
      <c r="X573" s="241"/>
      <c r="Y573" s="241"/>
      <c r="Z573" s="214"/>
      <c r="AA573" s="241"/>
      <c r="AB573" s="214"/>
      <c r="AC573" s="241"/>
      <c r="AD573" s="214"/>
      <c r="AE573" s="241"/>
      <c r="AF573" s="214"/>
      <c r="AG573" s="241"/>
      <c r="AH573" s="214"/>
      <c r="AI573" s="241"/>
      <c r="AJ573" s="214"/>
      <c r="AK573" s="241"/>
      <c r="AL573" s="214"/>
      <c r="AM573" s="214"/>
      <c r="AN573" s="241"/>
      <c r="AO573" s="260"/>
      <c r="AP573" s="241"/>
      <c r="AQ573" s="214"/>
      <c r="AR573" s="241"/>
      <c r="AS573" s="214"/>
      <c r="AT573" s="241"/>
      <c r="AU573" s="214"/>
      <c r="AV573" s="241"/>
      <c r="AW573" s="214"/>
      <c r="AX573" s="261">
        <f>AX574</f>
        <v>0</v>
      </c>
      <c r="AY573" s="476"/>
      <c r="AZ573" s="241">
        <f>AZ574</f>
        <v>1.2</v>
      </c>
      <c r="BA573" s="395" t="e">
        <f t="shared" si="29"/>
        <v>#DIV/0!</v>
      </c>
    </row>
    <row r="574" spans="1:53" ht="31.5" hidden="1" x14ac:dyDescent="0.25">
      <c r="A574" s="255" t="s">
        <v>794</v>
      </c>
      <c r="B574" s="257" t="s">
        <v>115</v>
      </c>
      <c r="C574" s="257" t="s">
        <v>801</v>
      </c>
      <c r="D574" s="258" t="s">
        <v>750</v>
      </c>
      <c r="E574" s="241"/>
      <c r="F574" s="241"/>
      <c r="G574" s="241"/>
      <c r="H574" s="241"/>
      <c r="I574" s="241"/>
      <c r="J574" s="241"/>
      <c r="K574" s="241"/>
      <c r="L574" s="241"/>
      <c r="M574" s="241"/>
      <c r="N574" s="260"/>
      <c r="O574" s="241"/>
      <c r="P574" s="241"/>
      <c r="Q574" s="241"/>
      <c r="R574" s="241"/>
      <c r="S574" s="241"/>
      <c r="T574" s="241"/>
      <c r="U574" s="241"/>
      <c r="V574" s="214"/>
      <c r="W574" s="241"/>
      <c r="X574" s="241"/>
      <c r="Y574" s="241"/>
      <c r="Z574" s="214"/>
      <c r="AA574" s="241"/>
      <c r="AB574" s="214"/>
      <c r="AC574" s="241"/>
      <c r="AD574" s="214"/>
      <c r="AE574" s="241"/>
      <c r="AF574" s="214"/>
      <c r="AG574" s="241"/>
      <c r="AH574" s="214"/>
      <c r="AI574" s="241"/>
      <c r="AJ574" s="214"/>
      <c r="AK574" s="241"/>
      <c r="AL574" s="214"/>
      <c r="AM574" s="214"/>
      <c r="AN574" s="241"/>
      <c r="AO574" s="260"/>
      <c r="AP574" s="241"/>
      <c r="AQ574" s="214"/>
      <c r="AR574" s="241"/>
      <c r="AS574" s="214"/>
      <c r="AT574" s="241"/>
      <c r="AU574" s="214"/>
      <c r="AV574" s="241"/>
      <c r="AW574" s="214"/>
      <c r="AX574" s="261">
        <f>'[1]4 Расх.2018 '!AX188</f>
        <v>0</v>
      </c>
      <c r="AY574" s="476"/>
      <c r="AZ574" s="241">
        <f>'[1]4 Расх.2018 '!BB188</f>
        <v>1.2</v>
      </c>
      <c r="BA574" s="395" t="e">
        <f t="shared" si="29"/>
        <v>#DIV/0!</v>
      </c>
    </row>
    <row r="575" spans="1:53" ht="15.75" hidden="1" x14ac:dyDescent="0.25">
      <c r="A575" s="236" t="s">
        <v>796</v>
      </c>
      <c r="B575" s="237" t="s">
        <v>766</v>
      </c>
      <c r="C575" s="237" t="s">
        <v>764</v>
      </c>
      <c r="D575" s="238" t="s">
        <v>471</v>
      </c>
      <c r="E575" s="239" t="e">
        <f>F575+G575+H575+I575</f>
        <v>#REF!</v>
      </c>
      <c r="F575" s="239" t="e">
        <f>F581</f>
        <v>#REF!</v>
      </c>
      <c r="G575" s="239" t="e">
        <f>G581</f>
        <v>#REF!</v>
      </c>
      <c r="H575" s="239" t="e">
        <f>H581</f>
        <v>#REF!</v>
      </c>
      <c r="I575" s="239" t="e">
        <f>I581</f>
        <v>#REF!</v>
      </c>
      <c r="J575" s="239" t="e">
        <f>K575+L575+M575+N575</f>
        <v>#REF!</v>
      </c>
      <c r="K575" s="239" t="e">
        <f>K581</f>
        <v>#REF!</v>
      </c>
      <c r="L575" s="239" t="e">
        <f>L581</f>
        <v>#REF!</v>
      </c>
      <c r="M575" s="239" t="e">
        <f>M581</f>
        <v>#REF!</v>
      </c>
      <c r="N575" s="240" t="e">
        <f>N581</f>
        <v>#REF!</v>
      </c>
      <c r="O575" s="239">
        <v>6762180.5999999996</v>
      </c>
      <c r="P575" s="241">
        <v>371000</v>
      </c>
      <c r="Q575" s="239" t="e">
        <f>Q581+Q604</f>
        <v>#REF!</v>
      </c>
      <c r="R575" s="239" t="e">
        <f>R581+R604</f>
        <v>#REF!</v>
      </c>
      <c r="S575" s="239" t="e">
        <f>S581+S604</f>
        <v>#REF!</v>
      </c>
      <c r="T575" s="239" t="e">
        <f>T581+T604</f>
        <v>#REF!</v>
      </c>
      <c r="U575" s="239">
        <f>U581</f>
        <v>1857346.52</v>
      </c>
      <c r="V575" s="214"/>
      <c r="W575" s="239">
        <f>W581</f>
        <v>1857346.52</v>
      </c>
      <c r="X575" s="239">
        <f>X581</f>
        <v>37384.61</v>
      </c>
      <c r="Y575" s="239">
        <f>W575+X575</f>
        <v>1894731.1300000001</v>
      </c>
      <c r="Z575" s="214"/>
      <c r="AA575" s="239">
        <f>AA581</f>
        <v>1894731.13</v>
      </c>
      <c r="AB575" s="214"/>
      <c r="AC575" s="239">
        <f>AC581</f>
        <v>2462880.3200000003</v>
      </c>
      <c r="AD575" s="214"/>
      <c r="AE575" s="239">
        <f>AE581</f>
        <v>599821.18999999994</v>
      </c>
      <c r="AF575" s="214"/>
      <c r="AG575" s="239">
        <f>AG581</f>
        <v>186700</v>
      </c>
      <c r="AH575" s="214"/>
      <c r="AI575" s="239">
        <f>AI581+AI589</f>
        <v>454007.8</v>
      </c>
      <c r="AJ575" s="214"/>
      <c r="AK575" s="239">
        <f>AK581+AK589</f>
        <v>454007.8</v>
      </c>
      <c r="AL575" s="214"/>
      <c r="AM575" s="214"/>
      <c r="AN575" s="239">
        <f>AN581+AN589</f>
        <v>854377.8</v>
      </c>
      <c r="AO575" s="240"/>
      <c r="AP575" s="239">
        <f>AP581+AP589</f>
        <v>854377.8</v>
      </c>
      <c r="AQ575" s="214"/>
      <c r="AR575" s="239">
        <f>AR581+AR589</f>
        <v>854377.8</v>
      </c>
      <c r="AS575" s="214"/>
      <c r="AT575" s="239">
        <f>AT581+AT589</f>
        <v>854377.8</v>
      </c>
      <c r="AU575" s="214"/>
      <c r="AV575" s="239">
        <f>AV581+AV589</f>
        <v>854377.8</v>
      </c>
      <c r="AW575" s="214"/>
      <c r="AX575" s="242">
        <f>AX593</f>
        <v>2467.4189999999999</v>
      </c>
      <c r="AY575" s="476"/>
      <c r="AZ575" s="239">
        <f>AZ593</f>
        <v>4967.5695100000003</v>
      </c>
      <c r="BA575" s="395">
        <f t="shared" si="29"/>
        <v>201.32654851081236</v>
      </c>
    </row>
    <row r="576" spans="1:53" ht="15.75" hidden="1" x14ac:dyDescent="0.25">
      <c r="A576" s="255"/>
      <c r="B576" s="257" t="s">
        <v>472</v>
      </c>
      <c r="C576" s="257"/>
      <c r="D576" s="256" t="s">
        <v>473</v>
      </c>
      <c r="E576" s="239"/>
      <c r="F576" s="239"/>
      <c r="G576" s="239"/>
      <c r="H576" s="239"/>
      <c r="I576" s="239"/>
      <c r="J576" s="239"/>
      <c r="K576" s="239"/>
      <c r="L576" s="239"/>
      <c r="M576" s="239"/>
      <c r="N576" s="240"/>
      <c r="O576" s="239"/>
      <c r="P576" s="241"/>
      <c r="Q576" s="239"/>
      <c r="R576" s="239"/>
      <c r="S576" s="239"/>
      <c r="T576" s="239"/>
      <c r="U576" s="239"/>
      <c r="V576" s="214"/>
      <c r="W576" s="239"/>
      <c r="X576" s="239"/>
      <c r="Y576" s="239"/>
      <c r="Z576" s="214"/>
      <c r="AA576" s="239"/>
      <c r="AB576" s="214"/>
      <c r="AC576" s="239"/>
      <c r="AD576" s="214"/>
      <c r="AE576" s="239"/>
      <c r="AF576" s="214"/>
      <c r="AG576" s="239"/>
      <c r="AH576" s="214"/>
      <c r="AI576" s="239"/>
      <c r="AJ576" s="214"/>
      <c r="AK576" s="239"/>
      <c r="AL576" s="214"/>
      <c r="AM576" s="214"/>
      <c r="AN576" s="239"/>
      <c r="AO576" s="240"/>
      <c r="AP576" s="239"/>
      <c r="AQ576" s="214"/>
      <c r="AR576" s="239"/>
      <c r="AS576" s="214"/>
      <c r="AT576" s="239"/>
      <c r="AU576" s="214"/>
      <c r="AV576" s="239"/>
      <c r="AW576" s="214"/>
      <c r="AX576" s="261">
        <f>AX577</f>
        <v>0</v>
      </c>
      <c r="AY576" s="476"/>
      <c r="AZ576" s="241">
        <f>AZ577</f>
        <v>0</v>
      </c>
      <c r="BA576" s="395" t="e">
        <f t="shared" si="29"/>
        <v>#DIV/0!</v>
      </c>
    </row>
    <row r="577" spans="1:53" ht="47.25" hidden="1" x14ac:dyDescent="0.25">
      <c r="A577" s="255"/>
      <c r="B577" s="257" t="s">
        <v>472</v>
      </c>
      <c r="C577" s="257"/>
      <c r="D577" s="258" t="s">
        <v>474</v>
      </c>
      <c r="E577" s="239"/>
      <c r="F577" s="239"/>
      <c r="G577" s="239"/>
      <c r="H577" s="239"/>
      <c r="I577" s="239"/>
      <c r="J577" s="239"/>
      <c r="K577" s="239"/>
      <c r="L577" s="239"/>
      <c r="M577" s="239"/>
      <c r="N577" s="240"/>
      <c r="O577" s="239"/>
      <c r="P577" s="241"/>
      <c r="Q577" s="239"/>
      <c r="R577" s="239"/>
      <c r="S577" s="239"/>
      <c r="T577" s="239"/>
      <c r="U577" s="239"/>
      <c r="V577" s="214"/>
      <c r="W577" s="239"/>
      <c r="X577" s="239"/>
      <c r="Y577" s="239"/>
      <c r="Z577" s="214"/>
      <c r="AA577" s="239"/>
      <c r="AB577" s="214"/>
      <c r="AC577" s="239"/>
      <c r="AD577" s="214"/>
      <c r="AE577" s="239"/>
      <c r="AF577" s="214"/>
      <c r="AG577" s="239"/>
      <c r="AH577" s="214"/>
      <c r="AI577" s="239"/>
      <c r="AJ577" s="214"/>
      <c r="AK577" s="239"/>
      <c r="AL577" s="214"/>
      <c r="AM577" s="214"/>
      <c r="AN577" s="239"/>
      <c r="AO577" s="240"/>
      <c r="AP577" s="239"/>
      <c r="AQ577" s="214"/>
      <c r="AR577" s="239"/>
      <c r="AS577" s="214"/>
      <c r="AT577" s="239"/>
      <c r="AU577" s="214"/>
      <c r="AV577" s="239"/>
      <c r="AW577" s="214"/>
      <c r="AX577" s="261">
        <f>AX578</f>
        <v>0</v>
      </c>
      <c r="AY577" s="476"/>
      <c r="AZ577" s="241">
        <f>AZ578</f>
        <v>0</v>
      </c>
      <c r="BA577" s="395" t="e">
        <f t="shared" si="29"/>
        <v>#DIV/0!</v>
      </c>
    </row>
    <row r="578" spans="1:53" ht="15.6" hidden="1" customHeight="1" x14ac:dyDescent="0.25">
      <c r="A578" s="255"/>
      <c r="B578" s="257" t="s">
        <v>475</v>
      </c>
      <c r="C578" s="257"/>
      <c r="D578" s="258" t="s">
        <v>404</v>
      </c>
      <c r="E578" s="239"/>
      <c r="F578" s="239"/>
      <c r="G578" s="239"/>
      <c r="H578" s="239"/>
      <c r="I578" s="239"/>
      <c r="J578" s="239"/>
      <c r="K578" s="239"/>
      <c r="L578" s="239"/>
      <c r="M578" s="239"/>
      <c r="N578" s="240"/>
      <c r="O578" s="239"/>
      <c r="P578" s="241"/>
      <c r="Q578" s="239"/>
      <c r="R578" s="239"/>
      <c r="S578" s="239"/>
      <c r="T578" s="239"/>
      <c r="U578" s="239"/>
      <c r="V578" s="214"/>
      <c r="W578" s="239"/>
      <c r="X578" s="239"/>
      <c r="Y578" s="239"/>
      <c r="Z578" s="214"/>
      <c r="AA578" s="239"/>
      <c r="AB578" s="214"/>
      <c r="AC578" s="239"/>
      <c r="AD578" s="214"/>
      <c r="AE578" s="239"/>
      <c r="AF578" s="214"/>
      <c r="AG578" s="239"/>
      <c r="AH578" s="214"/>
      <c r="AI578" s="239"/>
      <c r="AJ578" s="214"/>
      <c r="AK578" s="239"/>
      <c r="AL578" s="214"/>
      <c r="AM578" s="214"/>
      <c r="AN578" s="239"/>
      <c r="AO578" s="240"/>
      <c r="AP578" s="239"/>
      <c r="AQ578" s="214"/>
      <c r="AR578" s="239"/>
      <c r="AS578" s="214"/>
      <c r="AT578" s="239"/>
      <c r="AU578" s="214"/>
      <c r="AV578" s="239"/>
      <c r="AW578" s="214"/>
      <c r="AX578" s="261">
        <v>0</v>
      </c>
      <c r="AY578" s="476"/>
      <c r="AZ578" s="241">
        <v>0</v>
      </c>
      <c r="BA578" s="395" t="e">
        <f t="shared" si="29"/>
        <v>#DIV/0!</v>
      </c>
    </row>
    <row r="579" spans="1:53" ht="15.75" hidden="1" x14ac:dyDescent="0.25">
      <c r="A579" s="255"/>
      <c r="B579" s="247" t="s">
        <v>476</v>
      </c>
      <c r="C579" s="247"/>
      <c r="D579" s="248" t="s">
        <v>477</v>
      </c>
      <c r="E579" s="249"/>
      <c r="F579" s="249"/>
      <c r="G579" s="249"/>
      <c r="H579" s="249"/>
      <c r="I579" s="249"/>
      <c r="J579" s="249"/>
      <c r="K579" s="249"/>
      <c r="L579" s="249"/>
      <c r="M579" s="249"/>
      <c r="N579" s="304"/>
      <c r="O579" s="249"/>
      <c r="P579" s="251"/>
      <c r="Q579" s="249"/>
      <c r="R579" s="249"/>
      <c r="S579" s="249"/>
      <c r="T579" s="249"/>
      <c r="U579" s="249"/>
      <c r="V579" s="305"/>
      <c r="W579" s="249"/>
      <c r="X579" s="249"/>
      <c r="Y579" s="249"/>
      <c r="Z579" s="305"/>
      <c r="AA579" s="249"/>
      <c r="AB579" s="305"/>
      <c r="AC579" s="249"/>
      <c r="AD579" s="305"/>
      <c r="AE579" s="249"/>
      <c r="AF579" s="305"/>
      <c r="AG579" s="249"/>
      <c r="AH579" s="305"/>
      <c r="AI579" s="249"/>
      <c r="AJ579" s="305"/>
      <c r="AK579" s="249"/>
      <c r="AL579" s="305"/>
      <c r="AM579" s="305"/>
      <c r="AN579" s="249"/>
      <c r="AO579" s="304"/>
      <c r="AP579" s="249"/>
      <c r="AQ579" s="305"/>
      <c r="AR579" s="249"/>
      <c r="AS579" s="305"/>
      <c r="AT579" s="249"/>
      <c r="AU579" s="305"/>
      <c r="AV579" s="249"/>
      <c r="AW579" s="305"/>
      <c r="AX579" s="253">
        <f>AX580</f>
        <v>0</v>
      </c>
      <c r="AY579" s="476"/>
      <c r="AZ579" s="251">
        <f>AZ580</f>
        <v>150</v>
      </c>
      <c r="BA579" s="395" t="e">
        <f t="shared" si="29"/>
        <v>#DIV/0!</v>
      </c>
    </row>
    <row r="580" spans="1:53" ht="36.75" hidden="1" customHeight="1" x14ac:dyDescent="0.25">
      <c r="A580" s="255" t="s">
        <v>794</v>
      </c>
      <c r="B580" s="257" t="s">
        <v>37</v>
      </c>
      <c r="C580" s="257" t="s">
        <v>801</v>
      </c>
      <c r="D580" s="258" t="s">
        <v>38</v>
      </c>
      <c r="E580" s="239"/>
      <c r="F580" s="239"/>
      <c r="G580" s="239"/>
      <c r="H580" s="239"/>
      <c r="I580" s="239"/>
      <c r="J580" s="239"/>
      <c r="K580" s="239"/>
      <c r="L580" s="239"/>
      <c r="M580" s="239"/>
      <c r="N580" s="240"/>
      <c r="O580" s="239"/>
      <c r="P580" s="241"/>
      <c r="Q580" s="239"/>
      <c r="R580" s="239"/>
      <c r="S580" s="239"/>
      <c r="T580" s="239"/>
      <c r="U580" s="239"/>
      <c r="V580" s="214"/>
      <c r="W580" s="239"/>
      <c r="X580" s="239"/>
      <c r="Y580" s="239"/>
      <c r="Z580" s="214"/>
      <c r="AA580" s="239"/>
      <c r="AB580" s="214"/>
      <c r="AC580" s="239"/>
      <c r="AD580" s="214"/>
      <c r="AE580" s="239"/>
      <c r="AF580" s="214"/>
      <c r="AG580" s="239"/>
      <c r="AH580" s="214"/>
      <c r="AI580" s="239"/>
      <c r="AJ580" s="214"/>
      <c r="AK580" s="239"/>
      <c r="AL580" s="214"/>
      <c r="AM580" s="214"/>
      <c r="AN580" s="239"/>
      <c r="AO580" s="240"/>
      <c r="AP580" s="239"/>
      <c r="AQ580" s="214"/>
      <c r="AR580" s="239"/>
      <c r="AS580" s="214"/>
      <c r="AT580" s="239"/>
      <c r="AU580" s="214"/>
      <c r="AV580" s="239"/>
      <c r="AW580" s="214"/>
      <c r="AX580" s="261">
        <f>'[1]4 Расх.2018 '!AX190</f>
        <v>0</v>
      </c>
      <c r="AY580" s="476"/>
      <c r="AZ580" s="241">
        <f>'[1]4 Расх.2018 '!BB190</f>
        <v>150</v>
      </c>
      <c r="BA580" s="395" t="e">
        <f t="shared" si="29"/>
        <v>#DIV/0!</v>
      </c>
    </row>
    <row r="581" spans="1:53" ht="25.5" hidden="1" customHeight="1" x14ac:dyDescent="0.25">
      <c r="A581" s="255"/>
      <c r="B581" s="247" t="s">
        <v>479</v>
      </c>
      <c r="C581" s="247"/>
      <c r="D581" s="256" t="s">
        <v>473</v>
      </c>
      <c r="E581" s="249" t="e">
        <f>F581+G581+H581+I581</f>
        <v>#REF!</v>
      </c>
      <c r="F581" s="251" t="e">
        <f>#REF!+#REF!+#REF!</f>
        <v>#REF!</v>
      </c>
      <c r="G581" s="251" t="e">
        <f>#REF!+#REF!+#REF!</f>
        <v>#REF!</v>
      </c>
      <c r="H581" s="251" t="e">
        <f>#REF!+#REF!+#REF!</f>
        <v>#REF!</v>
      </c>
      <c r="I581" s="251" t="e">
        <f>#REF!+#REF!+#REF!</f>
        <v>#REF!</v>
      </c>
      <c r="J581" s="249" t="e">
        <f>K581+L581+M581+N581</f>
        <v>#REF!</v>
      </c>
      <c r="K581" s="251" t="e">
        <f>#REF!+#REF!+#REF!</f>
        <v>#REF!</v>
      </c>
      <c r="L581" s="251" t="e">
        <f>#REF!+#REF!+#REF!</f>
        <v>#REF!</v>
      </c>
      <c r="M581" s="251" t="e">
        <f>#REF!+#REF!+#REF!</f>
        <v>#REF!</v>
      </c>
      <c r="N581" s="252" t="e">
        <f>#REF!+#REF!+#REF!</f>
        <v>#REF!</v>
      </c>
      <c r="O581" s="251">
        <v>6762180.5999999996</v>
      </c>
      <c r="P581" s="251">
        <v>371000</v>
      </c>
      <c r="Q581" s="251" t="e">
        <f>#REF!+#REF!+Q582+Q584+#REF!+#REF!</f>
        <v>#REF!</v>
      </c>
      <c r="R581" s="251" t="e">
        <f>#REF!+#REF!+R582+R584+#REF!+#REF!</f>
        <v>#REF!</v>
      </c>
      <c r="S581" s="251" t="e">
        <f>#REF!+#REF!+S582+S584+#REF!+#REF!</f>
        <v>#REF!</v>
      </c>
      <c r="T581" s="251" t="e">
        <f>#REF!+#REF!+T582+T584+#REF!+#REF!</f>
        <v>#REF!</v>
      </c>
      <c r="U581" s="251">
        <f>U582+U584+U586</f>
        <v>1857346.52</v>
      </c>
      <c r="V581" s="214"/>
      <c r="W581" s="251">
        <f>W582+W584+W586</f>
        <v>1857346.52</v>
      </c>
      <c r="X581" s="251">
        <f>X582+X584+X586</f>
        <v>37384.61</v>
      </c>
      <c r="Y581" s="251">
        <f>W581+X581</f>
        <v>1894731.1300000001</v>
      </c>
      <c r="Z581" s="214"/>
      <c r="AA581" s="251">
        <f>AA582+AA584+AA586</f>
        <v>1894731.13</v>
      </c>
      <c r="AB581" s="214"/>
      <c r="AC581" s="251">
        <f>AC582+AC584+AC586</f>
        <v>2462880.3200000003</v>
      </c>
      <c r="AD581" s="214"/>
      <c r="AE581" s="251">
        <f>AE582+AE584+AE586</f>
        <v>599821.18999999994</v>
      </c>
      <c r="AF581" s="214"/>
      <c r="AG581" s="251">
        <f>AG582+AG584+AG586</f>
        <v>186700</v>
      </c>
      <c r="AH581" s="214"/>
      <c r="AI581" s="251">
        <f>AI582+AI584+AI586</f>
        <v>454007.8</v>
      </c>
      <c r="AJ581" s="214"/>
      <c r="AK581" s="251">
        <f>AK582+AK584+AK586</f>
        <v>454007.8</v>
      </c>
      <c r="AL581" s="214"/>
      <c r="AM581" s="214"/>
      <c r="AN581" s="251">
        <f>AN582+AN584+AN586</f>
        <v>854377.8</v>
      </c>
      <c r="AO581" s="252"/>
      <c r="AP581" s="251">
        <f>AP582+AP584+AP586</f>
        <v>854377.8</v>
      </c>
      <c r="AQ581" s="214"/>
      <c r="AR581" s="251">
        <f>AR582+AR584+AR586</f>
        <v>854377.8</v>
      </c>
      <c r="AS581" s="214"/>
      <c r="AT581" s="251">
        <f>AT582+AT584+AT586</f>
        <v>854377.8</v>
      </c>
      <c r="AU581" s="214"/>
      <c r="AV581" s="251">
        <f>AV582+AV584+AV586</f>
        <v>854377.8</v>
      </c>
      <c r="AW581" s="214"/>
      <c r="AX581" s="253">
        <f>AX582+AX584+AX586</f>
        <v>0</v>
      </c>
      <c r="AY581" s="476"/>
      <c r="AZ581" s="251">
        <f>AZ582+AZ584+AZ586</f>
        <v>0</v>
      </c>
      <c r="BA581" s="395" t="e">
        <f t="shared" si="29"/>
        <v>#DIV/0!</v>
      </c>
    </row>
    <row r="582" spans="1:53" ht="35.25" hidden="1" customHeight="1" x14ac:dyDescent="0.25">
      <c r="A582" s="255"/>
      <c r="B582" s="257" t="s">
        <v>480</v>
      </c>
      <c r="C582" s="257"/>
      <c r="D582" s="258" t="s">
        <v>481</v>
      </c>
      <c r="E582" s="239"/>
      <c r="F582" s="259"/>
      <c r="G582" s="241"/>
      <c r="H582" s="241"/>
      <c r="I582" s="241"/>
      <c r="J582" s="239"/>
      <c r="K582" s="259"/>
      <c r="L582" s="241"/>
      <c r="M582" s="241"/>
      <c r="N582" s="260"/>
      <c r="O582" s="241"/>
      <c r="P582" s="241"/>
      <c r="Q582" s="241">
        <v>1756437</v>
      </c>
      <c r="R582" s="241">
        <v>1756437</v>
      </c>
      <c r="S582" s="241">
        <v>1940956</v>
      </c>
      <c r="T582" s="241">
        <v>2426653.5099999998</v>
      </c>
      <c r="U582" s="241">
        <f>U583</f>
        <v>1409334.52</v>
      </c>
      <c r="V582" s="214"/>
      <c r="W582" s="241">
        <f>W583</f>
        <v>1409334.52</v>
      </c>
      <c r="X582" s="241">
        <f>X583</f>
        <v>14624.45</v>
      </c>
      <c r="Y582" s="241">
        <f>W582+X582</f>
        <v>1423958.97</v>
      </c>
      <c r="Z582" s="214"/>
      <c r="AA582" s="241">
        <f>Y582+Z582</f>
        <v>1423958.97</v>
      </c>
      <c r="AB582" s="214"/>
      <c r="AC582" s="241">
        <f>AC583</f>
        <v>1668279.8</v>
      </c>
      <c r="AD582" s="214"/>
      <c r="AE582" s="241">
        <f>AE583</f>
        <v>292415.68</v>
      </c>
      <c r="AF582" s="214"/>
      <c r="AG582" s="241">
        <f>AG583</f>
        <v>56800</v>
      </c>
      <c r="AH582" s="214"/>
      <c r="AI582" s="241">
        <f>AI583</f>
        <v>56800</v>
      </c>
      <c r="AJ582" s="214"/>
      <c r="AK582" s="241">
        <f>AK583</f>
        <v>56800</v>
      </c>
      <c r="AL582" s="214"/>
      <c r="AM582" s="214"/>
      <c r="AN582" s="241">
        <f>AN583</f>
        <v>56800</v>
      </c>
      <c r="AO582" s="260"/>
      <c r="AP582" s="241">
        <f>AP583</f>
        <v>56800</v>
      </c>
      <c r="AQ582" s="214"/>
      <c r="AR582" s="241">
        <f>AR583</f>
        <v>56800</v>
      </c>
      <c r="AS582" s="214"/>
      <c r="AT582" s="241">
        <f>AT583</f>
        <v>56800</v>
      </c>
      <c r="AU582" s="214"/>
      <c r="AV582" s="241">
        <f>AV583</f>
        <v>56800</v>
      </c>
      <c r="AW582" s="214"/>
      <c r="AX582" s="261">
        <f>AX583</f>
        <v>0</v>
      </c>
      <c r="AY582" s="476"/>
      <c r="AZ582" s="241">
        <f>AZ583</f>
        <v>0</v>
      </c>
      <c r="BA582" s="395" t="e">
        <f t="shared" si="29"/>
        <v>#DIV/0!</v>
      </c>
    </row>
    <row r="583" spans="1:53" ht="0.75" hidden="1" customHeight="1" x14ac:dyDescent="0.25">
      <c r="A583" s="255"/>
      <c r="B583" s="257" t="s">
        <v>482</v>
      </c>
      <c r="C583" s="257"/>
      <c r="D583" s="258" t="s">
        <v>466</v>
      </c>
      <c r="E583" s="239"/>
      <c r="F583" s="259"/>
      <c r="G583" s="241"/>
      <c r="H583" s="241"/>
      <c r="I583" s="241"/>
      <c r="J583" s="239"/>
      <c r="K583" s="259"/>
      <c r="L583" s="241"/>
      <c r="M583" s="241"/>
      <c r="N583" s="260"/>
      <c r="O583" s="241"/>
      <c r="P583" s="241"/>
      <c r="Q583" s="241"/>
      <c r="R583" s="241"/>
      <c r="S583" s="241"/>
      <c r="T583" s="241"/>
      <c r="U583" s="241">
        <v>1409334.52</v>
      </c>
      <c r="V583" s="214"/>
      <c r="W583" s="241">
        <v>1409334.52</v>
      </c>
      <c r="X583" s="241">
        <v>14624.45</v>
      </c>
      <c r="Y583" s="241">
        <f>W583+X583</f>
        <v>1423958.97</v>
      </c>
      <c r="Z583" s="214"/>
      <c r="AA583" s="241">
        <f>Y583+Z583</f>
        <v>1423958.97</v>
      </c>
      <c r="AB583" s="214">
        <v>244320.83</v>
      </c>
      <c r="AC583" s="241">
        <f>AA583+AB583</f>
        <v>1668279.8</v>
      </c>
      <c r="AD583" s="214">
        <v>142910.88</v>
      </c>
      <c r="AE583" s="241">
        <v>292415.68</v>
      </c>
      <c r="AF583" s="214"/>
      <c r="AG583" s="241">
        <v>56800</v>
      </c>
      <c r="AH583" s="214"/>
      <c r="AI583" s="241">
        <v>56800</v>
      </c>
      <c r="AJ583" s="214"/>
      <c r="AK583" s="241">
        <v>56800</v>
      </c>
      <c r="AL583" s="214"/>
      <c r="AM583" s="214"/>
      <c r="AN583" s="241">
        <v>56800</v>
      </c>
      <c r="AO583" s="260"/>
      <c r="AP583" s="241">
        <v>56800</v>
      </c>
      <c r="AQ583" s="214"/>
      <c r="AR583" s="241">
        <v>56800</v>
      </c>
      <c r="AS583" s="214"/>
      <c r="AT583" s="241">
        <v>56800</v>
      </c>
      <c r="AU583" s="214"/>
      <c r="AV583" s="241">
        <v>56800</v>
      </c>
      <c r="AW583" s="214"/>
      <c r="AX583" s="261">
        <v>0</v>
      </c>
      <c r="AY583" s="476"/>
      <c r="AZ583" s="241">
        <v>0</v>
      </c>
      <c r="BA583" s="395" t="e">
        <f t="shared" si="29"/>
        <v>#DIV/0!</v>
      </c>
    </row>
    <row r="584" spans="1:53" ht="34.5" hidden="1" customHeight="1" x14ac:dyDescent="0.25">
      <c r="A584" s="255"/>
      <c r="B584" s="257" t="s">
        <v>483</v>
      </c>
      <c r="C584" s="257"/>
      <c r="D584" s="258" t="s">
        <v>484</v>
      </c>
      <c r="E584" s="239"/>
      <c r="F584" s="259"/>
      <c r="G584" s="241"/>
      <c r="H584" s="241"/>
      <c r="I584" s="241"/>
      <c r="J584" s="239"/>
      <c r="K584" s="259"/>
      <c r="L584" s="241"/>
      <c r="M584" s="241"/>
      <c r="N584" s="260"/>
      <c r="O584" s="241"/>
      <c r="P584" s="241"/>
      <c r="Q584" s="241">
        <v>38042</v>
      </c>
      <c r="R584" s="241">
        <v>38042</v>
      </c>
      <c r="S584" s="241">
        <v>148000</v>
      </c>
      <c r="T584" s="241">
        <v>148000</v>
      </c>
      <c r="U584" s="241">
        <f>U585</f>
        <v>448012</v>
      </c>
      <c r="V584" s="214"/>
      <c r="W584" s="241">
        <f>W585</f>
        <v>448012</v>
      </c>
      <c r="X584" s="241">
        <f>X585</f>
        <v>22760.16</v>
      </c>
      <c r="Y584" s="241">
        <f>W584+X584</f>
        <v>470772.16</v>
      </c>
      <c r="Z584" s="214"/>
      <c r="AA584" s="241">
        <f>Y584+Z584</f>
        <v>470772.16</v>
      </c>
      <c r="AB584" s="214"/>
      <c r="AC584" s="241">
        <f>AC585</f>
        <v>794600.52</v>
      </c>
      <c r="AD584" s="214"/>
      <c r="AE584" s="241">
        <f>AE585</f>
        <v>307405.51</v>
      </c>
      <c r="AF584" s="214"/>
      <c r="AG584" s="241">
        <f>AG585</f>
        <v>129900</v>
      </c>
      <c r="AH584" s="214"/>
      <c r="AI584" s="241">
        <f>AI585</f>
        <v>129900</v>
      </c>
      <c r="AJ584" s="214"/>
      <c r="AK584" s="241">
        <f>AK585</f>
        <v>129900</v>
      </c>
      <c r="AL584" s="214"/>
      <c r="AM584" s="214"/>
      <c r="AN584" s="241">
        <f>AN585</f>
        <v>129900</v>
      </c>
      <c r="AO584" s="260"/>
      <c r="AP584" s="241">
        <f>AP585</f>
        <v>129900</v>
      </c>
      <c r="AQ584" s="214"/>
      <c r="AR584" s="241">
        <f>AR585</f>
        <v>129900</v>
      </c>
      <c r="AS584" s="214"/>
      <c r="AT584" s="241">
        <f>AT585</f>
        <v>129900</v>
      </c>
      <c r="AU584" s="214"/>
      <c r="AV584" s="241">
        <f>AV585</f>
        <v>129900</v>
      </c>
      <c r="AW584" s="214"/>
      <c r="AX584" s="261">
        <v>0</v>
      </c>
      <c r="AY584" s="476"/>
      <c r="AZ584" s="241">
        <v>0</v>
      </c>
      <c r="BA584" s="395" t="e">
        <f t="shared" si="29"/>
        <v>#DIV/0!</v>
      </c>
    </row>
    <row r="585" spans="1:53" ht="35.25" hidden="1" customHeight="1" x14ac:dyDescent="0.25">
      <c r="A585" s="255"/>
      <c r="B585" s="257" t="s">
        <v>485</v>
      </c>
      <c r="C585" s="257"/>
      <c r="D585" s="258" t="s">
        <v>466</v>
      </c>
      <c r="E585" s="239"/>
      <c r="F585" s="259"/>
      <c r="G585" s="241"/>
      <c r="H585" s="241"/>
      <c r="I585" s="241"/>
      <c r="J585" s="239"/>
      <c r="K585" s="259"/>
      <c r="L585" s="241"/>
      <c r="M585" s="241"/>
      <c r="N585" s="260"/>
      <c r="O585" s="241"/>
      <c r="P585" s="241"/>
      <c r="Q585" s="241"/>
      <c r="R585" s="241"/>
      <c r="S585" s="241"/>
      <c r="T585" s="241"/>
      <c r="U585" s="241">
        <v>448012</v>
      </c>
      <c r="V585" s="214"/>
      <c r="W585" s="241">
        <v>448012</v>
      </c>
      <c r="X585" s="241">
        <v>22760.16</v>
      </c>
      <c r="Y585" s="241">
        <f>W585+X585</f>
        <v>470772.16</v>
      </c>
      <c r="Z585" s="214"/>
      <c r="AA585" s="241">
        <f>Y585+Z585</f>
        <v>470772.16</v>
      </c>
      <c r="AB585" s="214">
        <v>323828.36</v>
      </c>
      <c r="AC585" s="241">
        <f>AA585+AB585</f>
        <v>794600.52</v>
      </c>
      <c r="AD585" s="214">
        <v>9652.35</v>
      </c>
      <c r="AE585" s="241">
        <v>307405.51</v>
      </c>
      <c r="AF585" s="214"/>
      <c r="AG585" s="241">
        <v>129900</v>
      </c>
      <c r="AH585" s="214"/>
      <c r="AI585" s="241">
        <v>129900</v>
      </c>
      <c r="AJ585" s="214"/>
      <c r="AK585" s="241">
        <v>129900</v>
      </c>
      <c r="AL585" s="214"/>
      <c r="AM585" s="214"/>
      <c r="AN585" s="241">
        <v>129900</v>
      </c>
      <c r="AO585" s="260"/>
      <c r="AP585" s="241">
        <v>129900</v>
      </c>
      <c r="AQ585" s="214"/>
      <c r="AR585" s="241">
        <v>129900</v>
      </c>
      <c r="AS585" s="214"/>
      <c r="AT585" s="241">
        <v>129900</v>
      </c>
      <c r="AU585" s="214"/>
      <c r="AV585" s="241">
        <v>129900</v>
      </c>
      <c r="AW585" s="214"/>
      <c r="AX585" s="261">
        <v>0</v>
      </c>
      <c r="AY585" s="476"/>
      <c r="AZ585" s="241">
        <v>0</v>
      </c>
      <c r="BA585" s="395" t="e">
        <f t="shared" si="29"/>
        <v>#DIV/0!</v>
      </c>
    </row>
    <row r="586" spans="1:53" ht="0.75" hidden="1" customHeight="1" x14ac:dyDescent="0.25">
      <c r="A586" s="246" t="s">
        <v>796</v>
      </c>
      <c r="B586" s="247" t="s">
        <v>15</v>
      </c>
      <c r="C586" s="247" t="s">
        <v>764</v>
      </c>
      <c r="D586" s="248" t="s">
        <v>58</v>
      </c>
      <c r="E586" s="249"/>
      <c r="F586" s="250"/>
      <c r="G586" s="251"/>
      <c r="H586" s="251"/>
      <c r="I586" s="251"/>
      <c r="J586" s="249"/>
      <c r="K586" s="250"/>
      <c r="L586" s="251"/>
      <c r="M586" s="251"/>
      <c r="N586" s="252"/>
      <c r="O586" s="251"/>
      <c r="P586" s="251"/>
      <c r="Q586" s="251"/>
      <c r="R586" s="251"/>
      <c r="S586" s="251"/>
      <c r="T586" s="251"/>
      <c r="U586" s="251"/>
      <c r="V586" s="305"/>
      <c r="W586" s="251"/>
      <c r="X586" s="251"/>
      <c r="Y586" s="251"/>
      <c r="Z586" s="312"/>
      <c r="AA586" s="251"/>
      <c r="AB586" s="305"/>
      <c r="AC586" s="251"/>
      <c r="AD586" s="305"/>
      <c r="AE586" s="251"/>
      <c r="AF586" s="305"/>
      <c r="AG586" s="251"/>
      <c r="AH586" s="305">
        <v>267307.8</v>
      </c>
      <c r="AI586" s="251">
        <f>AH586</f>
        <v>267307.8</v>
      </c>
      <c r="AJ586" s="305"/>
      <c r="AK586" s="251">
        <f>AI586</f>
        <v>267307.8</v>
      </c>
      <c r="AL586" s="305">
        <v>400370</v>
      </c>
      <c r="AM586" s="305"/>
      <c r="AN586" s="251">
        <f>AK586+AL586+AM586</f>
        <v>667677.80000000005</v>
      </c>
      <c r="AO586" s="252"/>
      <c r="AP586" s="251">
        <f>AM586+AN586+AO586</f>
        <v>667677.80000000005</v>
      </c>
      <c r="AQ586" s="305"/>
      <c r="AR586" s="251">
        <f>AO586+AP586+AQ586</f>
        <v>667677.80000000005</v>
      </c>
      <c r="AS586" s="305"/>
      <c r="AT586" s="251">
        <f>AQ586+AR586+AS586</f>
        <v>667677.80000000005</v>
      </c>
      <c r="AU586" s="305"/>
      <c r="AV586" s="251">
        <f>AS586+AT586+AU586</f>
        <v>667677.80000000005</v>
      </c>
      <c r="AW586" s="305">
        <v>-74.8</v>
      </c>
      <c r="AX586" s="253"/>
      <c r="AY586" s="476"/>
      <c r="AZ586" s="251"/>
      <c r="BA586" s="395" t="e">
        <f t="shared" si="29"/>
        <v>#DIV/0!</v>
      </c>
    </row>
    <row r="587" spans="1:53" ht="30" hidden="1" customHeight="1" x14ac:dyDescent="0.25">
      <c r="A587" s="255" t="s">
        <v>796</v>
      </c>
      <c r="B587" s="257" t="s">
        <v>18</v>
      </c>
      <c r="C587" s="257" t="s">
        <v>764</v>
      </c>
      <c r="D587" s="258" t="s">
        <v>14</v>
      </c>
      <c r="E587" s="239"/>
      <c r="F587" s="259"/>
      <c r="G587" s="241"/>
      <c r="H587" s="241"/>
      <c r="I587" s="241"/>
      <c r="J587" s="239"/>
      <c r="K587" s="259"/>
      <c r="L587" s="241"/>
      <c r="M587" s="241"/>
      <c r="N587" s="260"/>
      <c r="O587" s="241"/>
      <c r="P587" s="241"/>
      <c r="Q587" s="241"/>
      <c r="R587" s="241"/>
      <c r="S587" s="241"/>
      <c r="T587" s="241"/>
      <c r="U587" s="241"/>
      <c r="V587" s="214"/>
      <c r="W587" s="241"/>
      <c r="X587" s="241"/>
      <c r="Y587" s="241"/>
      <c r="Z587" s="270"/>
      <c r="AA587" s="241"/>
      <c r="AB587" s="214"/>
      <c r="AC587" s="241"/>
      <c r="AD587" s="214"/>
      <c r="AE587" s="241"/>
      <c r="AF587" s="214"/>
      <c r="AG587" s="241"/>
      <c r="AH587" s="214"/>
      <c r="AI587" s="241"/>
      <c r="AJ587" s="214"/>
      <c r="AK587" s="241"/>
      <c r="AL587" s="214"/>
      <c r="AM587" s="214"/>
      <c r="AN587" s="241"/>
      <c r="AO587" s="260"/>
      <c r="AP587" s="241"/>
      <c r="AQ587" s="214"/>
      <c r="AR587" s="241"/>
      <c r="AS587" s="214"/>
      <c r="AT587" s="241"/>
      <c r="AU587" s="214"/>
      <c r="AV587" s="241"/>
      <c r="AW587" s="214"/>
      <c r="AX587" s="261">
        <f>AX588</f>
        <v>0</v>
      </c>
      <c r="AY587" s="476"/>
      <c r="AZ587" s="241">
        <f>AZ588</f>
        <v>0</v>
      </c>
      <c r="BA587" s="395" t="e">
        <f t="shared" si="29"/>
        <v>#DIV/0!</v>
      </c>
    </row>
    <row r="588" spans="1:53" ht="0.75" hidden="1" customHeight="1" x14ac:dyDescent="0.25">
      <c r="A588" s="255" t="s">
        <v>796</v>
      </c>
      <c r="B588" s="257" t="s">
        <v>117</v>
      </c>
      <c r="C588" s="257" t="s">
        <v>764</v>
      </c>
      <c r="D588" s="258" t="s">
        <v>57</v>
      </c>
      <c r="E588" s="239"/>
      <c r="F588" s="259"/>
      <c r="G588" s="241"/>
      <c r="H588" s="241"/>
      <c r="I588" s="241"/>
      <c r="J588" s="239"/>
      <c r="K588" s="259"/>
      <c r="L588" s="241"/>
      <c r="M588" s="241"/>
      <c r="N588" s="260"/>
      <c r="O588" s="241"/>
      <c r="P588" s="241"/>
      <c r="Q588" s="241"/>
      <c r="R588" s="241"/>
      <c r="S588" s="241"/>
      <c r="T588" s="241"/>
      <c r="U588" s="241"/>
      <c r="V588" s="214"/>
      <c r="W588" s="241"/>
      <c r="X588" s="241"/>
      <c r="Y588" s="241"/>
      <c r="Z588" s="270"/>
      <c r="AA588" s="241"/>
      <c r="AB588" s="214"/>
      <c r="AC588" s="241"/>
      <c r="AD588" s="214"/>
      <c r="AE588" s="241"/>
      <c r="AF588" s="214"/>
      <c r="AG588" s="241"/>
      <c r="AH588" s="214"/>
      <c r="AI588" s="241"/>
      <c r="AJ588" s="214"/>
      <c r="AK588" s="241"/>
      <c r="AL588" s="214"/>
      <c r="AM588" s="214"/>
      <c r="AN588" s="241"/>
      <c r="AO588" s="260"/>
      <c r="AP588" s="241"/>
      <c r="AQ588" s="214"/>
      <c r="AR588" s="241"/>
      <c r="AS588" s="214"/>
      <c r="AT588" s="241"/>
      <c r="AU588" s="214"/>
      <c r="AV588" s="241"/>
      <c r="AW588" s="214"/>
      <c r="AX588" s="261">
        <f>AX589</f>
        <v>0</v>
      </c>
      <c r="AY588" s="476"/>
      <c r="AZ588" s="241">
        <f>AZ589</f>
        <v>0</v>
      </c>
      <c r="BA588" s="395" t="e">
        <f t="shared" si="29"/>
        <v>#DIV/0!</v>
      </c>
    </row>
    <row r="589" spans="1:53" ht="22.5" hidden="1" customHeight="1" x14ac:dyDescent="0.25">
      <c r="A589" s="255" t="s">
        <v>796</v>
      </c>
      <c r="B589" s="257" t="s">
        <v>117</v>
      </c>
      <c r="C589" s="257" t="s">
        <v>13</v>
      </c>
      <c r="D589" s="258" t="s">
        <v>59</v>
      </c>
      <c r="E589" s="239"/>
      <c r="F589" s="259"/>
      <c r="G589" s="241"/>
      <c r="H589" s="241"/>
      <c r="I589" s="241"/>
      <c r="J589" s="239"/>
      <c r="K589" s="259"/>
      <c r="L589" s="241"/>
      <c r="M589" s="241"/>
      <c r="N589" s="260"/>
      <c r="O589" s="241"/>
      <c r="P589" s="241"/>
      <c r="Q589" s="241"/>
      <c r="R589" s="241"/>
      <c r="S589" s="241"/>
      <c r="T589" s="241"/>
      <c r="U589" s="241"/>
      <c r="V589" s="214"/>
      <c r="W589" s="241"/>
      <c r="X589" s="241"/>
      <c r="Y589" s="241"/>
      <c r="Z589" s="270"/>
      <c r="AA589" s="241"/>
      <c r="AB589" s="214"/>
      <c r="AC589" s="241"/>
      <c r="AD589" s="214"/>
      <c r="AE589" s="241"/>
      <c r="AF589" s="214"/>
      <c r="AG589" s="241"/>
      <c r="AH589" s="214"/>
      <c r="AI589" s="241"/>
      <c r="AJ589" s="214"/>
      <c r="AK589" s="241"/>
      <c r="AL589" s="214"/>
      <c r="AM589" s="214"/>
      <c r="AN589" s="241"/>
      <c r="AO589" s="260"/>
      <c r="AP589" s="241"/>
      <c r="AQ589" s="214"/>
      <c r="AR589" s="241"/>
      <c r="AS589" s="214"/>
      <c r="AT589" s="241"/>
      <c r="AU589" s="214"/>
      <c r="AV589" s="241"/>
      <c r="AW589" s="214"/>
      <c r="AX589" s="261">
        <v>0</v>
      </c>
      <c r="AY589" s="476"/>
      <c r="AZ589" s="241">
        <v>0</v>
      </c>
      <c r="BA589" s="395" t="e">
        <f t="shared" si="29"/>
        <v>#DIV/0!</v>
      </c>
    </row>
    <row r="590" spans="1:53" ht="26.25" hidden="1" customHeight="1" x14ac:dyDescent="0.25">
      <c r="A590" s="246" t="s">
        <v>796</v>
      </c>
      <c r="B590" s="247" t="s">
        <v>81</v>
      </c>
      <c r="C590" s="247" t="s">
        <v>764</v>
      </c>
      <c r="D590" s="248" t="s">
        <v>33</v>
      </c>
      <c r="E590" s="249"/>
      <c r="F590" s="250"/>
      <c r="G590" s="251"/>
      <c r="H590" s="251"/>
      <c r="I590" s="251"/>
      <c r="J590" s="249"/>
      <c r="K590" s="250"/>
      <c r="L590" s="251"/>
      <c r="M590" s="251"/>
      <c r="N590" s="252"/>
      <c r="O590" s="251"/>
      <c r="P590" s="251"/>
      <c r="Q590" s="251"/>
      <c r="R590" s="251"/>
      <c r="S590" s="251"/>
      <c r="T590" s="251"/>
      <c r="U590" s="251"/>
      <c r="V590" s="305"/>
      <c r="W590" s="251"/>
      <c r="X590" s="251"/>
      <c r="Y590" s="251"/>
      <c r="Z590" s="312"/>
      <c r="AA590" s="251"/>
      <c r="AB590" s="305"/>
      <c r="AC590" s="251"/>
      <c r="AD590" s="305"/>
      <c r="AE590" s="251"/>
      <c r="AF590" s="305"/>
      <c r="AG590" s="251"/>
      <c r="AH590" s="305">
        <v>267307.8</v>
      </c>
      <c r="AI590" s="251">
        <f>AH590</f>
        <v>267307.8</v>
      </c>
      <c r="AJ590" s="305"/>
      <c r="AK590" s="251">
        <f>AI590</f>
        <v>267307.8</v>
      </c>
      <c r="AL590" s="305">
        <v>400370</v>
      </c>
      <c r="AM590" s="305"/>
      <c r="AN590" s="251">
        <f>AK590+AL590+AM590</f>
        <v>667677.80000000005</v>
      </c>
      <c r="AO590" s="252"/>
      <c r="AP590" s="251">
        <f>AM590+AN590+AO590</f>
        <v>667677.80000000005</v>
      </c>
      <c r="AQ590" s="305"/>
      <c r="AR590" s="251">
        <f>AO590+AP590+AQ590</f>
        <v>667677.80000000005</v>
      </c>
      <c r="AS590" s="305"/>
      <c r="AT590" s="251">
        <f>AQ590+AR590+AS590</f>
        <v>667677.80000000005</v>
      </c>
      <c r="AU590" s="305"/>
      <c r="AV590" s="251">
        <f>AS590+AT590+AU590</f>
        <v>667677.80000000005</v>
      </c>
      <c r="AW590" s="305">
        <v>-74.8</v>
      </c>
      <c r="AX590" s="253"/>
      <c r="AY590" s="476"/>
      <c r="AZ590" s="251"/>
      <c r="BA590" s="395" t="e">
        <f t="shared" si="29"/>
        <v>#DIV/0!</v>
      </c>
    </row>
    <row r="591" spans="1:53" ht="27" customHeight="1" x14ac:dyDescent="0.25">
      <c r="A591" s="236" t="s">
        <v>796</v>
      </c>
      <c r="B591" s="237" t="s">
        <v>82</v>
      </c>
      <c r="C591" s="237" t="s">
        <v>764</v>
      </c>
      <c r="D591" s="287" t="s">
        <v>14</v>
      </c>
      <c r="E591" s="239"/>
      <c r="F591" s="276"/>
      <c r="G591" s="239"/>
      <c r="H591" s="239"/>
      <c r="I591" s="239"/>
      <c r="J591" s="239"/>
      <c r="K591" s="276"/>
      <c r="L591" s="239"/>
      <c r="M591" s="239"/>
      <c r="N591" s="240"/>
      <c r="O591" s="239"/>
      <c r="P591" s="239"/>
      <c r="Q591" s="239"/>
      <c r="R591" s="239"/>
      <c r="S591" s="239"/>
      <c r="T591" s="239"/>
      <c r="U591" s="239"/>
      <c r="V591" s="265"/>
      <c r="W591" s="239"/>
      <c r="X591" s="239"/>
      <c r="Y591" s="239"/>
      <c r="Z591" s="277"/>
      <c r="AA591" s="239"/>
      <c r="AB591" s="265"/>
      <c r="AC591" s="239"/>
      <c r="AD591" s="265"/>
      <c r="AE591" s="239"/>
      <c r="AF591" s="265"/>
      <c r="AG591" s="239"/>
      <c r="AH591" s="265"/>
      <c r="AI591" s="239"/>
      <c r="AJ591" s="265"/>
      <c r="AK591" s="239"/>
      <c r="AL591" s="265"/>
      <c r="AM591" s="265"/>
      <c r="AN591" s="239"/>
      <c r="AO591" s="240"/>
      <c r="AP591" s="239"/>
      <c r="AQ591" s="265"/>
      <c r="AR591" s="239"/>
      <c r="AS591" s="265"/>
      <c r="AT591" s="239"/>
      <c r="AU591" s="265"/>
      <c r="AV591" s="239"/>
      <c r="AW591" s="265"/>
      <c r="AX591" s="242">
        <f>AX592</f>
        <v>2467.4189999999999</v>
      </c>
      <c r="AY591" s="476"/>
      <c r="AZ591" s="241">
        <f>AZ592</f>
        <v>4967.5695100000003</v>
      </c>
      <c r="BA591" s="395">
        <f t="shared" si="29"/>
        <v>201.32654851081236</v>
      </c>
    </row>
    <row r="592" spans="1:53" ht="37.5" customHeight="1" x14ac:dyDescent="0.25">
      <c r="A592" s="255" t="s">
        <v>796</v>
      </c>
      <c r="B592" s="257" t="s">
        <v>118</v>
      </c>
      <c r="C592" s="257" t="s">
        <v>764</v>
      </c>
      <c r="D592" s="258" t="s">
        <v>57</v>
      </c>
      <c r="E592" s="239"/>
      <c r="F592" s="259"/>
      <c r="G592" s="241"/>
      <c r="H592" s="241"/>
      <c r="I592" s="241"/>
      <c r="J592" s="239"/>
      <c r="K592" s="259"/>
      <c r="L592" s="241"/>
      <c r="M592" s="241"/>
      <c r="N592" s="260"/>
      <c r="O592" s="241"/>
      <c r="P592" s="241"/>
      <c r="Q592" s="241"/>
      <c r="R592" s="241"/>
      <c r="S592" s="241"/>
      <c r="T592" s="241"/>
      <c r="U592" s="241"/>
      <c r="V592" s="214"/>
      <c r="W592" s="241"/>
      <c r="X592" s="241"/>
      <c r="Y592" s="241"/>
      <c r="Z592" s="270"/>
      <c r="AA592" s="241"/>
      <c r="AB592" s="214"/>
      <c r="AC592" s="241"/>
      <c r="AD592" s="214"/>
      <c r="AE592" s="241"/>
      <c r="AF592" s="214"/>
      <c r="AG592" s="241"/>
      <c r="AH592" s="214"/>
      <c r="AI592" s="241"/>
      <c r="AJ592" s="214"/>
      <c r="AK592" s="241"/>
      <c r="AL592" s="214"/>
      <c r="AM592" s="214"/>
      <c r="AN592" s="241"/>
      <c r="AO592" s="260"/>
      <c r="AP592" s="241"/>
      <c r="AQ592" s="214"/>
      <c r="AR592" s="241"/>
      <c r="AS592" s="214"/>
      <c r="AT592" s="241"/>
      <c r="AU592" s="214"/>
      <c r="AV592" s="241"/>
      <c r="AW592" s="214"/>
      <c r="AX592" s="261">
        <f>AX593</f>
        <v>2467.4189999999999</v>
      </c>
      <c r="AY592" s="476"/>
      <c r="AZ592" s="241">
        <f>AZ593</f>
        <v>4967.5695100000003</v>
      </c>
      <c r="BA592" s="395">
        <f t="shared" si="29"/>
        <v>201.32654851081236</v>
      </c>
    </row>
    <row r="593" spans="1:53" ht="37.5" customHeight="1" x14ac:dyDescent="0.25">
      <c r="A593" s="255" t="s">
        <v>796</v>
      </c>
      <c r="B593" s="247" t="s">
        <v>768</v>
      </c>
      <c r="C593" s="247" t="s">
        <v>764</v>
      </c>
      <c r="D593" s="248" t="s">
        <v>691</v>
      </c>
      <c r="E593" s="239"/>
      <c r="F593" s="259"/>
      <c r="G593" s="241"/>
      <c r="H593" s="241"/>
      <c r="I593" s="241"/>
      <c r="J593" s="239"/>
      <c r="K593" s="259"/>
      <c r="L593" s="241"/>
      <c r="M593" s="241"/>
      <c r="N593" s="260"/>
      <c r="O593" s="241"/>
      <c r="P593" s="241"/>
      <c r="Q593" s="241"/>
      <c r="R593" s="241"/>
      <c r="S593" s="241"/>
      <c r="T593" s="241"/>
      <c r="U593" s="241"/>
      <c r="V593" s="214"/>
      <c r="W593" s="241"/>
      <c r="X593" s="241"/>
      <c r="Y593" s="241"/>
      <c r="Z593" s="270"/>
      <c r="AA593" s="241"/>
      <c r="AB593" s="214"/>
      <c r="AC593" s="241"/>
      <c r="AD593" s="214"/>
      <c r="AE593" s="241"/>
      <c r="AF593" s="214"/>
      <c r="AG593" s="241"/>
      <c r="AH593" s="214">
        <v>267307.8</v>
      </c>
      <c r="AI593" s="241">
        <f>AH593</f>
        <v>267307.8</v>
      </c>
      <c r="AJ593" s="214"/>
      <c r="AK593" s="241">
        <f>AI593</f>
        <v>267307.8</v>
      </c>
      <c r="AL593" s="214">
        <v>400370</v>
      </c>
      <c r="AM593" s="214"/>
      <c r="AN593" s="241">
        <f>AK593+AL593+AM593</f>
        <v>667677.80000000005</v>
      </c>
      <c r="AO593" s="260"/>
      <c r="AP593" s="241">
        <f>AM593+AN593+AO593</f>
        <v>667677.80000000005</v>
      </c>
      <c r="AQ593" s="214"/>
      <c r="AR593" s="241">
        <f>AO593+AP593+AQ593</f>
        <v>667677.80000000005</v>
      </c>
      <c r="AS593" s="214"/>
      <c r="AT593" s="241">
        <f>AQ593+AR593+AS593</f>
        <v>667677.80000000005</v>
      </c>
      <c r="AU593" s="214"/>
      <c r="AV593" s="241">
        <f>AS593+AT593+AU593</f>
        <v>667677.80000000005</v>
      </c>
      <c r="AW593" s="214">
        <v>-74.8</v>
      </c>
      <c r="AX593" s="253">
        <f>AX598+AX596+AX594</f>
        <v>2467.4189999999999</v>
      </c>
      <c r="AY593" s="476"/>
      <c r="AZ593" s="251">
        <f>AZ598+AZ596+AZ594</f>
        <v>4967.5695100000003</v>
      </c>
      <c r="BA593" s="395">
        <f t="shared" si="29"/>
        <v>201.32654851081236</v>
      </c>
    </row>
    <row r="594" spans="1:53" ht="37.5" customHeight="1" x14ac:dyDescent="0.25">
      <c r="A594" s="255" t="s">
        <v>796</v>
      </c>
      <c r="B594" s="257" t="s">
        <v>124</v>
      </c>
      <c r="C594" s="257" t="s">
        <v>764</v>
      </c>
      <c r="D594" s="258" t="s">
        <v>746</v>
      </c>
      <c r="E594" s="239"/>
      <c r="F594" s="259"/>
      <c r="G594" s="241"/>
      <c r="H594" s="241"/>
      <c r="I594" s="241"/>
      <c r="J594" s="239"/>
      <c r="K594" s="259"/>
      <c r="L594" s="241"/>
      <c r="M594" s="241"/>
      <c r="N594" s="260"/>
      <c r="O594" s="241"/>
      <c r="P594" s="241"/>
      <c r="Q594" s="241"/>
      <c r="R594" s="241"/>
      <c r="S594" s="241"/>
      <c r="T594" s="241"/>
      <c r="U594" s="241"/>
      <c r="V594" s="214"/>
      <c r="W594" s="241"/>
      <c r="X594" s="241"/>
      <c r="Y594" s="241"/>
      <c r="Z594" s="270"/>
      <c r="AA594" s="241"/>
      <c r="AB594" s="214"/>
      <c r="AC594" s="241"/>
      <c r="AD594" s="214"/>
      <c r="AE594" s="241"/>
      <c r="AF594" s="214"/>
      <c r="AG594" s="241"/>
      <c r="AH594" s="214"/>
      <c r="AI594" s="241"/>
      <c r="AJ594" s="214"/>
      <c r="AK594" s="241"/>
      <c r="AL594" s="214"/>
      <c r="AM594" s="214"/>
      <c r="AN594" s="241"/>
      <c r="AO594" s="260"/>
      <c r="AP594" s="241"/>
      <c r="AQ594" s="214"/>
      <c r="AR594" s="241"/>
      <c r="AS594" s="214"/>
      <c r="AT594" s="241"/>
      <c r="AU594" s="214"/>
      <c r="AV594" s="241"/>
      <c r="AW594" s="214"/>
      <c r="AX594" s="253">
        <f>AX595</f>
        <v>41.515000000000001</v>
      </c>
      <c r="AY594" s="476"/>
      <c r="AZ594" s="251">
        <f>AZ595</f>
        <v>0</v>
      </c>
      <c r="BA594" s="395"/>
    </row>
    <row r="595" spans="1:53" ht="37.5" customHeight="1" x14ac:dyDescent="0.25">
      <c r="A595" s="255" t="s">
        <v>796</v>
      </c>
      <c r="B595" s="257" t="s">
        <v>124</v>
      </c>
      <c r="C595" s="257" t="s">
        <v>776</v>
      </c>
      <c r="D595" s="258" t="s">
        <v>740</v>
      </c>
      <c r="E595" s="239"/>
      <c r="F595" s="259"/>
      <c r="G595" s="241"/>
      <c r="H595" s="241"/>
      <c r="I595" s="241"/>
      <c r="J595" s="239"/>
      <c r="K595" s="259"/>
      <c r="L595" s="241"/>
      <c r="M595" s="241"/>
      <c r="N595" s="260"/>
      <c r="O595" s="241"/>
      <c r="P595" s="241"/>
      <c r="Q595" s="241"/>
      <c r="R595" s="241"/>
      <c r="S595" s="241"/>
      <c r="T595" s="241"/>
      <c r="U595" s="241"/>
      <c r="V595" s="214"/>
      <c r="W595" s="241"/>
      <c r="X595" s="241"/>
      <c r="Y595" s="241"/>
      <c r="Z595" s="270"/>
      <c r="AA595" s="241"/>
      <c r="AB595" s="214"/>
      <c r="AC595" s="241"/>
      <c r="AD595" s="214"/>
      <c r="AE595" s="241"/>
      <c r="AF595" s="214"/>
      <c r="AG595" s="241"/>
      <c r="AH595" s="214"/>
      <c r="AI595" s="241"/>
      <c r="AJ595" s="214"/>
      <c r="AK595" s="241"/>
      <c r="AL595" s="214"/>
      <c r="AM595" s="214"/>
      <c r="AN595" s="241"/>
      <c r="AO595" s="260"/>
      <c r="AP595" s="241"/>
      <c r="AQ595" s="214"/>
      <c r="AR595" s="241"/>
      <c r="AS595" s="214"/>
      <c r="AT595" s="241"/>
      <c r="AU595" s="214"/>
      <c r="AV595" s="241"/>
      <c r="AW595" s="214"/>
      <c r="AX595" s="253">
        <v>41.515000000000001</v>
      </c>
      <c r="AY595" s="476"/>
      <c r="AZ595" s="251">
        <f>'[1]4 Расх.2018 '!BB212</f>
        <v>0</v>
      </c>
      <c r="BA595" s="395"/>
    </row>
    <row r="596" spans="1:53" ht="37.5" customHeight="1" x14ac:dyDescent="0.25">
      <c r="A596" s="311" t="s">
        <v>796</v>
      </c>
      <c r="B596" s="247" t="s">
        <v>345</v>
      </c>
      <c r="C596" s="247" t="s">
        <v>764</v>
      </c>
      <c r="D596" s="248" t="s">
        <v>57</v>
      </c>
      <c r="E596" s="249"/>
      <c r="F596" s="250"/>
      <c r="G596" s="251"/>
      <c r="H596" s="251"/>
      <c r="I596" s="251"/>
      <c r="J596" s="249"/>
      <c r="K596" s="250"/>
      <c r="L596" s="251"/>
      <c r="M596" s="251"/>
      <c r="N596" s="252"/>
      <c r="O596" s="251"/>
      <c r="P596" s="251"/>
      <c r="Q596" s="251"/>
      <c r="R596" s="251"/>
      <c r="S596" s="251"/>
      <c r="T596" s="251"/>
      <c r="U596" s="251"/>
      <c r="V596" s="305"/>
      <c r="W596" s="251"/>
      <c r="X596" s="251"/>
      <c r="Y596" s="251"/>
      <c r="Z596" s="312"/>
      <c r="AA596" s="251"/>
      <c r="AB596" s="305"/>
      <c r="AC596" s="251"/>
      <c r="AD596" s="305"/>
      <c r="AE596" s="251"/>
      <c r="AF596" s="305"/>
      <c r="AG596" s="251"/>
      <c r="AH596" s="305"/>
      <c r="AI596" s="251"/>
      <c r="AJ596" s="305"/>
      <c r="AK596" s="251"/>
      <c r="AL596" s="305"/>
      <c r="AM596" s="305"/>
      <c r="AN596" s="251"/>
      <c r="AO596" s="252"/>
      <c r="AP596" s="251"/>
      <c r="AQ596" s="305"/>
      <c r="AR596" s="251"/>
      <c r="AS596" s="305"/>
      <c r="AT596" s="251"/>
      <c r="AU596" s="305"/>
      <c r="AV596" s="251"/>
      <c r="AW596" s="305"/>
      <c r="AX596" s="253">
        <f>AX597</f>
        <v>425.904</v>
      </c>
      <c r="AY596" s="476"/>
      <c r="AZ596" s="251">
        <f>AZ597</f>
        <v>67.569509999999994</v>
      </c>
      <c r="BA596" s="395">
        <f t="shared" si="29"/>
        <v>15.864962526766593</v>
      </c>
    </row>
    <row r="597" spans="1:53" ht="38.25" customHeight="1" x14ac:dyDescent="0.25">
      <c r="A597" s="280" t="s">
        <v>796</v>
      </c>
      <c r="B597" s="257" t="s">
        <v>345</v>
      </c>
      <c r="C597" s="247" t="s">
        <v>771</v>
      </c>
      <c r="D597" s="258" t="s">
        <v>747</v>
      </c>
      <c r="E597" s="239"/>
      <c r="F597" s="259"/>
      <c r="G597" s="241"/>
      <c r="H597" s="241"/>
      <c r="I597" s="241"/>
      <c r="J597" s="239"/>
      <c r="K597" s="259"/>
      <c r="L597" s="241"/>
      <c r="M597" s="241"/>
      <c r="N597" s="260"/>
      <c r="O597" s="241"/>
      <c r="P597" s="241"/>
      <c r="Q597" s="241"/>
      <c r="R597" s="241"/>
      <c r="S597" s="241"/>
      <c r="T597" s="241"/>
      <c r="U597" s="241"/>
      <c r="V597" s="214"/>
      <c r="W597" s="241"/>
      <c r="X597" s="241"/>
      <c r="Y597" s="241"/>
      <c r="Z597" s="270"/>
      <c r="AA597" s="241"/>
      <c r="AB597" s="214"/>
      <c r="AC597" s="241"/>
      <c r="AD597" s="214"/>
      <c r="AE597" s="241"/>
      <c r="AF597" s="214"/>
      <c r="AG597" s="241"/>
      <c r="AH597" s="214"/>
      <c r="AI597" s="241"/>
      <c r="AJ597" s="214"/>
      <c r="AK597" s="241"/>
      <c r="AL597" s="214"/>
      <c r="AM597" s="214"/>
      <c r="AN597" s="241"/>
      <c r="AO597" s="260"/>
      <c r="AP597" s="241"/>
      <c r="AQ597" s="214"/>
      <c r="AR597" s="241"/>
      <c r="AS597" s="214"/>
      <c r="AT597" s="241"/>
      <c r="AU597" s="214"/>
      <c r="AV597" s="241"/>
      <c r="AW597" s="214"/>
      <c r="AX597" s="261">
        <v>425.904</v>
      </c>
      <c r="AY597" s="476"/>
      <c r="AZ597" s="241">
        <f>'[1]4 Расх.2018 '!BB214</f>
        <v>67.569509999999994</v>
      </c>
      <c r="BA597" s="395">
        <f t="shared" si="29"/>
        <v>15.864962526766593</v>
      </c>
    </row>
    <row r="598" spans="1:53" ht="118.5" customHeight="1" x14ac:dyDescent="0.25">
      <c r="A598" s="311" t="s">
        <v>796</v>
      </c>
      <c r="B598" s="247" t="s">
        <v>181</v>
      </c>
      <c r="C598" s="247" t="s">
        <v>764</v>
      </c>
      <c r="D598" s="248" t="s">
        <v>1009</v>
      </c>
      <c r="E598" s="249"/>
      <c r="F598" s="250"/>
      <c r="G598" s="251"/>
      <c r="H598" s="251"/>
      <c r="I598" s="251"/>
      <c r="J598" s="249"/>
      <c r="K598" s="250"/>
      <c r="L598" s="251"/>
      <c r="M598" s="251"/>
      <c r="N598" s="252"/>
      <c r="O598" s="251"/>
      <c r="P598" s="251"/>
      <c r="Q598" s="251"/>
      <c r="R598" s="251"/>
      <c r="S598" s="251"/>
      <c r="T598" s="251"/>
      <c r="U598" s="251"/>
      <c r="V598" s="305"/>
      <c r="W598" s="251"/>
      <c r="X598" s="251"/>
      <c r="Y598" s="251"/>
      <c r="Z598" s="312"/>
      <c r="AA598" s="251"/>
      <c r="AB598" s="305"/>
      <c r="AC598" s="251"/>
      <c r="AD598" s="305"/>
      <c r="AE598" s="251"/>
      <c r="AF598" s="305"/>
      <c r="AG598" s="251"/>
      <c r="AH598" s="305"/>
      <c r="AI598" s="251"/>
      <c r="AJ598" s="305"/>
      <c r="AK598" s="251"/>
      <c r="AL598" s="305"/>
      <c r="AM598" s="305"/>
      <c r="AN598" s="251"/>
      <c r="AO598" s="252"/>
      <c r="AP598" s="251"/>
      <c r="AQ598" s="305"/>
      <c r="AR598" s="251"/>
      <c r="AS598" s="305"/>
      <c r="AT598" s="251"/>
      <c r="AU598" s="305"/>
      <c r="AV598" s="251"/>
      <c r="AW598" s="305"/>
      <c r="AX598" s="253">
        <f>AX599</f>
        <v>2000</v>
      </c>
      <c r="AY598" s="476"/>
      <c r="AZ598" s="251">
        <f>AZ599</f>
        <v>4900</v>
      </c>
      <c r="BA598" s="395">
        <f t="shared" si="29"/>
        <v>245.00000000000003</v>
      </c>
    </row>
    <row r="599" spans="1:53" ht="25.5" customHeight="1" x14ac:dyDescent="0.25">
      <c r="A599" s="280" t="s">
        <v>796</v>
      </c>
      <c r="B599" s="257" t="s">
        <v>181</v>
      </c>
      <c r="C599" s="247" t="s">
        <v>776</v>
      </c>
      <c r="D599" s="258" t="s">
        <v>740</v>
      </c>
      <c r="E599" s="239"/>
      <c r="F599" s="259"/>
      <c r="G599" s="241"/>
      <c r="H599" s="241"/>
      <c r="I599" s="241"/>
      <c r="J599" s="239"/>
      <c r="K599" s="259"/>
      <c r="L599" s="241"/>
      <c r="M599" s="241"/>
      <c r="N599" s="260"/>
      <c r="O599" s="241"/>
      <c r="P599" s="241"/>
      <c r="Q599" s="241"/>
      <c r="R599" s="241"/>
      <c r="S599" s="241"/>
      <c r="T599" s="241"/>
      <c r="U599" s="241"/>
      <c r="V599" s="214"/>
      <c r="W599" s="241"/>
      <c r="X599" s="241"/>
      <c r="Y599" s="241"/>
      <c r="Z599" s="270"/>
      <c r="AA599" s="241"/>
      <c r="AB599" s="214"/>
      <c r="AC599" s="241"/>
      <c r="AD599" s="214"/>
      <c r="AE599" s="241"/>
      <c r="AF599" s="214"/>
      <c r="AG599" s="241"/>
      <c r="AH599" s="214"/>
      <c r="AI599" s="241"/>
      <c r="AJ599" s="214"/>
      <c r="AK599" s="241"/>
      <c r="AL599" s="214"/>
      <c r="AM599" s="214"/>
      <c r="AN599" s="241"/>
      <c r="AO599" s="260"/>
      <c r="AP599" s="241"/>
      <c r="AQ599" s="214"/>
      <c r="AR599" s="241"/>
      <c r="AS599" s="214"/>
      <c r="AT599" s="241"/>
      <c r="AU599" s="214"/>
      <c r="AV599" s="241"/>
      <c r="AW599" s="214"/>
      <c r="AX599" s="261">
        <v>2000</v>
      </c>
      <c r="AY599" s="476"/>
      <c r="AZ599" s="241">
        <f>'[1]4 Расх.2018 '!BB216</f>
        <v>4900</v>
      </c>
      <c r="BA599" s="395">
        <f t="shared" si="29"/>
        <v>245.00000000000003</v>
      </c>
    </row>
    <row r="600" spans="1:53" ht="1.5" hidden="1" customHeight="1" x14ac:dyDescent="0.25">
      <c r="A600" s="280"/>
      <c r="B600" s="257"/>
      <c r="C600" s="257"/>
      <c r="D600" s="258"/>
      <c r="E600" s="239"/>
      <c r="F600" s="259"/>
      <c r="G600" s="241"/>
      <c r="H600" s="241"/>
      <c r="I600" s="241"/>
      <c r="J600" s="239"/>
      <c r="K600" s="259"/>
      <c r="L600" s="241"/>
      <c r="M600" s="241"/>
      <c r="N600" s="260"/>
      <c r="O600" s="241"/>
      <c r="P600" s="241"/>
      <c r="Q600" s="241"/>
      <c r="R600" s="241"/>
      <c r="S600" s="241"/>
      <c r="T600" s="241"/>
      <c r="U600" s="241"/>
      <c r="V600" s="214"/>
      <c r="W600" s="241"/>
      <c r="X600" s="241"/>
      <c r="Y600" s="241"/>
      <c r="Z600" s="270"/>
      <c r="AA600" s="241"/>
      <c r="AB600" s="214"/>
      <c r="AC600" s="241"/>
      <c r="AD600" s="214"/>
      <c r="AE600" s="241"/>
      <c r="AF600" s="214"/>
      <c r="AG600" s="241"/>
      <c r="AH600" s="214"/>
      <c r="AI600" s="241"/>
      <c r="AJ600" s="214"/>
      <c r="AK600" s="241"/>
      <c r="AL600" s="214"/>
      <c r="AM600" s="214"/>
      <c r="AN600" s="241"/>
      <c r="AO600" s="260"/>
      <c r="AP600" s="241"/>
      <c r="AQ600" s="214"/>
      <c r="AR600" s="241"/>
      <c r="AS600" s="214"/>
      <c r="AT600" s="241"/>
      <c r="AU600" s="214"/>
      <c r="AV600" s="241"/>
      <c r="AW600" s="214"/>
      <c r="AX600" s="261"/>
      <c r="AY600" s="476"/>
      <c r="AZ600" s="241"/>
      <c r="BA600" s="395" t="e">
        <f t="shared" si="29"/>
        <v>#DIV/0!</v>
      </c>
    </row>
    <row r="601" spans="1:53" ht="13.5" hidden="1" customHeight="1" x14ac:dyDescent="0.25">
      <c r="A601" s="280"/>
      <c r="B601" s="257"/>
      <c r="C601" s="257"/>
      <c r="D601" s="258"/>
      <c r="E601" s="239"/>
      <c r="F601" s="259"/>
      <c r="G601" s="241"/>
      <c r="H601" s="241"/>
      <c r="I601" s="241"/>
      <c r="J601" s="239"/>
      <c r="K601" s="259"/>
      <c r="L601" s="241"/>
      <c r="M601" s="241"/>
      <c r="N601" s="260"/>
      <c r="O601" s="241"/>
      <c r="P601" s="241"/>
      <c r="Q601" s="241"/>
      <c r="R601" s="241"/>
      <c r="S601" s="241"/>
      <c r="T601" s="241"/>
      <c r="U601" s="241"/>
      <c r="V601" s="214"/>
      <c r="W601" s="241"/>
      <c r="X601" s="241"/>
      <c r="Y601" s="241"/>
      <c r="Z601" s="270"/>
      <c r="AA601" s="241"/>
      <c r="AB601" s="214"/>
      <c r="AC601" s="241"/>
      <c r="AD601" s="214"/>
      <c r="AE601" s="241"/>
      <c r="AF601" s="214"/>
      <c r="AG601" s="241"/>
      <c r="AH601" s="214"/>
      <c r="AI601" s="241"/>
      <c r="AJ601" s="214"/>
      <c r="AK601" s="241"/>
      <c r="AL601" s="214"/>
      <c r="AM601" s="214"/>
      <c r="AN601" s="241"/>
      <c r="AO601" s="260"/>
      <c r="AP601" s="241"/>
      <c r="AQ601" s="214"/>
      <c r="AR601" s="241"/>
      <c r="AS601" s="214"/>
      <c r="AT601" s="241"/>
      <c r="AU601" s="214"/>
      <c r="AV601" s="241"/>
      <c r="AW601" s="214"/>
      <c r="AX601" s="261"/>
      <c r="AY601" s="476"/>
      <c r="AZ601" s="241"/>
      <c r="BA601" s="395" t="e">
        <f t="shared" si="29"/>
        <v>#DIV/0!</v>
      </c>
    </row>
    <row r="602" spans="1:53" ht="15.75" hidden="1" x14ac:dyDescent="0.25">
      <c r="A602" s="236" t="s">
        <v>797</v>
      </c>
      <c r="B602" s="237" t="s">
        <v>766</v>
      </c>
      <c r="C602" s="237" t="s">
        <v>764</v>
      </c>
      <c r="D602" s="287" t="s">
        <v>486</v>
      </c>
      <c r="E602" s="239"/>
      <c r="F602" s="276"/>
      <c r="G602" s="239"/>
      <c r="H602" s="239"/>
      <c r="I602" s="239"/>
      <c r="J602" s="239"/>
      <c r="K602" s="276"/>
      <c r="L602" s="239"/>
      <c r="M602" s="239"/>
      <c r="N602" s="240"/>
      <c r="O602" s="239"/>
      <c r="P602" s="239"/>
      <c r="Q602" s="239"/>
      <c r="R602" s="239"/>
      <c r="S602" s="239"/>
      <c r="T602" s="239"/>
      <c r="U602" s="239" t="e">
        <f>U604</f>
        <v>#REF!</v>
      </c>
      <c r="V602" s="214"/>
      <c r="W602" s="239" t="e">
        <f>W604</f>
        <v>#REF!</v>
      </c>
      <c r="X602" s="239" t="e">
        <f>X604</f>
        <v>#REF!</v>
      </c>
      <c r="Y602" s="239" t="e">
        <f>W602+X602</f>
        <v>#REF!</v>
      </c>
      <c r="Z602" s="214"/>
      <c r="AA602" s="239" t="e">
        <f>AA604+#REF!</f>
        <v>#REF!</v>
      </c>
      <c r="AB602" s="214"/>
      <c r="AC602" s="239" t="e">
        <f>AC604+#REF!</f>
        <v>#REF!</v>
      </c>
      <c r="AD602" s="214"/>
      <c r="AE602" s="239" t="e">
        <f>AE604+#REF!</f>
        <v>#REF!</v>
      </c>
      <c r="AF602" s="214"/>
      <c r="AG602" s="239">
        <f>AG604</f>
        <v>1735400</v>
      </c>
      <c r="AH602" s="214"/>
      <c r="AI602" s="239">
        <f>AI604</f>
        <v>1985400</v>
      </c>
      <c r="AJ602" s="214"/>
      <c r="AK602" s="239">
        <f>AK604</f>
        <v>1985400</v>
      </c>
      <c r="AL602" s="214"/>
      <c r="AM602" s="214"/>
      <c r="AN602" s="239">
        <f>AN604</f>
        <v>1979400</v>
      </c>
      <c r="AO602" s="240"/>
      <c r="AP602" s="239">
        <f>AP604</f>
        <v>1979400</v>
      </c>
      <c r="AQ602" s="214"/>
      <c r="AR602" s="239">
        <f>AR604</f>
        <v>2083004.42</v>
      </c>
      <c r="AS602" s="214"/>
      <c r="AT602" s="239">
        <f>AT604</f>
        <v>3008639.42</v>
      </c>
      <c r="AU602" s="214"/>
      <c r="AV602" s="239">
        <f>AV604</f>
        <v>3008639.42</v>
      </c>
      <c r="AW602" s="214"/>
      <c r="AX602" s="242">
        <f>AX603+AX619</f>
        <v>0</v>
      </c>
      <c r="AY602" s="476"/>
      <c r="AZ602" s="239">
        <f>AZ603+AZ619</f>
        <v>356.91521</v>
      </c>
      <c r="BA602" s="395" t="e">
        <f t="shared" si="29"/>
        <v>#DIV/0!</v>
      </c>
    </row>
    <row r="603" spans="1:53" ht="47.25" hidden="1" x14ac:dyDescent="0.25">
      <c r="A603" s="255" t="s">
        <v>797</v>
      </c>
      <c r="B603" s="247" t="s">
        <v>804</v>
      </c>
      <c r="C603" s="247" t="s">
        <v>764</v>
      </c>
      <c r="D603" s="465" t="s">
        <v>952</v>
      </c>
      <c r="E603" s="239"/>
      <c r="F603" s="276"/>
      <c r="G603" s="239"/>
      <c r="H603" s="239"/>
      <c r="I603" s="239"/>
      <c r="J603" s="239"/>
      <c r="K603" s="276"/>
      <c r="L603" s="239"/>
      <c r="M603" s="239"/>
      <c r="N603" s="240"/>
      <c r="O603" s="239"/>
      <c r="P603" s="239"/>
      <c r="Q603" s="239"/>
      <c r="R603" s="239"/>
      <c r="S603" s="239"/>
      <c r="T603" s="239"/>
      <c r="U603" s="239"/>
      <c r="V603" s="214"/>
      <c r="W603" s="239"/>
      <c r="X603" s="239"/>
      <c r="Y603" s="239"/>
      <c r="Z603" s="214"/>
      <c r="AA603" s="239"/>
      <c r="AB603" s="214"/>
      <c r="AC603" s="239"/>
      <c r="AD603" s="214"/>
      <c r="AE603" s="239"/>
      <c r="AF603" s="214"/>
      <c r="AG603" s="239"/>
      <c r="AH603" s="214"/>
      <c r="AI603" s="239"/>
      <c r="AJ603" s="214"/>
      <c r="AK603" s="239"/>
      <c r="AL603" s="214"/>
      <c r="AM603" s="214"/>
      <c r="AN603" s="239"/>
      <c r="AO603" s="240"/>
      <c r="AP603" s="239"/>
      <c r="AQ603" s="214"/>
      <c r="AR603" s="239"/>
      <c r="AS603" s="214"/>
      <c r="AT603" s="239"/>
      <c r="AU603" s="214"/>
      <c r="AV603" s="239"/>
      <c r="AW603" s="214"/>
      <c r="AX603" s="253"/>
      <c r="AY603" s="476"/>
      <c r="AZ603" s="251"/>
      <c r="BA603" s="395" t="e">
        <f t="shared" si="29"/>
        <v>#DIV/0!</v>
      </c>
    </row>
    <row r="604" spans="1:53" ht="24" hidden="1" customHeight="1" x14ac:dyDescent="0.25">
      <c r="A604" s="255"/>
      <c r="B604" s="247" t="s">
        <v>487</v>
      </c>
      <c r="C604" s="247"/>
      <c r="D604" s="248" t="s">
        <v>486</v>
      </c>
      <c r="E604" s="249"/>
      <c r="F604" s="250"/>
      <c r="G604" s="251"/>
      <c r="H604" s="251"/>
      <c r="I604" s="251"/>
      <c r="J604" s="249"/>
      <c r="K604" s="250"/>
      <c r="L604" s="251"/>
      <c r="M604" s="251"/>
      <c r="N604" s="252"/>
      <c r="O604" s="251"/>
      <c r="P604" s="251"/>
      <c r="Q604" s="251" t="e">
        <f>#REF!+Q605+#REF!+#REF!+Q610</f>
        <v>#REF!</v>
      </c>
      <c r="R604" s="251" t="e">
        <f>#REF!+R605+#REF!+#REF!+R610</f>
        <v>#REF!</v>
      </c>
      <c r="S604" s="251" t="e">
        <f>#REF!+S605+#REF!+#REF!+S610</f>
        <v>#REF!</v>
      </c>
      <c r="T604" s="251" t="e">
        <f>#REF!+T605+#REF!+#REF!+T610</f>
        <v>#REF!</v>
      </c>
      <c r="U604" s="251" t="e">
        <f>U605+#REF!+U610+#REF!+U613</f>
        <v>#REF!</v>
      </c>
      <c r="V604" s="214"/>
      <c r="W604" s="251" t="e">
        <f>W605+#REF!+W610+#REF!+W613</f>
        <v>#REF!</v>
      </c>
      <c r="X604" s="251" t="e">
        <f>X605+#REF!+X610+#REF!+X613</f>
        <v>#REF!</v>
      </c>
      <c r="Y604" s="251" t="e">
        <f>W604+X604</f>
        <v>#REF!</v>
      </c>
      <c r="Z604" s="214"/>
      <c r="AA604" s="251" t="e">
        <f>AA605+#REF!+AA610+#REF!+AA613</f>
        <v>#REF!</v>
      </c>
      <c r="AB604" s="214"/>
      <c r="AC604" s="251" t="e">
        <f>AC605+#REF!+AC610+#REF!+AC613</f>
        <v>#REF!</v>
      </c>
      <c r="AD604" s="214"/>
      <c r="AE604" s="251" t="e">
        <f>AE605+#REF!+AE610+#REF!+AE613</f>
        <v>#REF!</v>
      </c>
      <c r="AF604" s="214"/>
      <c r="AG604" s="251">
        <f>AG605+AG610+AG613</f>
        <v>1735400</v>
      </c>
      <c r="AH604" s="214"/>
      <c r="AI604" s="251">
        <f>AI605+AI610+AI613+AI608</f>
        <v>1985400</v>
      </c>
      <c r="AJ604" s="214"/>
      <c r="AK604" s="251">
        <f>AK605+AK610+AK613+AK608</f>
        <v>1985400</v>
      </c>
      <c r="AL604" s="214"/>
      <c r="AM604" s="214"/>
      <c r="AN604" s="251">
        <f>AN605+AN610+AN613+AN608</f>
        <v>1979400</v>
      </c>
      <c r="AO604" s="252"/>
      <c r="AP604" s="251">
        <f>AP605+AP610+AP613+AP608</f>
        <v>1979400</v>
      </c>
      <c r="AQ604" s="214"/>
      <c r="AR604" s="251">
        <f>AR605+AR610+AR613+AR608</f>
        <v>2083004.42</v>
      </c>
      <c r="AS604" s="214"/>
      <c r="AT604" s="251">
        <f>AT605+AT610+AT613+AT608</f>
        <v>3008639.42</v>
      </c>
      <c r="AU604" s="214"/>
      <c r="AV604" s="251">
        <f>AV605+AV610+AV613+AV608</f>
        <v>3008639.42</v>
      </c>
      <c r="AW604" s="214"/>
      <c r="AX604" s="253"/>
      <c r="AY604" s="476"/>
      <c r="AZ604" s="251"/>
      <c r="BA604" s="395" t="e">
        <f t="shared" si="29"/>
        <v>#DIV/0!</v>
      </c>
    </row>
    <row r="605" spans="1:53" ht="31.5" hidden="1" x14ac:dyDescent="0.25">
      <c r="A605" s="246" t="s">
        <v>797</v>
      </c>
      <c r="B605" s="247" t="s">
        <v>61</v>
      </c>
      <c r="C605" s="247" t="s">
        <v>764</v>
      </c>
      <c r="D605" s="248" t="s">
        <v>95</v>
      </c>
      <c r="E605" s="239"/>
      <c r="F605" s="259"/>
      <c r="G605" s="241"/>
      <c r="H605" s="241"/>
      <c r="I605" s="241"/>
      <c r="J605" s="239"/>
      <c r="K605" s="259"/>
      <c r="L605" s="241"/>
      <c r="M605" s="241"/>
      <c r="N605" s="260"/>
      <c r="O605" s="241"/>
      <c r="P605" s="241"/>
      <c r="Q605" s="241">
        <v>232811</v>
      </c>
      <c r="R605" s="241">
        <v>399000</v>
      </c>
      <c r="S605" s="241">
        <v>399000</v>
      </c>
      <c r="T605" s="241">
        <v>399000</v>
      </c>
      <c r="U605" s="241">
        <f>U607</f>
        <v>450453.89</v>
      </c>
      <c r="V605" s="214"/>
      <c r="W605" s="241">
        <f>W607</f>
        <v>450453.89</v>
      </c>
      <c r="X605" s="241">
        <f>X607</f>
        <v>110606.01</v>
      </c>
      <c r="Y605" s="241">
        <f>W605+X605</f>
        <v>561059.9</v>
      </c>
      <c r="Z605" s="214"/>
      <c r="AA605" s="241">
        <f>Y605+Z605</f>
        <v>561059.9</v>
      </c>
      <c r="AB605" s="214"/>
      <c r="AC605" s="241">
        <f>AA605+AB605</f>
        <v>561059.9</v>
      </c>
      <c r="AD605" s="214"/>
      <c r="AE605" s="241">
        <f>AE607</f>
        <v>646913.1</v>
      </c>
      <c r="AF605" s="214"/>
      <c r="AG605" s="241">
        <f>AG607</f>
        <v>527900</v>
      </c>
      <c r="AH605" s="214"/>
      <c r="AI605" s="241">
        <f>AI607</f>
        <v>527900</v>
      </c>
      <c r="AJ605" s="214"/>
      <c r="AK605" s="241">
        <f>AK607</f>
        <v>527900</v>
      </c>
      <c r="AL605" s="214"/>
      <c r="AM605" s="214"/>
      <c r="AN605" s="241">
        <f>AN607</f>
        <v>527900</v>
      </c>
      <c r="AO605" s="260"/>
      <c r="AP605" s="241">
        <f>AP607</f>
        <v>527900</v>
      </c>
      <c r="AQ605" s="214"/>
      <c r="AR605" s="241">
        <f>AR607</f>
        <v>527900</v>
      </c>
      <c r="AS605" s="214"/>
      <c r="AT605" s="241">
        <f>AT607</f>
        <v>824900</v>
      </c>
      <c r="AU605" s="214"/>
      <c r="AV605" s="241">
        <f>AV607</f>
        <v>824900</v>
      </c>
      <c r="AW605" s="214"/>
      <c r="AX605" s="253">
        <f>AX606</f>
        <v>500</v>
      </c>
      <c r="AY605" s="476"/>
      <c r="AZ605" s="251">
        <f>AZ606</f>
        <v>500</v>
      </c>
      <c r="BA605" s="395">
        <f t="shared" si="29"/>
        <v>100</v>
      </c>
    </row>
    <row r="606" spans="1:53" ht="31.5" hidden="1" x14ac:dyDescent="0.25">
      <c r="A606" s="255" t="s">
        <v>797</v>
      </c>
      <c r="B606" s="257" t="s">
        <v>119</v>
      </c>
      <c r="C606" s="257" t="s">
        <v>764</v>
      </c>
      <c r="D606" s="258" t="s">
        <v>116</v>
      </c>
      <c r="E606" s="239"/>
      <c r="F606" s="259"/>
      <c r="G606" s="241"/>
      <c r="H606" s="241"/>
      <c r="I606" s="241"/>
      <c r="J606" s="239"/>
      <c r="K606" s="259"/>
      <c r="L606" s="241"/>
      <c r="M606" s="241"/>
      <c r="N606" s="260"/>
      <c r="O606" s="241"/>
      <c r="P606" s="241"/>
      <c r="Q606" s="241"/>
      <c r="R606" s="241"/>
      <c r="S606" s="241"/>
      <c r="T606" s="241"/>
      <c r="U606" s="241"/>
      <c r="V606" s="214"/>
      <c r="W606" s="241"/>
      <c r="X606" s="241"/>
      <c r="Y606" s="241"/>
      <c r="Z606" s="214"/>
      <c r="AA606" s="241"/>
      <c r="AB606" s="214"/>
      <c r="AC606" s="241"/>
      <c r="AD606" s="214"/>
      <c r="AE606" s="241"/>
      <c r="AF606" s="214"/>
      <c r="AG606" s="241"/>
      <c r="AH606" s="214"/>
      <c r="AI606" s="241"/>
      <c r="AJ606" s="214"/>
      <c r="AK606" s="241"/>
      <c r="AL606" s="214"/>
      <c r="AM606" s="214"/>
      <c r="AN606" s="241"/>
      <c r="AO606" s="260"/>
      <c r="AP606" s="241"/>
      <c r="AQ606" s="214"/>
      <c r="AR606" s="241"/>
      <c r="AS606" s="214"/>
      <c r="AT606" s="241"/>
      <c r="AU606" s="214"/>
      <c r="AV606" s="241"/>
      <c r="AW606" s="214"/>
      <c r="AX606" s="261">
        <f>AX607</f>
        <v>500</v>
      </c>
      <c r="AY606" s="476"/>
      <c r="AZ606" s="241">
        <f>AZ607</f>
        <v>500</v>
      </c>
      <c r="BA606" s="395">
        <f t="shared" si="29"/>
        <v>100</v>
      </c>
    </row>
    <row r="607" spans="1:53" ht="31.5" hidden="1" x14ac:dyDescent="0.25">
      <c r="A607" s="255" t="s">
        <v>797</v>
      </c>
      <c r="B607" s="257" t="s">
        <v>119</v>
      </c>
      <c r="C607" s="257" t="s">
        <v>771</v>
      </c>
      <c r="D607" s="258" t="s">
        <v>747</v>
      </c>
      <c r="E607" s="239"/>
      <c r="F607" s="259"/>
      <c r="G607" s="241"/>
      <c r="H607" s="241"/>
      <c r="I607" s="241"/>
      <c r="J607" s="239"/>
      <c r="K607" s="259"/>
      <c r="L607" s="241"/>
      <c r="M607" s="241"/>
      <c r="N607" s="260"/>
      <c r="O607" s="241"/>
      <c r="P607" s="241"/>
      <c r="Q607" s="241"/>
      <c r="R607" s="241"/>
      <c r="S607" s="241"/>
      <c r="T607" s="241"/>
      <c r="U607" s="241">
        <v>450453.89</v>
      </c>
      <c r="V607" s="214"/>
      <c r="W607" s="241">
        <v>450453.89</v>
      </c>
      <c r="X607" s="241">
        <v>110606.01</v>
      </c>
      <c r="Y607" s="241">
        <f>W607+X607</f>
        <v>561059.9</v>
      </c>
      <c r="Z607" s="214"/>
      <c r="AA607" s="241">
        <f>Y607+Z607</f>
        <v>561059.9</v>
      </c>
      <c r="AB607" s="214"/>
      <c r="AC607" s="241">
        <f>AA607+AB607</f>
        <v>561059.9</v>
      </c>
      <c r="AD607" s="270">
        <v>46906.86</v>
      </c>
      <c r="AE607" s="241">
        <v>646913.1</v>
      </c>
      <c r="AF607" s="214">
        <v>101991.45</v>
      </c>
      <c r="AG607" s="241">
        <v>527900</v>
      </c>
      <c r="AH607" s="214"/>
      <c r="AI607" s="241">
        <v>527900</v>
      </c>
      <c r="AJ607" s="214"/>
      <c r="AK607" s="241">
        <v>527900</v>
      </c>
      <c r="AL607" s="214"/>
      <c r="AM607" s="214"/>
      <c r="AN607" s="241">
        <v>527900</v>
      </c>
      <c r="AO607" s="260"/>
      <c r="AP607" s="241">
        <v>527900</v>
      </c>
      <c r="AQ607" s="214"/>
      <c r="AR607" s="241">
        <v>527900</v>
      </c>
      <c r="AS607" s="264">
        <v>297000</v>
      </c>
      <c r="AT607" s="241">
        <f>AR607+AS607</f>
        <v>824900</v>
      </c>
      <c r="AU607" s="214"/>
      <c r="AV607" s="241">
        <f>AT607+AU607</f>
        <v>824900</v>
      </c>
      <c r="AW607" s="214"/>
      <c r="AX607" s="261">
        <v>500</v>
      </c>
      <c r="AY607" s="476"/>
      <c r="AZ607" s="241">
        <v>500</v>
      </c>
      <c r="BA607" s="395">
        <f t="shared" si="29"/>
        <v>100</v>
      </c>
    </row>
    <row r="608" spans="1:53" ht="47.25" hidden="1" x14ac:dyDescent="0.25">
      <c r="A608" s="255"/>
      <c r="B608" s="257" t="s">
        <v>488</v>
      </c>
      <c r="C608" s="257"/>
      <c r="D608" s="258" t="s">
        <v>489</v>
      </c>
      <c r="E608" s="239"/>
      <c r="F608" s="259"/>
      <c r="G608" s="241"/>
      <c r="H608" s="241"/>
      <c r="I608" s="241"/>
      <c r="J608" s="239"/>
      <c r="K608" s="259"/>
      <c r="L608" s="241"/>
      <c r="M608" s="241"/>
      <c r="N608" s="260"/>
      <c r="O608" s="241"/>
      <c r="P608" s="241"/>
      <c r="Q608" s="241"/>
      <c r="R608" s="241"/>
      <c r="S608" s="241"/>
      <c r="T608" s="241"/>
      <c r="U608" s="241"/>
      <c r="V608" s="214"/>
      <c r="W608" s="241"/>
      <c r="X608" s="241"/>
      <c r="Y608" s="241"/>
      <c r="Z608" s="214"/>
      <c r="AA608" s="241"/>
      <c r="AB608" s="214"/>
      <c r="AC608" s="241"/>
      <c r="AD608" s="270"/>
      <c r="AE608" s="241"/>
      <c r="AF608" s="214"/>
      <c r="AG608" s="241"/>
      <c r="AH608" s="214"/>
      <c r="AI608" s="241">
        <f>AI609</f>
        <v>50000</v>
      </c>
      <c r="AJ608" s="214"/>
      <c r="AK608" s="241">
        <f>AK609</f>
        <v>50000</v>
      </c>
      <c r="AL608" s="214"/>
      <c r="AM608" s="214"/>
      <c r="AN608" s="241">
        <f>AN609</f>
        <v>0</v>
      </c>
      <c r="AO608" s="260"/>
      <c r="AP608" s="241">
        <f>AP609</f>
        <v>0</v>
      </c>
      <c r="AQ608" s="214"/>
      <c r="AR608" s="241">
        <f>AR609</f>
        <v>18604.419999999998</v>
      </c>
      <c r="AS608" s="214"/>
      <c r="AT608" s="241">
        <f>AT609</f>
        <v>18604.419999999998</v>
      </c>
      <c r="AU608" s="214"/>
      <c r="AV608" s="241">
        <f>AV609</f>
        <v>18604.419999999998</v>
      </c>
      <c r="AW608" s="214"/>
      <c r="AX608" s="261">
        <f>AX609</f>
        <v>0</v>
      </c>
      <c r="AY608" s="476"/>
      <c r="AZ608" s="241">
        <f>AZ609</f>
        <v>0</v>
      </c>
      <c r="BA608" s="395" t="e">
        <f t="shared" si="29"/>
        <v>#DIV/0!</v>
      </c>
    </row>
    <row r="609" spans="1:54" ht="15.75" hidden="1" x14ac:dyDescent="0.25">
      <c r="A609" s="255"/>
      <c r="B609" s="257" t="s">
        <v>490</v>
      </c>
      <c r="C609" s="257"/>
      <c r="D609" s="258" t="s">
        <v>404</v>
      </c>
      <c r="E609" s="239"/>
      <c r="F609" s="259"/>
      <c r="G609" s="241"/>
      <c r="H609" s="241"/>
      <c r="I609" s="241"/>
      <c r="J609" s="239"/>
      <c r="K609" s="259"/>
      <c r="L609" s="241"/>
      <c r="M609" s="241"/>
      <c r="N609" s="260"/>
      <c r="O609" s="241"/>
      <c r="P609" s="241"/>
      <c r="Q609" s="241"/>
      <c r="R609" s="241"/>
      <c r="S609" s="241"/>
      <c r="T609" s="241"/>
      <c r="U609" s="241"/>
      <c r="V609" s="214"/>
      <c r="W609" s="241"/>
      <c r="X609" s="241"/>
      <c r="Y609" s="241"/>
      <c r="Z609" s="214"/>
      <c r="AA609" s="241"/>
      <c r="AB609" s="214"/>
      <c r="AC609" s="241"/>
      <c r="AD609" s="270"/>
      <c r="AE609" s="241"/>
      <c r="AF609" s="214"/>
      <c r="AG609" s="241"/>
      <c r="AH609" s="214">
        <v>50000</v>
      </c>
      <c r="AI609" s="241">
        <f>AH609</f>
        <v>50000</v>
      </c>
      <c r="AJ609" s="214"/>
      <c r="AK609" s="241">
        <f>AI609</f>
        <v>50000</v>
      </c>
      <c r="AL609" s="214">
        <v>-50000</v>
      </c>
      <c r="AM609" s="214"/>
      <c r="AN609" s="241">
        <f>AK609+AL609+AM609</f>
        <v>0</v>
      </c>
      <c r="AO609" s="260"/>
      <c r="AP609" s="241">
        <f>AM609+AN609+AO609</f>
        <v>0</v>
      </c>
      <c r="AQ609" s="214">
        <v>18604.419999999998</v>
      </c>
      <c r="AR609" s="241">
        <f>AP609+AQ609</f>
        <v>18604.419999999998</v>
      </c>
      <c r="AS609" s="214"/>
      <c r="AT609" s="241">
        <f>AR609+AS609</f>
        <v>18604.419999999998</v>
      </c>
      <c r="AU609" s="214"/>
      <c r="AV609" s="241">
        <f>AT609+AU609</f>
        <v>18604.419999999998</v>
      </c>
      <c r="AW609" s="214"/>
      <c r="AX609" s="261">
        <v>0</v>
      </c>
      <c r="AY609" s="476"/>
      <c r="AZ609" s="241">
        <v>0</v>
      </c>
      <c r="BA609" s="395" t="e">
        <f t="shared" si="29"/>
        <v>#DIV/0!</v>
      </c>
    </row>
    <row r="610" spans="1:54" ht="15.75" hidden="1" x14ac:dyDescent="0.25">
      <c r="A610" s="255"/>
      <c r="B610" s="313" t="s">
        <v>491</v>
      </c>
      <c r="C610" s="313"/>
      <c r="D610" s="258" t="s">
        <v>492</v>
      </c>
      <c r="E610" s="239"/>
      <c r="F610" s="259"/>
      <c r="G610" s="241"/>
      <c r="H610" s="241"/>
      <c r="I610" s="241"/>
      <c r="J610" s="239"/>
      <c r="K610" s="259"/>
      <c r="L610" s="241"/>
      <c r="M610" s="241"/>
      <c r="N610" s="260"/>
      <c r="O610" s="241"/>
      <c r="P610" s="241"/>
      <c r="Q610" s="241">
        <v>58407</v>
      </c>
      <c r="R610" s="241">
        <v>58407</v>
      </c>
      <c r="S610" s="241">
        <v>100100</v>
      </c>
      <c r="T610" s="241">
        <v>100100</v>
      </c>
      <c r="U610" s="241">
        <f>U611</f>
        <v>128036.13</v>
      </c>
      <c r="V610" s="214"/>
      <c r="W610" s="241">
        <f>W611</f>
        <v>128036.13</v>
      </c>
      <c r="X610" s="241">
        <f>X611</f>
        <v>31438.44</v>
      </c>
      <c r="Y610" s="241">
        <f>W610+X610</f>
        <v>159474.57</v>
      </c>
      <c r="Z610" s="214"/>
      <c r="AA610" s="241">
        <f>Y610+Z610</f>
        <v>159474.57</v>
      </c>
      <c r="AB610" s="214"/>
      <c r="AC610" s="241">
        <f>AA610+AB610</f>
        <v>159474.57</v>
      </c>
      <c r="AD610" s="214"/>
      <c r="AE610" s="241">
        <f>AE611</f>
        <v>108007.28</v>
      </c>
      <c r="AF610" s="214"/>
      <c r="AG610" s="241">
        <f>AG611</f>
        <v>146900</v>
      </c>
      <c r="AH610" s="214"/>
      <c r="AI610" s="241">
        <f>AI611</f>
        <v>146900</v>
      </c>
      <c r="AJ610" s="214"/>
      <c r="AK610" s="241">
        <f>AK611</f>
        <v>146900</v>
      </c>
      <c r="AL610" s="214"/>
      <c r="AM610" s="214"/>
      <c r="AN610" s="241">
        <f>AN611+AN612</f>
        <v>176900</v>
      </c>
      <c r="AO610" s="260"/>
      <c r="AP610" s="241">
        <f>AP611+AP612</f>
        <v>176900</v>
      </c>
      <c r="AQ610" s="214"/>
      <c r="AR610" s="241">
        <f>AR611+AR612</f>
        <v>176900</v>
      </c>
      <c r="AS610" s="214"/>
      <c r="AT610" s="241">
        <f>AT611+AT612</f>
        <v>176900</v>
      </c>
      <c r="AU610" s="214"/>
      <c r="AV610" s="241">
        <f>AV611+AV612</f>
        <v>176900</v>
      </c>
      <c r="AW610" s="214"/>
      <c r="AX610" s="261">
        <f>AX611+AX612</f>
        <v>0</v>
      </c>
      <c r="AY610" s="476"/>
      <c r="AZ610" s="241">
        <f>AZ611+AZ612</f>
        <v>0</v>
      </c>
      <c r="BA610" s="395" t="e">
        <f t="shared" si="29"/>
        <v>#DIV/0!</v>
      </c>
    </row>
    <row r="611" spans="1:54" ht="15.75" hidden="1" x14ac:dyDescent="0.25">
      <c r="A611" s="255"/>
      <c r="B611" s="257" t="s">
        <v>493</v>
      </c>
      <c r="C611" s="257"/>
      <c r="D611" s="258" t="s">
        <v>466</v>
      </c>
      <c r="E611" s="239"/>
      <c r="F611" s="259"/>
      <c r="G611" s="241"/>
      <c r="H611" s="241"/>
      <c r="I611" s="241"/>
      <c r="J611" s="239"/>
      <c r="K611" s="259"/>
      <c r="L611" s="241"/>
      <c r="M611" s="241"/>
      <c r="N611" s="260"/>
      <c r="O611" s="241"/>
      <c r="P611" s="241"/>
      <c r="Q611" s="241"/>
      <c r="R611" s="241"/>
      <c r="S611" s="241"/>
      <c r="T611" s="241"/>
      <c r="U611" s="241">
        <v>128036.13</v>
      </c>
      <c r="V611" s="214"/>
      <c r="W611" s="241">
        <v>128036.13</v>
      </c>
      <c r="X611" s="241">
        <v>31438.44</v>
      </c>
      <c r="Y611" s="241">
        <f>W611+X611</f>
        <v>159474.57</v>
      </c>
      <c r="Z611" s="214"/>
      <c r="AA611" s="241">
        <f>Y611+Z611</f>
        <v>159474.57</v>
      </c>
      <c r="AB611" s="214"/>
      <c r="AC611" s="241">
        <f>AA611+AB611</f>
        <v>159474.57</v>
      </c>
      <c r="AD611" s="214">
        <v>13332.71</v>
      </c>
      <c r="AE611" s="241">
        <v>108007.28</v>
      </c>
      <c r="AF611" s="214"/>
      <c r="AG611" s="241">
        <v>146900</v>
      </c>
      <c r="AH611" s="214"/>
      <c r="AI611" s="241">
        <v>146900</v>
      </c>
      <c r="AJ611" s="214"/>
      <c r="AK611" s="241">
        <v>146900</v>
      </c>
      <c r="AL611" s="214"/>
      <c r="AM611" s="214"/>
      <c r="AN611" s="241">
        <v>146900</v>
      </c>
      <c r="AO611" s="260"/>
      <c r="AP611" s="241">
        <v>146900</v>
      </c>
      <c r="AQ611" s="214"/>
      <c r="AR611" s="241">
        <v>146900</v>
      </c>
      <c r="AS611" s="214"/>
      <c r="AT611" s="241">
        <v>146900</v>
      </c>
      <c r="AU611" s="214"/>
      <c r="AV611" s="241">
        <v>146900</v>
      </c>
      <c r="AW611" s="214">
        <v>-91900</v>
      </c>
      <c r="AX611" s="261">
        <v>0</v>
      </c>
      <c r="AY611" s="476"/>
      <c r="AZ611" s="241">
        <v>0</v>
      </c>
      <c r="BA611" s="395" t="e">
        <f t="shared" si="29"/>
        <v>#DIV/0!</v>
      </c>
    </row>
    <row r="612" spans="1:54" ht="15.75" hidden="1" x14ac:dyDescent="0.25">
      <c r="A612" s="255"/>
      <c r="B612" s="257" t="s">
        <v>494</v>
      </c>
      <c r="C612" s="257"/>
      <c r="D612" s="258" t="s">
        <v>466</v>
      </c>
      <c r="E612" s="239"/>
      <c r="F612" s="259"/>
      <c r="G612" s="241"/>
      <c r="H612" s="241"/>
      <c r="I612" s="241"/>
      <c r="J612" s="239"/>
      <c r="K612" s="259"/>
      <c r="L612" s="241"/>
      <c r="M612" s="241"/>
      <c r="N612" s="260"/>
      <c r="O612" s="241"/>
      <c r="P612" s="241"/>
      <c r="Q612" s="241"/>
      <c r="R612" s="241"/>
      <c r="S612" s="241"/>
      <c r="T612" s="241"/>
      <c r="U612" s="241"/>
      <c r="V612" s="214"/>
      <c r="W612" s="241"/>
      <c r="X612" s="241"/>
      <c r="Y612" s="241"/>
      <c r="Z612" s="214"/>
      <c r="AA612" s="241"/>
      <c r="AB612" s="214"/>
      <c r="AC612" s="241"/>
      <c r="AD612" s="214"/>
      <c r="AE612" s="241"/>
      <c r="AF612" s="214"/>
      <c r="AG612" s="241"/>
      <c r="AH612" s="214"/>
      <c r="AI612" s="241"/>
      <c r="AJ612" s="214"/>
      <c r="AK612" s="241"/>
      <c r="AL612" s="214">
        <v>10000</v>
      </c>
      <c r="AM612" s="214">
        <v>20000</v>
      </c>
      <c r="AN612" s="241">
        <f>AK612+AL612+AM612</f>
        <v>30000</v>
      </c>
      <c r="AO612" s="260"/>
      <c r="AP612" s="241">
        <v>30000</v>
      </c>
      <c r="AQ612" s="214"/>
      <c r="AR612" s="241">
        <v>30000</v>
      </c>
      <c r="AS612" s="214"/>
      <c r="AT612" s="241">
        <v>30000</v>
      </c>
      <c r="AU612" s="214"/>
      <c r="AV612" s="241">
        <v>30000</v>
      </c>
      <c r="AW612" s="214"/>
      <c r="AX612" s="261">
        <v>0</v>
      </c>
      <c r="AY612" s="476"/>
      <c r="AZ612" s="241">
        <v>0</v>
      </c>
      <c r="BA612" s="395" t="e">
        <f t="shared" si="29"/>
        <v>#DIV/0!</v>
      </c>
    </row>
    <row r="613" spans="1:54" ht="31.5" hidden="1" x14ac:dyDescent="0.25">
      <c r="A613" s="246" t="s">
        <v>797</v>
      </c>
      <c r="B613" s="247" t="s">
        <v>62</v>
      </c>
      <c r="C613" s="247" t="s">
        <v>764</v>
      </c>
      <c r="D613" s="248" t="s">
        <v>96</v>
      </c>
      <c r="E613" s="239"/>
      <c r="F613" s="259"/>
      <c r="G613" s="241"/>
      <c r="H613" s="241"/>
      <c r="I613" s="241"/>
      <c r="J613" s="239"/>
      <c r="K613" s="259"/>
      <c r="L613" s="241"/>
      <c r="M613" s="241"/>
      <c r="N613" s="260"/>
      <c r="O613" s="241"/>
      <c r="P613" s="241"/>
      <c r="Q613" s="241">
        <v>452083</v>
      </c>
      <c r="R613" s="241">
        <v>520894</v>
      </c>
      <c r="S613" s="241">
        <v>520894</v>
      </c>
      <c r="T613" s="241">
        <v>669734</v>
      </c>
      <c r="U613" s="241">
        <f>U615</f>
        <v>630254.07999999996</v>
      </c>
      <c r="V613" s="214"/>
      <c r="W613" s="241">
        <f>W615</f>
        <v>630254.07999999996</v>
      </c>
      <c r="X613" s="241">
        <f>X615</f>
        <v>154754.78</v>
      </c>
      <c r="Y613" s="241">
        <f>W613+X613</f>
        <v>785008.86</v>
      </c>
      <c r="Z613" s="214"/>
      <c r="AA613" s="241">
        <f>Y613+Z613</f>
        <v>785008.86</v>
      </c>
      <c r="AB613" s="214"/>
      <c r="AC613" s="241">
        <f>AA613+AB613</f>
        <v>785008.86</v>
      </c>
      <c r="AD613" s="214"/>
      <c r="AE613" s="241">
        <f>AE615</f>
        <v>1013888.26</v>
      </c>
      <c r="AF613" s="214"/>
      <c r="AG613" s="241">
        <f>AG615</f>
        <v>1060600</v>
      </c>
      <c r="AH613" s="214"/>
      <c r="AI613" s="241">
        <f>AI615+AI625</f>
        <v>1260600</v>
      </c>
      <c r="AJ613" s="214"/>
      <c r="AK613" s="241">
        <f>AK615+AK625</f>
        <v>1260600</v>
      </c>
      <c r="AL613" s="214"/>
      <c r="AM613" s="214"/>
      <c r="AN613" s="241">
        <f>AN615+AN625+AN626</f>
        <v>1274600</v>
      </c>
      <c r="AO613" s="260"/>
      <c r="AP613" s="241">
        <f>AP615+AP625+AP626</f>
        <v>1274600</v>
      </c>
      <c r="AQ613" s="214"/>
      <c r="AR613" s="241">
        <f>AR615+AR625+AR626</f>
        <v>1359600</v>
      </c>
      <c r="AS613" s="214"/>
      <c r="AT613" s="241">
        <f>AT615+AT625+AT626+AT631</f>
        <v>1988235</v>
      </c>
      <c r="AU613" s="214"/>
      <c r="AV613" s="241">
        <f>AV615+AV625+AV626+AV631</f>
        <v>1988235</v>
      </c>
      <c r="AW613" s="214"/>
      <c r="AX613" s="253">
        <f>AX614</f>
        <v>1700</v>
      </c>
      <c r="AY613" s="476"/>
      <c r="AZ613" s="251">
        <f>AZ614</f>
        <v>1700</v>
      </c>
      <c r="BA613" s="395">
        <f t="shared" si="29"/>
        <v>100</v>
      </c>
    </row>
    <row r="614" spans="1:54" ht="31.5" hidden="1" x14ac:dyDescent="0.25">
      <c r="A614" s="280" t="s">
        <v>797</v>
      </c>
      <c r="B614" s="257" t="s">
        <v>120</v>
      </c>
      <c r="C614" s="257" t="s">
        <v>764</v>
      </c>
      <c r="D614" s="258" t="s">
        <v>116</v>
      </c>
      <c r="E614" s="239"/>
      <c r="F614" s="259"/>
      <c r="G614" s="241"/>
      <c r="H614" s="241"/>
      <c r="I614" s="241"/>
      <c r="J614" s="239"/>
      <c r="K614" s="259"/>
      <c r="L614" s="241"/>
      <c r="M614" s="241"/>
      <c r="N614" s="260"/>
      <c r="O614" s="241"/>
      <c r="P614" s="241"/>
      <c r="Q614" s="241"/>
      <c r="R614" s="241"/>
      <c r="S614" s="241"/>
      <c r="T614" s="241"/>
      <c r="U614" s="241"/>
      <c r="V614" s="214"/>
      <c r="W614" s="241"/>
      <c r="X614" s="241"/>
      <c r="Y614" s="241"/>
      <c r="Z614" s="214"/>
      <c r="AA614" s="241"/>
      <c r="AB614" s="214"/>
      <c r="AC614" s="241"/>
      <c r="AD614" s="214"/>
      <c r="AE614" s="241"/>
      <c r="AF614" s="214"/>
      <c r="AG614" s="241"/>
      <c r="AH614" s="214"/>
      <c r="AI614" s="241"/>
      <c r="AJ614" s="214"/>
      <c r="AK614" s="241"/>
      <c r="AL614" s="214"/>
      <c r="AM614" s="214"/>
      <c r="AN614" s="241"/>
      <c r="AO614" s="260"/>
      <c r="AP614" s="241"/>
      <c r="AQ614" s="214"/>
      <c r="AR614" s="241"/>
      <c r="AS614" s="214"/>
      <c r="AT614" s="241"/>
      <c r="AU614" s="214"/>
      <c r="AV614" s="241"/>
      <c r="AW614" s="214"/>
      <c r="AX614" s="261">
        <f>AX615</f>
        <v>1700</v>
      </c>
      <c r="AY614" s="476"/>
      <c r="AZ614" s="241">
        <f>AZ615</f>
        <v>1700</v>
      </c>
      <c r="BA614" s="395">
        <f t="shared" si="29"/>
        <v>100</v>
      </c>
    </row>
    <row r="615" spans="1:54" ht="31.5" hidden="1" x14ac:dyDescent="0.25">
      <c r="A615" s="255" t="s">
        <v>797</v>
      </c>
      <c r="B615" s="257" t="s">
        <v>120</v>
      </c>
      <c r="C615" s="257" t="s">
        <v>771</v>
      </c>
      <c r="D615" s="258" t="s">
        <v>747</v>
      </c>
      <c r="E615" s="239"/>
      <c r="F615" s="259"/>
      <c r="G615" s="241"/>
      <c r="H615" s="241"/>
      <c r="I615" s="241"/>
      <c r="J615" s="239"/>
      <c r="K615" s="259"/>
      <c r="L615" s="241"/>
      <c r="M615" s="241"/>
      <c r="N615" s="260"/>
      <c r="O615" s="241"/>
      <c r="P615" s="241"/>
      <c r="Q615" s="241"/>
      <c r="R615" s="241"/>
      <c r="S615" s="241"/>
      <c r="T615" s="241"/>
      <c r="U615" s="241">
        <v>630254.07999999996</v>
      </c>
      <c r="V615" s="214"/>
      <c r="W615" s="241">
        <v>630254.07999999996</v>
      </c>
      <c r="X615" s="241">
        <v>154754.78</v>
      </c>
      <c r="Y615" s="241">
        <f>W615+X615</f>
        <v>785008.86</v>
      </c>
      <c r="Z615" s="214"/>
      <c r="AA615" s="241">
        <f>Y615+Z615</f>
        <v>785008.86</v>
      </c>
      <c r="AB615" s="214"/>
      <c r="AC615" s="241">
        <f>AA615+AB615</f>
        <v>785008.86</v>
      </c>
      <c r="AD615" s="214">
        <v>95974.89</v>
      </c>
      <c r="AE615" s="241">
        <v>1013888.26</v>
      </c>
      <c r="AF615" s="214"/>
      <c r="AG615" s="241">
        <v>1060600</v>
      </c>
      <c r="AH615" s="214"/>
      <c r="AI615" s="241">
        <f>AH615+AG615</f>
        <v>1060600</v>
      </c>
      <c r="AJ615" s="214"/>
      <c r="AK615" s="241">
        <f>AJ615+AI615</f>
        <v>1060600</v>
      </c>
      <c r="AL615" s="214"/>
      <c r="AM615" s="214"/>
      <c r="AN615" s="241">
        <f>AK615+AL615+AM615</f>
        <v>1060600</v>
      </c>
      <c r="AO615" s="260"/>
      <c r="AP615" s="241">
        <f>AM615+AN615+AO615</f>
        <v>1060600</v>
      </c>
      <c r="AQ615" s="214">
        <v>85000</v>
      </c>
      <c r="AR615" s="241">
        <f>AP615+AQ615</f>
        <v>1145600</v>
      </c>
      <c r="AS615" s="214">
        <v>619555</v>
      </c>
      <c r="AT615" s="241">
        <f>AR615+AS615</f>
        <v>1765155</v>
      </c>
      <c r="AU615" s="214"/>
      <c r="AV615" s="241">
        <f>AT615+AU615</f>
        <v>1765155</v>
      </c>
      <c r="AW615" s="214"/>
      <c r="AX615" s="261">
        <v>1700</v>
      </c>
      <c r="AY615" s="476"/>
      <c r="AZ615" s="241">
        <v>1700</v>
      </c>
      <c r="BA615" s="395">
        <f t="shared" si="29"/>
        <v>100</v>
      </c>
    </row>
    <row r="616" spans="1:54" ht="15.75" hidden="1" x14ac:dyDescent="0.25">
      <c r="A616" s="246" t="s">
        <v>797</v>
      </c>
      <c r="B616" s="247" t="s">
        <v>63</v>
      </c>
      <c r="C616" s="247" t="s">
        <v>764</v>
      </c>
      <c r="D616" s="248" t="s">
        <v>100</v>
      </c>
      <c r="E616" s="239"/>
      <c r="F616" s="259"/>
      <c r="G616" s="241"/>
      <c r="H616" s="241"/>
      <c r="I616" s="241"/>
      <c r="J616" s="239"/>
      <c r="K616" s="259"/>
      <c r="L616" s="241"/>
      <c r="M616" s="241"/>
      <c r="N616" s="260"/>
      <c r="O616" s="241"/>
      <c r="P616" s="241"/>
      <c r="Q616" s="241"/>
      <c r="R616" s="241"/>
      <c r="S616" s="241"/>
      <c r="T616" s="241"/>
      <c r="U616" s="241"/>
      <c r="V616" s="214"/>
      <c r="W616" s="241"/>
      <c r="X616" s="241"/>
      <c r="Y616" s="241"/>
      <c r="Z616" s="214"/>
      <c r="AA616" s="241"/>
      <c r="AB616" s="214"/>
      <c r="AC616" s="241"/>
      <c r="AD616" s="214"/>
      <c r="AE616" s="241"/>
      <c r="AF616" s="214"/>
      <c r="AG616" s="241"/>
      <c r="AH616" s="214"/>
      <c r="AI616" s="241"/>
      <c r="AJ616" s="214"/>
      <c r="AK616" s="241"/>
      <c r="AL616" s="214"/>
      <c r="AM616" s="214"/>
      <c r="AN616" s="241"/>
      <c r="AO616" s="260"/>
      <c r="AP616" s="241"/>
      <c r="AQ616" s="214"/>
      <c r="AR616" s="241"/>
      <c r="AS616" s="214"/>
      <c r="AT616" s="241"/>
      <c r="AU616" s="214"/>
      <c r="AV616" s="241"/>
      <c r="AW616" s="214"/>
      <c r="AX616" s="253">
        <f>AX617</f>
        <v>0</v>
      </c>
      <c r="AY616" s="476"/>
      <c r="AZ616" s="251">
        <f>AZ617</f>
        <v>0</v>
      </c>
      <c r="BA616" s="395" t="e">
        <f t="shared" si="29"/>
        <v>#DIV/0!</v>
      </c>
    </row>
    <row r="617" spans="1:54" ht="31.5" hidden="1" x14ac:dyDescent="0.25">
      <c r="A617" s="280" t="s">
        <v>797</v>
      </c>
      <c r="B617" s="257" t="s">
        <v>121</v>
      </c>
      <c r="C617" s="257" t="s">
        <v>764</v>
      </c>
      <c r="D617" s="258" t="s">
        <v>116</v>
      </c>
      <c r="E617" s="239"/>
      <c r="F617" s="259"/>
      <c r="G617" s="241"/>
      <c r="H617" s="241"/>
      <c r="I617" s="241"/>
      <c r="J617" s="239"/>
      <c r="K617" s="259"/>
      <c r="L617" s="241"/>
      <c r="M617" s="241"/>
      <c r="N617" s="260"/>
      <c r="O617" s="241"/>
      <c r="P617" s="241"/>
      <c r="Q617" s="241"/>
      <c r="R617" s="241"/>
      <c r="S617" s="241"/>
      <c r="T617" s="241"/>
      <c r="U617" s="241"/>
      <c r="V617" s="214"/>
      <c r="W617" s="241"/>
      <c r="X617" s="241"/>
      <c r="Y617" s="241"/>
      <c r="Z617" s="214"/>
      <c r="AA617" s="241"/>
      <c r="AB617" s="214"/>
      <c r="AC617" s="241"/>
      <c r="AD617" s="214"/>
      <c r="AE617" s="241"/>
      <c r="AF617" s="214"/>
      <c r="AG617" s="241"/>
      <c r="AH617" s="214"/>
      <c r="AI617" s="241"/>
      <c r="AJ617" s="214"/>
      <c r="AK617" s="241"/>
      <c r="AL617" s="214"/>
      <c r="AM617" s="214"/>
      <c r="AN617" s="241"/>
      <c r="AO617" s="260"/>
      <c r="AP617" s="241"/>
      <c r="AQ617" s="214"/>
      <c r="AR617" s="241"/>
      <c r="AS617" s="214"/>
      <c r="AT617" s="241"/>
      <c r="AU617" s="214"/>
      <c r="AV617" s="241"/>
      <c r="AW617" s="214"/>
      <c r="AX617" s="261">
        <f>AX618</f>
        <v>0</v>
      </c>
      <c r="AY617" s="476"/>
      <c r="AZ617" s="241">
        <f>AZ618</f>
        <v>0</v>
      </c>
      <c r="BA617" s="395" t="e">
        <f t="shared" si="29"/>
        <v>#DIV/0!</v>
      </c>
    </row>
    <row r="618" spans="1:54" ht="1.5" hidden="1" customHeight="1" x14ac:dyDescent="0.25">
      <c r="A618" s="255" t="s">
        <v>797</v>
      </c>
      <c r="B618" s="257" t="s">
        <v>121</v>
      </c>
      <c r="C618" s="257" t="s">
        <v>771</v>
      </c>
      <c r="D618" s="258" t="s">
        <v>747</v>
      </c>
      <c r="E618" s="239"/>
      <c r="F618" s="259"/>
      <c r="G618" s="241"/>
      <c r="H618" s="241"/>
      <c r="I618" s="241"/>
      <c r="J618" s="239"/>
      <c r="K618" s="259"/>
      <c r="L618" s="241"/>
      <c r="M618" s="241"/>
      <c r="N618" s="260"/>
      <c r="O618" s="241"/>
      <c r="P618" s="241"/>
      <c r="Q618" s="241"/>
      <c r="R618" s="241"/>
      <c r="S618" s="241"/>
      <c r="T618" s="241"/>
      <c r="U618" s="241"/>
      <c r="V618" s="214"/>
      <c r="W618" s="241"/>
      <c r="X618" s="241"/>
      <c r="Y618" s="241"/>
      <c r="Z618" s="214"/>
      <c r="AA618" s="241"/>
      <c r="AB618" s="214"/>
      <c r="AC618" s="241"/>
      <c r="AD618" s="214"/>
      <c r="AE618" s="241"/>
      <c r="AF618" s="214"/>
      <c r="AG618" s="241"/>
      <c r="AH618" s="214"/>
      <c r="AI618" s="241"/>
      <c r="AJ618" s="214"/>
      <c r="AK618" s="241"/>
      <c r="AL618" s="214"/>
      <c r="AM618" s="214"/>
      <c r="AN618" s="241"/>
      <c r="AO618" s="260"/>
      <c r="AP618" s="241"/>
      <c r="AQ618" s="214"/>
      <c r="AR618" s="241"/>
      <c r="AS618" s="214"/>
      <c r="AT618" s="241"/>
      <c r="AU618" s="214"/>
      <c r="AV618" s="241"/>
      <c r="AW618" s="214"/>
      <c r="AX618" s="261"/>
      <c r="AY618" s="476"/>
      <c r="AZ618" s="241"/>
      <c r="BA618" s="395" t="e">
        <f t="shared" si="29"/>
        <v>#DIV/0!</v>
      </c>
    </row>
    <row r="619" spans="1:54" ht="31.5" hidden="1" x14ac:dyDescent="0.25">
      <c r="A619" s="246" t="s">
        <v>797</v>
      </c>
      <c r="B619" s="247" t="s">
        <v>768</v>
      </c>
      <c r="C619" s="247" t="s">
        <v>764</v>
      </c>
      <c r="D619" s="248" t="s">
        <v>691</v>
      </c>
      <c r="E619" s="239"/>
      <c r="F619" s="259"/>
      <c r="G619" s="241"/>
      <c r="H619" s="241"/>
      <c r="I619" s="241"/>
      <c r="J619" s="239"/>
      <c r="K619" s="259"/>
      <c r="L619" s="241"/>
      <c r="M619" s="241"/>
      <c r="N619" s="260"/>
      <c r="O619" s="241"/>
      <c r="P619" s="241"/>
      <c r="Q619" s="241"/>
      <c r="R619" s="241"/>
      <c r="S619" s="241"/>
      <c r="T619" s="241"/>
      <c r="U619" s="241"/>
      <c r="V619" s="214"/>
      <c r="W619" s="241"/>
      <c r="X619" s="241"/>
      <c r="Y619" s="241"/>
      <c r="Z619" s="214"/>
      <c r="AA619" s="241"/>
      <c r="AB619" s="214"/>
      <c r="AC619" s="241"/>
      <c r="AD619" s="214"/>
      <c r="AE619" s="241"/>
      <c r="AF619" s="214"/>
      <c r="AG619" s="241"/>
      <c r="AH619" s="214"/>
      <c r="AI619" s="241"/>
      <c r="AJ619" s="214"/>
      <c r="AK619" s="241"/>
      <c r="AL619" s="214"/>
      <c r="AM619" s="214"/>
      <c r="AN619" s="241"/>
      <c r="AO619" s="260"/>
      <c r="AP619" s="241"/>
      <c r="AQ619" s="214"/>
      <c r="AR619" s="241"/>
      <c r="AS619" s="214"/>
      <c r="AT619" s="241"/>
      <c r="AU619" s="214"/>
      <c r="AV619" s="241"/>
      <c r="AW619" s="214"/>
      <c r="AX619" s="253">
        <f>AX620+AX622</f>
        <v>0</v>
      </c>
      <c r="AY619" s="476"/>
      <c r="AZ619" s="251">
        <f>AZ620+AZ622</f>
        <v>356.91521</v>
      </c>
      <c r="BA619" s="395" t="e">
        <f t="shared" si="29"/>
        <v>#DIV/0!</v>
      </c>
    </row>
    <row r="620" spans="1:54" ht="15.75" hidden="1" x14ac:dyDescent="0.25">
      <c r="A620" s="255" t="s">
        <v>797</v>
      </c>
      <c r="B620" s="257" t="s">
        <v>122</v>
      </c>
      <c r="C620" s="257" t="s">
        <v>764</v>
      </c>
      <c r="D620" s="258" t="s">
        <v>123</v>
      </c>
      <c r="E620" s="239"/>
      <c r="F620" s="259"/>
      <c r="G620" s="241"/>
      <c r="H620" s="241"/>
      <c r="I620" s="241"/>
      <c r="J620" s="239"/>
      <c r="K620" s="259"/>
      <c r="L620" s="241"/>
      <c r="M620" s="241"/>
      <c r="N620" s="260"/>
      <c r="O620" s="241"/>
      <c r="P620" s="241"/>
      <c r="Q620" s="241"/>
      <c r="R620" s="241"/>
      <c r="S620" s="241"/>
      <c r="T620" s="241"/>
      <c r="U620" s="241"/>
      <c r="V620" s="214"/>
      <c r="W620" s="241"/>
      <c r="X620" s="241"/>
      <c r="Y620" s="241"/>
      <c r="Z620" s="214"/>
      <c r="AA620" s="241"/>
      <c r="AB620" s="214"/>
      <c r="AC620" s="241"/>
      <c r="AD620" s="214"/>
      <c r="AE620" s="241"/>
      <c r="AF620" s="214"/>
      <c r="AG620" s="241"/>
      <c r="AH620" s="214"/>
      <c r="AI620" s="241"/>
      <c r="AJ620" s="214"/>
      <c r="AK620" s="241"/>
      <c r="AL620" s="214"/>
      <c r="AM620" s="214"/>
      <c r="AN620" s="241"/>
      <c r="AO620" s="260"/>
      <c r="AP620" s="241"/>
      <c r="AQ620" s="214"/>
      <c r="AR620" s="241"/>
      <c r="AS620" s="214"/>
      <c r="AT620" s="241"/>
      <c r="AU620" s="214"/>
      <c r="AV620" s="241"/>
      <c r="AW620" s="214"/>
      <c r="AX620" s="261">
        <f>AX621</f>
        <v>0</v>
      </c>
      <c r="AY620" s="476"/>
      <c r="AZ620" s="241">
        <f>AZ621</f>
        <v>337.28295000000003</v>
      </c>
      <c r="BA620" s="395" t="e">
        <f t="shared" si="29"/>
        <v>#DIV/0!</v>
      </c>
    </row>
    <row r="621" spans="1:54" ht="47.25" hidden="1" x14ac:dyDescent="0.25">
      <c r="A621" s="255" t="s">
        <v>797</v>
      </c>
      <c r="B621" s="257" t="s">
        <v>122</v>
      </c>
      <c r="C621" s="257" t="s">
        <v>771</v>
      </c>
      <c r="D621" s="258" t="s">
        <v>155</v>
      </c>
      <c r="E621" s="239"/>
      <c r="F621" s="259"/>
      <c r="G621" s="241"/>
      <c r="H621" s="241"/>
      <c r="I621" s="241"/>
      <c r="J621" s="239"/>
      <c r="K621" s="259"/>
      <c r="L621" s="241"/>
      <c r="M621" s="241"/>
      <c r="N621" s="260"/>
      <c r="O621" s="241"/>
      <c r="P621" s="241"/>
      <c r="Q621" s="241"/>
      <c r="R621" s="241"/>
      <c r="S621" s="241"/>
      <c r="T621" s="241"/>
      <c r="U621" s="241"/>
      <c r="V621" s="214"/>
      <c r="W621" s="241"/>
      <c r="X621" s="241"/>
      <c r="Y621" s="241"/>
      <c r="Z621" s="214"/>
      <c r="AA621" s="241"/>
      <c r="AB621" s="214"/>
      <c r="AC621" s="241"/>
      <c r="AD621" s="214"/>
      <c r="AE621" s="241"/>
      <c r="AF621" s="214"/>
      <c r="AG621" s="241"/>
      <c r="AH621" s="214"/>
      <c r="AI621" s="241"/>
      <c r="AJ621" s="214"/>
      <c r="AK621" s="241"/>
      <c r="AL621" s="214"/>
      <c r="AM621" s="214"/>
      <c r="AN621" s="241"/>
      <c r="AO621" s="260"/>
      <c r="AP621" s="241"/>
      <c r="AQ621" s="214"/>
      <c r="AR621" s="241"/>
      <c r="AS621" s="214"/>
      <c r="AT621" s="241"/>
      <c r="AU621" s="214"/>
      <c r="AV621" s="241"/>
      <c r="AW621" s="214"/>
      <c r="AX621" s="261">
        <f>'[1]4 Расх.2018 '!AX241</f>
        <v>0</v>
      </c>
      <c r="AY621" s="476"/>
      <c r="AZ621" s="241">
        <f>'[1]4 Расх.2018 '!BB241</f>
        <v>337.28295000000003</v>
      </c>
      <c r="BA621" s="395" t="e">
        <f t="shared" si="29"/>
        <v>#DIV/0!</v>
      </c>
    </row>
    <row r="622" spans="1:54" ht="44.25" hidden="1" customHeight="1" x14ac:dyDescent="0.25">
      <c r="A622" s="255" t="s">
        <v>797</v>
      </c>
      <c r="B622" s="257" t="s">
        <v>124</v>
      </c>
      <c r="C622" s="257" t="s">
        <v>764</v>
      </c>
      <c r="D622" s="258" t="s">
        <v>746</v>
      </c>
      <c r="E622" s="239"/>
      <c r="F622" s="259"/>
      <c r="G622" s="241"/>
      <c r="H622" s="241"/>
      <c r="I622" s="241"/>
      <c r="J622" s="239"/>
      <c r="K622" s="259"/>
      <c r="L622" s="241"/>
      <c r="M622" s="241"/>
      <c r="N622" s="260"/>
      <c r="O622" s="241"/>
      <c r="P622" s="241"/>
      <c r="Q622" s="241"/>
      <c r="R622" s="241"/>
      <c r="S622" s="241"/>
      <c r="T622" s="241"/>
      <c r="U622" s="241"/>
      <c r="V622" s="214"/>
      <c r="W622" s="241"/>
      <c r="X622" s="241"/>
      <c r="Y622" s="241"/>
      <c r="Z622" s="214"/>
      <c r="AA622" s="241"/>
      <c r="AB622" s="214"/>
      <c r="AC622" s="241"/>
      <c r="AD622" s="214"/>
      <c r="AE622" s="241"/>
      <c r="AF622" s="214"/>
      <c r="AG622" s="241"/>
      <c r="AH622" s="214"/>
      <c r="AI622" s="241"/>
      <c r="AJ622" s="214"/>
      <c r="AK622" s="241"/>
      <c r="AL622" s="214"/>
      <c r="AM622" s="214"/>
      <c r="AN622" s="241"/>
      <c r="AO622" s="260"/>
      <c r="AP622" s="241"/>
      <c r="AQ622" s="214"/>
      <c r="AR622" s="241"/>
      <c r="AS622" s="214"/>
      <c r="AT622" s="241"/>
      <c r="AU622" s="214"/>
      <c r="AV622" s="241"/>
      <c r="AW622" s="214"/>
      <c r="AX622" s="261">
        <f>'[1]4 Расх.2018 '!AX242</f>
        <v>0</v>
      </c>
      <c r="AY622" s="476"/>
      <c r="AZ622" s="241">
        <f>'[1]4 Расх.2018 '!BB242</f>
        <v>19.632259999999999</v>
      </c>
      <c r="BA622" s="395" t="e">
        <f t="shared" si="29"/>
        <v>#DIV/0!</v>
      </c>
      <c r="BB622" s="478"/>
    </row>
    <row r="623" spans="1:54" ht="12.75" hidden="1" customHeight="1" x14ac:dyDescent="0.25">
      <c r="A623" s="255" t="s">
        <v>797</v>
      </c>
      <c r="B623" s="257" t="s">
        <v>124</v>
      </c>
      <c r="C623" s="257" t="s">
        <v>776</v>
      </c>
      <c r="D623" s="258" t="s">
        <v>740</v>
      </c>
      <c r="E623" s="239"/>
      <c r="F623" s="259"/>
      <c r="G623" s="241"/>
      <c r="H623" s="241"/>
      <c r="I623" s="241"/>
      <c r="J623" s="239"/>
      <c r="K623" s="259"/>
      <c r="L623" s="241"/>
      <c r="M623" s="241"/>
      <c r="N623" s="260"/>
      <c r="O623" s="241"/>
      <c r="P623" s="241"/>
      <c r="Q623" s="241"/>
      <c r="R623" s="241"/>
      <c r="S623" s="241"/>
      <c r="T623" s="241"/>
      <c r="U623" s="241"/>
      <c r="V623" s="214"/>
      <c r="W623" s="241"/>
      <c r="X623" s="241"/>
      <c r="Y623" s="241"/>
      <c r="Z623" s="214"/>
      <c r="AA623" s="241"/>
      <c r="AB623" s="214"/>
      <c r="AC623" s="241"/>
      <c r="AD623" s="214"/>
      <c r="AE623" s="241"/>
      <c r="AF623" s="214"/>
      <c r="AG623" s="241"/>
      <c r="AH623" s="214"/>
      <c r="AI623" s="241"/>
      <c r="AJ623" s="214"/>
      <c r="AK623" s="241"/>
      <c r="AL623" s="214"/>
      <c r="AM623" s="214"/>
      <c r="AN623" s="241"/>
      <c r="AO623" s="260"/>
      <c r="AP623" s="241"/>
      <c r="AQ623" s="214"/>
      <c r="AR623" s="241"/>
      <c r="AS623" s="214"/>
      <c r="AT623" s="241"/>
      <c r="AU623" s="214"/>
      <c r="AV623" s="241"/>
      <c r="AW623" s="214"/>
      <c r="AX623" s="261">
        <v>19.63</v>
      </c>
      <c r="AY623" s="476"/>
      <c r="AZ623" s="241">
        <v>19.63</v>
      </c>
      <c r="BA623" s="395">
        <f t="shared" si="29"/>
        <v>100</v>
      </c>
    </row>
    <row r="624" spans="1:54" ht="22.5" hidden="1" customHeight="1" x14ac:dyDescent="0.25">
      <c r="A624" s="236" t="s">
        <v>60</v>
      </c>
      <c r="B624" s="237" t="s">
        <v>837</v>
      </c>
      <c r="C624" s="237" t="s">
        <v>764</v>
      </c>
      <c r="D624" s="287" t="s">
        <v>495</v>
      </c>
      <c r="E624" s="239"/>
      <c r="F624" s="259"/>
      <c r="G624" s="241"/>
      <c r="H624" s="241"/>
      <c r="I624" s="241"/>
      <c r="J624" s="239"/>
      <c r="K624" s="259"/>
      <c r="L624" s="241"/>
      <c r="M624" s="241"/>
      <c r="N624" s="260"/>
      <c r="O624" s="241"/>
      <c r="P624" s="241"/>
      <c r="Q624" s="241"/>
      <c r="R624" s="241"/>
      <c r="S624" s="241"/>
      <c r="T624" s="241"/>
      <c r="U624" s="241"/>
      <c r="V624" s="214"/>
      <c r="W624" s="241"/>
      <c r="X624" s="241"/>
      <c r="Y624" s="241"/>
      <c r="Z624" s="214"/>
      <c r="AA624" s="241"/>
      <c r="AB624" s="214"/>
      <c r="AC624" s="241"/>
      <c r="AD624" s="214"/>
      <c r="AE624" s="241"/>
      <c r="AF624" s="214"/>
      <c r="AG624" s="241"/>
      <c r="AH624" s="214"/>
      <c r="AI624" s="241"/>
      <c r="AJ624" s="214"/>
      <c r="AK624" s="241"/>
      <c r="AL624" s="214"/>
      <c r="AM624" s="214"/>
      <c r="AN624" s="241"/>
      <c r="AO624" s="260"/>
      <c r="AP624" s="241"/>
      <c r="AQ624" s="214"/>
      <c r="AR624" s="241"/>
      <c r="AS624" s="214"/>
      <c r="AT624" s="241"/>
      <c r="AU624" s="214"/>
      <c r="AV624" s="241"/>
      <c r="AW624" s="214"/>
      <c r="AX624" s="242">
        <f>AX625</f>
        <v>0</v>
      </c>
      <c r="AY624" s="476"/>
      <c r="AZ624" s="239">
        <f>AZ625</f>
        <v>0</v>
      </c>
      <c r="BA624" s="395" t="e">
        <f t="shared" si="29"/>
        <v>#DIV/0!</v>
      </c>
    </row>
    <row r="625" spans="1:53" ht="78.75" hidden="1" x14ac:dyDescent="0.25">
      <c r="A625" s="255" t="s">
        <v>60</v>
      </c>
      <c r="B625" s="247" t="s">
        <v>807</v>
      </c>
      <c r="C625" s="247" t="s">
        <v>764</v>
      </c>
      <c r="D625" s="479" t="s">
        <v>126</v>
      </c>
      <c r="E625" s="239"/>
      <c r="F625" s="259"/>
      <c r="G625" s="241"/>
      <c r="H625" s="241"/>
      <c r="I625" s="241"/>
      <c r="J625" s="239"/>
      <c r="K625" s="259"/>
      <c r="L625" s="241"/>
      <c r="M625" s="241"/>
      <c r="N625" s="260"/>
      <c r="O625" s="241"/>
      <c r="P625" s="241"/>
      <c r="Q625" s="241"/>
      <c r="R625" s="241"/>
      <c r="S625" s="241"/>
      <c r="T625" s="241"/>
      <c r="U625" s="241"/>
      <c r="V625" s="214"/>
      <c r="W625" s="241"/>
      <c r="X625" s="241"/>
      <c r="Y625" s="241"/>
      <c r="Z625" s="214"/>
      <c r="AA625" s="241"/>
      <c r="AB625" s="214"/>
      <c r="AC625" s="241"/>
      <c r="AD625" s="214"/>
      <c r="AE625" s="241"/>
      <c r="AF625" s="214"/>
      <c r="AG625" s="241"/>
      <c r="AH625" s="214">
        <v>200000</v>
      </c>
      <c r="AI625" s="241">
        <f>AH625</f>
        <v>200000</v>
      </c>
      <c r="AJ625" s="214"/>
      <c r="AK625" s="241">
        <f>AI625</f>
        <v>200000</v>
      </c>
      <c r="AL625" s="214"/>
      <c r="AM625" s="214"/>
      <c r="AN625" s="241">
        <f>AK625+AL625+AM625</f>
        <v>200000</v>
      </c>
      <c r="AO625" s="260"/>
      <c r="AP625" s="241">
        <f>AM625+AN625+AO625</f>
        <v>200000</v>
      </c>
      <c r="AQ625" s="214"/>
      <c r="AR625" s="241">
        <f>AO625+AP625+AQ625</f>
        <v>200000</v>
      </c>
      <c r="AS625" s="214"/>
      <c r="AT625" s="241">
        <f>AQ625+AR625+AS625</f>
        <v>200000</v>
      </c>
      <c r="AU625" s="214"/>
      <c r="AV625" s="241">
        <f>AS625+AT625+AU625</f>
        <v>200000</v>
      </c>
      <c r="AW625" s="214"/>
      <c r="AX625" s="253"/>
      <c r="AY625" s="476"/>
      <c r="AZ625" s="251"/>
      <c r="BA625" s="395" t="e">
        <f t="shared" si="29"/>
        <v>#DIV/0!</v>
      </c>
    </row>
    <row r="626" spans="1:53" ht="31.5" hidden="1" x14ac:dyDescent="0.25">
      <c r="A626" s="255" t="s">
        <v>60</v>
      </c>
      <c r="B626" s="247" t="s">
        <v>808</v>
      </c>
      <c r="C626" s="247" t="s">
        <v>764</v>
      </c>
      <c r="D626" s="258" t="s">
        <v>96</v>
      </c>
      <c r="E626" s="239"/>
      <c r="F626" s="259"/>
      <c r="G626" s="241"/>
      <c r="H626" s="241"/>
      <c r="I626" s="241"/>
      <c r="J626" s="239"/>
      <c r="K626" s="259"/>
      <c r="L626" s="241"/>
      <c r="M626" s="241"/>
      <c r="N626" s="260"/>
      <c r="O626" s="241"/>
      <c r="P626" s="241"/>
      <c r="Q626" s="241"/>
      <c r="R626" s="241"/>
      <c r="S626" s="241"/>
      <c r="T626" s="241"/>
      <c r="U626" s="241"/>
      <c r="V626" s="214"/>
      <c r="W626" s="241"/>
      <c r="X626" s="241"/>
      <c r="Y626" s="241"/>
      <c r="Z626" s="214"/>
      <c r="AA626" s="241"/>
      <c r="AB626" s="214"/>
      <c r="AC626" s="241"/>
      <c r="AD626" s="214"/>
      <c r="AE626" s="241"/>
      <c r="AF626" s="214"/>
      <c r="AG626" s="241"/>
      <c r="AH626" s="214"/>
      <c r="AI626" s="241"/>
      <c r="AJ626" s="214"/>
      <c r="AK626" s="241"/>
      <c r="AL626" s="214">
        <v>14000</v>
      </c>
      <c r="AM626" s="214"/>
      <c r="AN626" s="241">
        <f>AK626+AL626+AM626</f>
        <v>14000</v>
      </c>
      <c r="AO626" s="260"/>
      <c r="AP626" s="241">
        <f>AM626+AN626+AO626</f>
        <v>14000</v>
      </c>
      <c r="AQ626" s="214"/>
      <c r="AR626" s="241">
        <f>AO626+AP626+AQ626</f>
        <v>14000</v>
      </c>
      <c r="AS626" s="214">
        <v>9080</v>
      </c>
      <c r="AT626" s="241">
        <f>AQ626+AR626+AS626</f>
        <v>23080</v>
      </c>
      <c r="AU626" s="214"/>
      <c r="AV626" s="241">
        <f>AT626</f>
        <v>23080</v>
      </c>
      <c r="AW626" s="214"/>
      <c r="AX626" s="261">
        <f>AX627</f>
        <v>7500</v>
      </c>
      <c r="AY626" s="476"/>
      <c r="AZ626" s="241">
        <f>AZ627</f>
        <v>7500</v>
      </c>
      <c r="BA626" s="395">
        <f t="shared" si="29"/>
        <v>100</v>
      </c>
    </row>
    <row r="627" spans="1:53" ht="31.5" hidden="1" x14ac:dyDescent="0.25">
      <c r="A627" s="255" t="s">
        <v>60</v>
      </c>
      <c r="B627" s="247" t="s">
        <v>809</v>
      </c>
      <c r="C627" s="247" t="s">
        <v>764</v>
      </c>
      <c r="D627" s="258" t="s">
        <v>125</v>
      </c>
      <c r="E627" s="239"/>
      <c r="F627" s="259"/>
      <c r="G627" s="241"/>
      <c r="H627" s="241"/>
      <c r="I627" s="241"/>
      <c r="J627" s="239"/>
      <c r="K627" s="259"/>
      <c r="L627" s="241"/>
      <c r="M627" s="241"/>
      <c r="N627" s="260"/>
      <c r="O627" s="241"/>
      <c r="P627" s="241"/>
      <c r="Q627" s="241"/>
      <c r="R627" s="241"/>
      <c r="S627" s="241"/>
      <c r="T627" s="241"/>
      <c r="U627" s="241"/>
      <c r="V627" s="214"/>
      <c r="W627" s="241"/>
      <c r="X627" s="241"/>
      <c r="Y627" s="241"/>
      <c r="Z627" s="214"/>
      <c r="AA627" s="241"/>
      <c r="AB627" s="214"/>
      <c r="AC627" s="241"/>
      <c r="AD627" s="214"/>
      <c r="AE627" s="241"/>
      <c r="AF627" s="214"/>
      <c r="AG627" s="241"/>
      <c r="AH627" s="214"/>
      <c r="AI627" s="241"/>
      <c r="AJ627" s="214"/>
      <c r="AK627" s="241"/>
      <c r="AL627" s="214"/>
      <c r="AM627" s="214"/>
      <c r="AN627" s="241"/>
      <c r="AO627" s="260"/>
      <c r="AP627" s="241"/>
      <c r="AQ627" s="214"/>
      <c r="AR627" s="241"/>
      <c r="AS627" s="214"/>
      <c r="AT627" s="241"/>
      <c r="AU627" s="214"/>
      <c r="AV627" s="241"/>
      <c r="AW627" s="214"/>
      <c r="AX627" s="261">
        <f>AX628+AX629</f>
        <v>7500</v>
      </c>
      <c r="AY627" s="476"/>
      <c r="AZ627" s="241">
        <f>AZ628+AZ629</f>
        <v>7500</v>
      </c>
      <c r="BA627" s="395">
        <f t="shared" si="29"/>
        <v>100</v>
      </c>
    </row>
    <row r="628" spans="1:53" ht="31.5" hidden="1" x14ac:dyDescent="0.25">
      <c r="A628" s="255" t="s">
        <v>60</v>
      </c>
      <c r="B628" s="247" t="s">
        <v>809</v>
      </c>
      <c r="C628" s="247" t="s">
        <v>771</v>
      </c>
      <c r="D628" s="258" t="s">
        <v>761</v>
      </c>
      <c r="E628" s="239"/>
      <c r="F628" s="259"/>
      <c r="G628" s="241"/>
      <c r="H628" s="241"/>
      <c r="I628" s="241"/>
      <c r="J628" s="239"/>
      <c r="K628" s="259"/>
      <c r="L628" s="241"/>
      <c r="M628" s="241"/>
      <c r="N628" s="260"/>
      <c r="O628" s="241"/>
      <c r="P628" s="241"/>
      <c r="Q628" s="241"/>
      <c r="R628" s="241"/>
      <c r="S628" s="241"/>
      <c r="T628" s="241"/>
      <c r="U628" s="241"/>
      <c r="V628" s="214"/>
      <c r="W628" s="241"/>
      <c r="X628" s="241"/>
      <c r="Y628" s="241"/>
      <c r="Z628" s="214"/>
      <c r="AA628" s="241"/>
      <c r="AB628" s="214"/>
      <c r="AC628" s="241"/>
      <c r="AD628" s="214"/>
      <c r="AE628" s="241"/>
      <c r="AF628" s="214"/>
      <c r="AG628" s="241"/>
      <c r="AH628" s="214"/>
      <c r="AI628" s="241"/>
      <c r="AJ628" s="214"/>
      <c r="AK628" s="241"/>
      <c r="AL628" s="214"/>
      <c r="AM628" s="214"/>
      <c r="AN628" s="241"/>
      <c r="AO628" s="260"/>
      <c r="AP628" s="241"/>
      <c r="AQ628" s="214"/>
      <c r="AR628" s="241"/>
      <c r="AS628" s="214">
        <v>34000</v>
      </c>
      <c r="AT628" s="241">
        <f>AS628</f>
        <v>34000</v>
      </c>
      <c r="AU628" s="214"/>
      <c r="AV628" s="241">
        <f>AT628</f>
        <v>34000</v>
      </c>
      <c r="AW628" s="214"/>
      <c r="AX628" s="261">
        <v>6000</v>
      </c>
      <c r="AY628" s="476"/>
      <c r="AZ628" s="241">
        <v>6000</v>
      </c>
      <c r="BA628" s="395">
        <f t="shared" si="29"/>
        <v>100</v>
      </c>
    </row>
    <row r="629" spans="1:53" ht="31.5" hidden="1" x14ac:dyDescent="0.25">
      <c r="A629" s="255" t="s">
        <v>60</v>
      </c>
      <c r="B629" s="247" t="s">
        <v>811</v>
      </c>
      <c r="C629" s="247" t="s">
        <v>771</v>
      </c>
      <c r="D629" s="258" t="s">
        <v>810</v>
      </c>
      <c r="E629" s="239"/>
      <c r="F629" s="259"/>
      <c r="G629" s="241"/>
      <c r="H629" s="241"/>
      <c r="I629" s="241"/>
      <c r="J629" s="239"/>
      <c r="K629" s="259"/>
      <c r="L629" s="241"/>
      <c r="M629" s="241"/>
      <c r="N629" s="260"/>
      <c r="O629" s="241"/>
      <c r="P629" s="241"/>
      <c r="Q629" s="241"/>
      <c r="R629" s="241"/>
      <c r="S629" s="241"/>
      <c r="T629" s="241"/>
      <c r="U629" s="241"/>
      <c r="V629" s="214"/>
      <c r="W629" s="241"/>
      <c r="X629" s="241"/>
      <c r="Y629" s="241"/>
      <c r="Z629" s="214"/>
      <c r="AA629" s="241"/>
      <c r="AB629" s="214"/>
      <c r="AC629" s="241"/>
      <c r="AD629" s="214"/>
      <c r="AE629" s="241"/>
      <c r="AF629" s="214"/>
      <c r="AG629" s="241"/>
      <c r="AH629" s="214"/>
      <c r="AI629" s="241"/>
      <c r="AJ629" s="214"/>
      <c r="AK629" s="241"/>
      <c r="AL629" s="214"/>
      <c r="AM629" s="214"/>
      <c r="AN629" s="241"/>
      <c r="AO629" s="260"/>
      <c r="AP629" s="241"/>
      <c r="AQ629" s="214"/>
      <c r="AR629" s="241"/>
      <c r="AS629" s="214"/>
      <c r="AT629" s="241"/>
      <c r="AU629" s="214"/>
      <c r="AV629" s="241"/>
      <c r="AW629" s="214"/>
      <c r="AX629" s="261">
        <f>500+250+750</f>
        <v>1500</v>
      </c>
      <c r="AY629" s="476"/>
      <c r="AZ629" s="241">
        <f>500+250+750</f>
        <v>1500</v>
      </c>
      <c r="BA629" s="395">
        <f t="shared" si="29"/>
        <v>100</v>
      </c>
    </row>
    <row r="630" spans="1:53" ht="15.75" hidden="1" x14ac:dyDescent="0.25">
      <c r="A630" s="255"/>
      <c r="B630" s="247"/>
      <c r="C630" s="247"/>
      <c r="D630" s="258"/>
      <c r="E630" s="239"/>
      <c r="F630" s="259"/>
      <c r="G630" s="241"/>
      <c r="H630" s="241"/>
      <c r="I630" s="241"/>
      <c r="J630" s="239"/>
      <c r="K630" s="259"/>
      <c r="L630" s="241"/>
      <c r="M630" s="241"/>
      <c r="N630" s="260"/>
      <c r="O630" s="241"/>
      <c r="P630" s="241"/>
      <c r="Q630" s="241"/>
      <c r="R630" s="241"/>
      <c r="S630" s="241"/>
      <c r="T630" s="241"/>
      <c r="U630" s="241"/>
      <c r="V630" s="214"/>
      <c r="W630" s="241"/>
      <c r="X630" s="241"/>
      <c r="Y630" s="241"/>
      <c r="Z630" s="214"/>
      <c r="AA630" s="241"/>
      <c r="AB630" s="214"/>
      <c r="AC630" s="241"/>
      <c r="AD630" s="214"/>
      <c r="AE630" s="241"/>
      <c r="AF630" s="214"/>
      <c r="AG630" s="241"/>
      <c r="AH630" s="214"/>
      <c r="AI630" s="241"/>
      <c r="AJ630" s="214"/>
      <c r="AK630" s="241"/>
      <c r="AL630" s="214"/>
      <c r="AM630" s="214"/>
      <c r="AN630" s="241"/>
      <c r="AO630" s="260"/>
      <c r="AP630" s="241"/>
      <c r="AQ630" s="214"/>
      <c r="AR630" s="241"/>
      <c r="AS630" s="214">
        <v>34000</v>
      </c>
      <c r="AT630" s="241">
        <f>AS630</f>
        <v>34000</v>
      </c>
      <c r="AU630" s="214"/>
      <c r="AV630" s="241">
        <f>AT630</f>
        <v>34000</v>
      </c>
      <c r="AW630" s="214"/>
      <c r="AX630" s="261"/>
      <c r="AY630" s="476"/>
      <c r="AZ630" s="241"/>
      <c r="BA630" s="395" t="e">
        <f t="shared" si="29"/>
        <v>#DIV/0!</v>
      </c>
    </row>
    <row r="631" spans="1:53" ht="15.75" hidden="1" x14ac:dyDescent="0.25">
      <c r="A631" s="280" t="s">
        <v>797</v>
      </c>
      <c r="B631" s="247" t="s">
        <v>1010</v>
      </c>
      <c r="C631" s="247" t="s">
        <v>764</v>
      </c>
      <c r="D631" s="248" t="s">
        <v>1011</v>
      </c>
      <c r="E631" s="249"/>
      <c r="F631" s="250"/>
      <c r="G631" s="251"/>
      <c r="H631" s="251"/>
      <c r="I631" s="251"/>
      <c r="J631" s="249"/>
      <c r="K631" s="250"/>
      <c r="L631" s="251"/>
      <c r="M631" s="251"/>
      <c r="N631" s="252"/>
      <c r="O631" s="251"/>
      <c r="P631" s="251"/>
      <c r="Q631" s="251"/>
      <c r="R631" s="251"/>
      <c r="S631" s="251"/>
      <c r="T631" s="251"/>
      <c r="U631" s="251"/>
      <c r="V631" s="305"/>
      <c r="W631" s="251"/>
      <c r="X631" s="251"/>
      <c r="Y631" s="251"/>
      <c r="Z631" s="305"/>
      <c r="AA631" s="251"/>
      <c r="AB631" s="305"/>
      <c r="AC631" s="251"/>
      <c r="AD631" s="305"/>
      <c r="AE631" s="251"/>
      <c r="AF631" s="305"/>
      <c r="AG631" s="251"/>
      <c r="AH631" s="305"/>
      <c r="AI631" s="251"/>
      <c r="AJ631" s="305"/>
      <c r="AK631" s="251"/>
      <c r="AL631" s="305"/>
      <c r="AM631" s="305"/>
      <c r="AN631" s="251"/>
      <c r="AO631" s="252"/>
      <c r="AP631" s="251"/>
      <c r="AQ631" s="305"/>
      <c r="AR631" s="251"/>
      <c r="AS631" s="305"/>
      <c r="AT631" s="251"/>
      <c r="AU631" s="305"/>
      <c r="AV631" s="251"/>
      <c r="AW631" s="305"/>
      <c r="AX631" s="253"/>
      <c r="AY631" s="476"/>
      <c r="AZ631" s="251"/>
      <c r="BA631" s="395" t="e">
        <f t="shared" si="29"/>
        <v>#DIV/0!</v>
      </c>
    </row>
    <row r="632" spans="1:53" ht="63" hidden="1" x14ac:dyDescent="0.25">
      <c r="A632" s="280" t="s">
        <v>1012</v>
      </c>
      <c r="B632" s="247" t="s">
        <v>1013</v>
      </c>
      <c r="C632" s="247" t="s">
        <v>771</v>
      </c>
      <c r="D632" s="258" t="s">
        <v>1014</v>
      </c>
      <c r="E632" s="239"/>
      <c r="F632" s="259"/>
      <c r="G632" s="241"/>
      <c r="H632" s="241"/>
      <c r="I632" s="241"/>
      <c r="J632" s="239"/>
      <c r="K632" s="259"/>
      <c r="L632" s="241"/>
      <c r="M632" s="241"/>
      <c r="N632" s="260"/>
      <c r="O632" s="241"/>
      <c r="P632" s="241"/>
      <c r="Q632" s="241"/>
      <c r="R632" s="241"/>
      <c r="S632" s="241"/>
      <c r="T632" s="241"/>
      <c r="U632" s="241"/>
      <c r="V632" s="214"/>
      <c r="W632" s="241"/>
      <c r="X632" s="241"/>
      <c r="Y632" s="241"/>
      <c r="Z632" s="214"/>
      <c r="AA632" s="241"/>
      <c r="AB632" s="214"/>
      <c r="AC632" s="241"/>
      <c r="AD632" s="214"/>
      <c r="AE632" s="241"/>
      <c r="AF632" s="214"/>
      <c r="AG632" s="241"/>
      <c r="AH632" s="214"/>
      <c r="AI632" s="241"/>
      <c r="AJ632" s="214"/>
      <c r="AK632" s="241"/>
      <c r="AL632" s="214"/>
      <c r="AM632" s="214"/>
      <c r="AN632" s="241"/>
      <c r="AO632" s="260"/>
      <c r="AP632" s="241"/>
      <c r="AQ632" s="214"/>
      <c r="AR632" s="241"/>
      <c r="AS632" s="214"/>
      <c r="AT632" s="241"/>
      <c r="AU632" s="214"/>
      <c r="AV632" s="241"/>
      <c r="AW632" s="214"/>
      <c r="AX632" s="261"/>
      <c r="AY632" s="476"/>
      <c r="AZ632" s="241"/>
      <c r="BA632" s="395" t="e">
        <f t="shared" ref="BA632:BA695" si="30">AZ632/AX632*100</f>
        <v>#DIV/0!</v>
      </c>
    </row>
    <row r="633" spans="1:53" ht="15.75" hidden="1" x14ac:dyDescent="0.25">
      <c r="A633" s="255"/>
      <c r="B633" s="237"/>
      <c r="C633" s="237"/>
      <c r="D633" s="238"/>
      <c r="E633" s="239"/>
      <c r="F633" s="239"/>
      <c r="G633" s="239"/>
      <c r="H633" s="239"/>
      <c r="I633" s="239"/>
      <c r="J633" s="239"/>
      <c r="K633" s="239"/>
      <c r="L633" s="239"/>
      <c r="M633" s="239"/>
      <c r="N633" s="240"/>
      <c r="O633" s="239"/>
      <c r="P633" s="241"/>
      <c r="Q633" s="239"/>
      <c r="R633" s="239"/>
      <c r="S633" s="239"/>
      <c r="T633" s="239"/>
      <c r="U633" s="239"/>
      <c r="V633" s="214"/>
      <c r="W633" s="239"/>
      <c r="X633" s="239"/>
      <c r="Y633" s="239"/>
      <c r="Z633" s="214"/>
      <c r="AA633" s="239"/>
      <c r="AB633" s="214"/>
      <c r="AC633" s="239"/>
      <c r="AD633" s="214"/>
      <c r="AE633" s="239"/>
      <c r="AF633" s="214"/>
      <c r="AG633" s="239"/>
      <c r="AH633" s="214"/>
      <c r="AI633" s="239"/>
      <c r="AJ633" s="214"/>
      <c r="AK633" s="239"/>
      <c r="AL633" s="214"/>
      <c r="AM633" s="214"/>
      <c r="AN633" s="239"/>
      <c r="AO633" s="240"/>
      <c r="AP633" s="239"/>
      <c r="AQ633" s="214"/>
      <c r="AR633" s="239"/>
      <c r="AS633" s="214"/>
      <c r="AT633" s="239"/>
      <c r="AU633" s="214"/>
      <c r="AV633" s="239"/>
      <c r="AW633" s="214"/>
      <c r="AX633" s="242"/>
      <c r="AY633" s="476"/>
      <c r="AZ633" s="239"/>
      <c r="BA633" s="395" t="e">
        <f t="shared" si="30"/>
        <v>#DIV/0!</v>
      </c>
    </row>
    <row r="634" spans="1:53" ht="15.75" hidden="1" x14ac:dyDescent="0.25">
      <c r="A634" s="255"/>
      <c r="B634" s="247"/>
      <c r="C634" s="247"/>
      <c r="D634" s="256"/>
      <c r="E634" s="249"/>
      <c r="F634" s="251"/>
      <c r="G634" s="251"/>
      <c r="H634" s="251"/>
      <c r="I634" s="251"/>
      <c r="J634" s="249"/>
      <c r="K634" s="251"/>
      <c r="L634" s="251"/>
      <c r="M634" s="251"/>
      <c r="N634" s="252"/>
      <c r="O634" s="251"/>
      <c r="P634" s="251"/>
      <c r="Q634" s="251"/>
      <c r="R634" s="251"/>
      <c r="S634" s="251"/>
      <c r="T634" s="251"/>
      <c r="U634" s="251"/>
      <c r="V634" s="214"/>
      <c r="W634" s="251"/>
      <c r="X634" s="251"/>
      <c r="Y634" s="251"/>
      <c r="Z634" s="214"/>
      <c r="AA634" s="251"/>
      <c r="AB634" s="214"/>
      <c r="AC634" s="251"/>
      <c r="AD634" s="214"/>
      <c r="AE634" s="251"/>
      <c r="AF634" s="214"/>
      <c r="AG634" s="251"/>
      <c r="AH634" s="214"/>
      <c r="AI634" s="251"/>
      <c r="AJ634" s="214"/>
      <c r="AK634" s="251"/>
      <c r="AL634" s="214"/>
      <c r="AM634" s="214"/>
      <c r="AN634" s="251"/>
      <c r="AO634" s="252"/>
      <c r="AP634" s="251"/>
      <c r="AQ634" s="214"/>
      <c r="AR634" s="251"/>
      <c r="AS634" s="214"/>
      <c r="AT634" s="251"/>
      <c r="AU634" s="214"/>
      <c r="AV634" s="251"/>
      <c r="AW634" s="214"/>
      <c r="AX634" s="253"/>
      <c r="AY634" s="476"/>
      <c r="AZ634" s="251"/>
      <c r="BA634" s="395" t="e">
        <f t="shared" si="30"/>
        <v>#DIV/0!</v>
      </c>
    </row>
    <row r="635" spans="1:53" ht="15.75" hidden="1" x14ac:dyDescent="0.25">
      <c r="A635" s="280"/>
      <c r="B635" s="257"/>
      <c r="C635" s="257"/>
      <c r="D635" s="258"/>
      <c r="E635" s="239"/>
      <c r="F635" s="259"/>
      <c r="G635" s="241"/>
      <c r="H635" s="241"/>
      <c r="I635" s="241"/>
      <c r="J635" s="239"/>
      <c r="K635" s="259"/>
      <c r="L635" s="241"/>
      <c r="M635" s="241"/>
      <c r="N635" s="260"/>
      <c r="O635" s="241"/>
      <c r="P635" s="241"/>
      <c r="Q635" s="241"/>
      <c r="R635" s="241"/>
      <c r="S635" s="241"/>
      <c r="T635" s="241"/>
      <c r="U635" s="241"/>
      <c r="V635" s="214"/>
      <c r="W635" s="241"/>
      <c r="X635" s="241"/>
      <c r="Y635" s="241"/>
      <c r="Z635" s="214"/>
      <c r="AA635" s="241"/>
      <c r="AB635" s="214"/>
      <c r="AC635" s="241"/>
      <c r="AD635" s="214"/>
      <c r="AE635" s="241"/>
      <c r="AF635" s="214"/>
      <c r="AG635" s="241"/>
      <c r="AH635" s="214"/>
      <c r="AI635" s="241"/>
      <c r="AJ635" s="214"/>
      <c r="AK635" s="241"/>
      <c r="AL635" s="214"/>
      <c r="AM635" s="214"/>
      <c r="AN635" s="241"/>
      <c r="AO635" s="260"/>
      <c r="AP635" s="241"/>
      <c r="AQ635" s="214"/>
      <c r="AR635" s="241"/>
      <c r="AS635" s="214"/>
      <c r="AT635" s="241"/>
      <c r="AU635" s="214"/>
      <c r="AV635" s="241"/>
      <c r="AW635" s="214"/>
      <c r="AX635" s="261"/>
      <c r="AY635" s="476"/>
      <c r="AZ635" s="241"/>
      <c r="BA635" s="395" t="e">
        <f t="shared" si="30"/>
        <v>#DIV/0!</v>
      </c>
    </row>
    <row r="636" spans="1:53" ht="14.45" hidden="1" customHeight="1" x14ac:dyDescent="0.25">
      <c r="A636" s="255"/>
      <c r="B636" s="257"/>
      <c r="C636" s="257"/>
      <c r="D636" s="258"/>
      <c r="E636" s="239"/>
      <c r="F636" s="259"/>
      <c r="G636" s="241"/>
      <c r="H636" s="241"/>
      <c r="I636" s="241"/>
      <c r="J636" s="239"/>
      <c r="K636" s="259"/>
      <c r="L636" s="241"/>
      <c r="M636" s="241"/>
      <c r="N636" s="260"/>
      <c r="O636" s="241"/>
      <c r="P636" s="241"/>
      <c r="Q636" s="241"/>
      <c r="R636" s="241"/>
      <c r="S636" s="241"/>
      <c r="T636" s="241"/>
      <c r="U636" s="241"/>
      <c r="V636" s="214"/>
      <c r="W636" s="241"/>
      <c r="X636" s="241"/>
      <c r="Y636" s="241"/>
      <c r="Z636" s="264"/>
      <c r="AA636" s="241"/>
      <c r="AB636" s="264"/>
      <c r="AC636" s="241"/>
      <c r="AD636" s="214"/>
      <c r="AE636" s="241"/>
      <c r="AF636" s="264"/>
      <c r="AG636" s="241"/>
      <c r="AH636" s="214"/>
      <c r="AI636" s="241"/>
      <c r="AJ636" s="264"/>
      <c r="AK636" s="241"/>
      <c r="AL636" s="264"/>
      <c r="AM636" s="214"/>
      <c r="AN636" s="241"/>
      <c r="AO636" s="260"/>
      <c r="AP636" s="241"/>
      <c r="AQ636" s="214"/>
      <c r="AR636" s="241"/>
      <c r="AS636" s="214"/>
      <c r="AT636" s="241"/>
      <c r="AU636" s="214"/>
      <c r="AV636" s="241"/>
      <c r="AW636" s="214"/>
      <c r="AX636" s="261"/>
      <c r="AY636" s="476"/>
      <c r="AZ636" s="241"/>
      <c r="BA636" s="395" t="e">
        <f t="shared" si="30"/>
        <v>#DIV/0!</v>
      </c>
    </row>
    <row r="637" spans="1:53" ht="15.75" hidden="1" x14ac:dyDescent="0.25">
      <c r="A637" s="236" t="s">
        <v>812</v>
      </c>
      <c r="B637" s="237" t="s">
        <v>766</v>
      </c>
      <c r="C637" s="237" t="s">
        <v>764</v>
      </c>
      <c r="D637" s="238" t="s">
        <v>496</v>
      </c>
      <c r="E637" s="239" t="e">
        <f>F637+G637+H637+I637</f>
        <v>#REF!</v>
      </c>
      <c r="F637" s="239" t="e">
        <f>F638+F655+#REF!+#REF!</f>
        <v>#REF!</v>
      </c>
      <c r="G637" s="239" t="e">
        <f>G638+G655+#REF!+#REF!</f>
        <v>#REF!</v>
      </c>
      <c r="H637" s="239" t="e">
        <f>H638+H655+#REF!+#REF!</f>
        <v>#REF!</v>
      </c>
      <c r="I637" s="239" t="e">
        <f>I638+I655+#REF!+#REF!</f>
        <v>#REF!</v>
      </c>
      <c r="J637" s="239" t="e">
        <f>K637+L637+M637+N637</f>
        <v>#REF!</v>
      </c>
      <c r="K637" s="239" t="e">
        <f>K638+K655+#REF!+#REF!</f>
        <v>#REF!</v>
      </c>
      <c r="L637" s="239" t="e">
        <f>L638+L655+#REF!+#REF!</f>
        <v>#REF!</v>
      </c>
      <c r="M637" s="239" t="e">
        <f>M638+M655+#REF!+#REF!</f>
        <v>#REF!</v>
      </c>
      <c r="N637" s="240" t="e">
        <f>N638+N655+#REF!+#REF!</f>
        <v>#REF!</v>
      </c>
      <c r="O637" s="239">
        <v>17904955.079999998</v>
      </c>
      <c r="P637" s="241">
        <v>1573299.64</v>
      </c>
      <c r="Q637" s="239" t="e">
        <f>Q638+Q655+#REF!+Q707</f>
        <v>#REF!</v>
      </c>
      <c r="R637" s="239" t="e">
        <f>R638+R655+#REF!+R707</f>
        <v>#REF!</v>
      </c>
      <c r="S637" s="239" t="e">
        <f>S638+S655+#REF!+S707</f>
        <v>#REF!</v>
      </c>
      <c r="T637" s="239" t="e">
        <f>T638+T655+#REF!+T707</f>
        <v>#REF!</v>
      </c>
      <c r="U637" s="239" t="e">
        <f>U638+U655+U707</f>
        <v>#REF!</v>
      </c>
      <c r="V637" s="214"/>
      <c r="W637" s="239" t="e">
        <f>W638+W655+W707+W721</f>
        <v>#REF!</v>
      </c>
      <c r="X637" s="239" t="e">
        <f>X638+X655+X707+X721</f>
        <v>#REF!</v>
      </c>
      <c r="Y637" s="239" t="e">
        <f>W637+X637</f>
        <v>#REF!</v>
      </c>
      <c r="Z637" s="214"/>
      <c r="AA637" s="239" t="e">
        <f>AA638+AA655+AA707+AA721</f>
        <v>#REF!</v>
      </c>
      <c r="AB637" s="214"/>
      <c r="AC637" s="239" t="e">
        <f>AC638+AC655+AC707+AC721</f>
        <v>#REF!</v>
      </c>
      <c r="AD637" s="214"/>
      <c r="AE637" s="239" t="e">
        <f>AE638+AE655+AE707+AE721</f>
        <v>#REF!</v>
      </c>
      <c r="AF637" s="214"/>
      <c r="AG637" s="239">
        <f>AG638+AG655+AG707+AG721</f>
        <v>24379425</v>
      </c>
      <c r="AH637" s="214"/>
      <c r="AI637" s="239">
        <f>AI638+AI655+AI707+AI721</f>
        <v>24712032.539999999</v>
      </c>
      <c r="AJ637" s="214"/>
      <c r="AK637" s="239">
        <f>AK638+AK655+AK707+AK721</f>
        <v>24712032.539999999</v>
      </c>
      <c r="AL637" s="214"/>
      <c r="AM637" s="214"/>
      <c r="AN637" s="239">
        <f>AN638+AN655+AN707+AN721</f>
        <v>25751132.539999999</v>
      </c>
      <c r="AO637" s="240"/>
      <c r="AP637" s="239">
        <f>AP638+AP655+AP707+AP721</f>
        <v>26130032.539999999</v>
      </c>
      <c r="AQ637" s="214"/>
      <c r="AR637" s="239">
        <f>AR638+AR655+AR707+AR721</f>
        <v>26745521.540000003</v>
      </c>
      <c r="AS637" s="214"/>
      <c r="AT637" s="239">
        <f>AT638+AT655+AT707+AT721</f>
        <v>27493845.479999997</v>
      </c>
      <c r="AU637" s="214"/>
      <c r="AV637" s="239">
        <f>AV638+AV655+AV707+AV721</f>
        <v>27450000.829999998</v>
      </c>
      <c r="AW637" s="214"/>
      <c r="AX637" s="242">
        <f>AX638+AX655+AX688</f>
        <v>0</v>
      </c>
      <c r="AY637" s="476"/>
      <c r="AZ637" s="239">
        <f>AZ638+AZ655+AZ688</f>
        <v>0</v>
      </c>
      <c r="BA637" s="395" t="e">
        <f t="shared" si="30"/>
        <v>#DIV/0!</v>
      </c>
    </row>
    <row r="638" spans="1:53" ht="12" hidden="1" customHeight="1" x14ac:dyDescent="0.25">
      <c r="A638" s="236" t="s">
        <v>813</v>
      </c>
      <c r="B638" s="237" t="s">
        <v>766</v>
      </c>
      <c r="C638" s="237" t="s">
        <v>764</v>
      </c>
      <c r="D638" s="238" t="s">
        <v>497</v>
      </c>
      <c r="E638" s="239">
        <f>F638+G638+H638+I638</f>
        <v>5487000</v>
      </c>
      <c r="F638" s="239">
        <f>F639</f>
        <v>1094000</v>
      </c>
      <c r="G638" s="239">
        <f>G639</f>
        <v>1503000</v>
      </c>
      <c r="H638" s="239">
        <f>H639</f>
        <v>1267000</v>
      </c>
      <c r="I638" s="239">
        <f>I639</f>
        <v>1623000</v>
      </c>
      <c r="J638" s="239">
        <f>K638+L638+M638+N638</f>
        <v>-71000</v>
      </c>
      <c r="K638" s="239">
        <f>K639</f>
        <v>0</v>
      </c>
      <c r="L638" s="239">
        <f>L639</f>
        <v>0</v>
      </c>
      <c r="M638" s="239">
        <f>M639</f>
        <v>0</v>
      </c>
      <c r="N638" s="240">
        <f>N639</f>
        <v>-71000</v>
      </c>
      <c r="O638" s="239">
        <v>5565892.7400000002</v>
      </c>
      <c r="P638" s="241">
        <v>1284.8399999999999</v>
      </c>
      <c r="Q638" s="239">
        <f>Q639</f>
        <v>5828876.6199999992</v>
      </c>
      <c r="R638" s="239">
        <f>R639</f>
        <v>5879536.6999999993</v>
      </c>
      <c r="S638" s="239">
        <f>S639</f>
        <v>5884036.6999999993</v>
      </c>
      <c r="T638" s="239">
        <f>T639</f>
        <v>6191214.1400000006</v>
      </c>
      <c r="U638" s="239">
        <f>U639</f>
        <v>6059192.96</v>
      </c>
      <c r="V638" s="214"/>
      <c r="W638" s="239">
        <f>W639</f>
        <v>6080081.96</v>
      </c>
      <c r="X638" s="239">
        <f>X639</f>
        <v>1356490.7</v>
      </c>
      <c r="Y638" s="239">
        <f>W638+X638</f>
        <v>7436572.6600000001</v>
      </c>
      <c r="Z638" s="214"/>
      <c r="AA638" s="239">
        <f>AA639</f>
        <v>8523781.0899999999</v>
      </c>
      <c r="AB638" s="214"/>
      <c r="AC638" s="239">
        <f>AC639</f>
        <v>8541781.0899999999</v>
      </c>
      <c r="AD638" s="214"/>
      <c r="AE638" s="239">
        <f>AE639</f>
        <v>8771158.0399999991</v>
      </c>
      <c r="AF638" s="214"/>
      <c r="AG638" s="239">
        <f>AG639</f>
        <v>8068250</v>
      </c>
      <c r="AH638" s="214"/>
      <c r="AI638" s="239">
        <f>AI639</f>
        <v>8095134.0199999996</v>
      </c>
      <c r="AJ638" s="214"/>
      <c r="AK638" s="239">
        <f>AK639</f>
        <v>8095134.0199999996</v>
      </c>
      <c r="AL638" s="214"/>
      <c r="AM638" s="214"/>
      <c r="AN638" s="239">
        <f>AN639</f>
        <v>8834134.0199999996</v>
      </c>
      <c r="AO638" s="240"/>
      <c r="AP638" s="239">
        <f>AP639</f>
        <v>8857134.0199999996</v>
      </c>
      <c r="AQ638" s="214"/>
      <c r="AR638" s="239">
        <f>AR639</f>
        <v>9325723.0199999996</v>
      </c>
      <c r="AS638" s="214"/>
      <c r="AT638" s="239">
        <f>AT639</f>
        <v>9484163.459999999</v>
      </c>
      <c r="AU638" s="214"/>
      <c r="AV638" s="239">
        <f>AV639</f>
        <v>9447312.0099999998</v>
      </c>
      <c r="AW638" s="214"/>
      <c r="AX638" s="242">
        <f>AX642+AX644</f>
        <v>0</v>
      </c>
      <c r="AY638" s="476"/>
      <c r="AZ638" s="239">
        <f>AZ642+AZ644</f>
        <v>0</v>
      </c>
      <c r="BA638" s="395" t="e">
        <f t="shared" si="30"/>
        <v>#DIV/0!</v>
      </c>
    </row>
    <row r="639" spans="1:53" ht="15.75" hidden="1" x14ac:dyDescent="0.25">
      <c r="A639" s="255"/>
      <c r="B639" s="247" t="s">
        <v>498</v>
      </c>
      <c r="C639" s="247"/>
      <c r="D639" s="256" t="s">
        <v>499</v>
      </c>
      <c r="E639" s="249">
        <f>F639+G639+H639+I639</f>
        <v>5487000</v>
      </c>
      <c r="F639" s="251">
        <f>F641</f>
        <v>1094000</v>
      </c>
      <c r="G639" s="251">
        <f>G641</f>
        <v>1503000</v>
      </c>
      <c r="H639" s="251">
        <f>H641</f>
        <v>1267000</v>
      </c>
      <c r="I639" s="251">
        <f>I641</f>
        <v>1623000</v>
      </c>
      <c r="J639" s="249">
        <f>K639+L639+M639+N639</f>
        <v>-71000</v>
      </c>
      <c r="K639" s="251">
        <f>K641</f>
        <v>0</v>
      </c>
      <c r="L639" s="251">
        <f>L641</f>
        <v>0</v>
      </c>
      <c r="M639" s="251">
        <f>M641</f>
        <v>0</v>
      </c>
      <c r="N639" s="252">
        <f>N641</f>
        <v>-71000</v>
      </c>
      <c r="O639" s="251">
        <v>5565892.7400000002</v>
      </c>
      <c r="P639" s="251">
        <v>1284.8399999999999</v>
      </c>
      <c r="Q639" s="251">
        <f>Q641+Q651</f>
        <v>5828876.6199999992</v>
      </c>
      <c r="R639" s="251">
        <f>R641+R651</f>
        <v>5879536.6999999993</v>
      </c>
      <c r="S639" s="251">
        <f>S641+S651</f>
        <v>5884036.6999999993</v>
      </c>
      <c r="T639" s="251">
        <f>T641+T651</f>
        <v>6191214.1400000006</v>
      </c>
      <c r="U639" s="251">
        <f>U641</f>
        <v>6059192.96</v>
      </c>
      <c r="V639" s="214"/>
      <c r="W639" s="251">
        <f>W641</f>
        <v>6080081.96</v>
      </c>
      <c r="X639" s="251">
        <f>X641</f>
        <v>1356490.7</v>
      </c>
      <c r="Y639" s="251">
        <f>W639+X639</f>
        <v>7436572.6600000001</v>
      </c>
      <c r="Z639" s="214"/>
      <c r="AA639" s="251">
        <f>AA641</f>
        <v>8523781.0899999999</v>
      </c>
      <c r="AB639" s="214"/>
      <c r="AC639" s="251">
        <f>AC641</f>
        <v>8541781.0899999999</v>
      </c>
      <c r="AD639" s="214"/>
      <c r="AE639" s="251">
        <f>AE641</f>
        <v>8771158.0399999991</v>
      </c>
      <c r="AF639" s="214"/>
      <c r="AG639" s="251">
        <f>AG641</f>
        <v>8068250</v>
      </c>
      <c r="AH639" s="214"/>
      <c r="AI639" s="251">
        <f>AI641</f>
        <v>8095134.0199999996</v>
      </c>
      <c r="AJ639" s="214"/>
      <c r="AK639" s="251">
        <f>AK641</f>
        <v>8095134.0199999996</v>
      </c>
      <c r="AL639" s="214"/>
      <c r="AM639" s="214"/>
      <c r="AN639" s="251">
        <f>AN641</f>
        <v>8834134.0199999996</v>
      </c>
      <c r="AO639" s="252"/>
      <c r="AP639" s="251">
        <f>AP641</f>
        <v>8857134.0199999996</v>
      </c>
      <c r="AQ639" s="214"/>
      <c r="AR639" s="251">
        <f>AR641</f>
        <v>9325723.0199999996</v>
      </c>
      <c r="AS639" s="214"/>
      <c r="AT639" s="251">
        <f>AT641</f>
        <v>9484163.459999999</v>
      </c>
      <c r="AU639" s="214"/>
      <c r="AV639" s="251">
        <f>AV641</f>
        <v>9447312.0099999998</v>
      </c>
      <c r="AW639" s="214"/>
      <c r="AX639" s="253"/>
      <c r="AY639" s="476"/>
      <c r="AZ639" s="251"/>
      <c r="BA639" s="395" t="e">
        <f t="shared" si="30"/>
        <v>#DIV/0!</v>
      </c>
    </row>
    <row r="640" spans="1:53" ht="15.75" hidden="1" x14ac:dyDescent="0.25">
      <c r="A640" s="255"/>
      <c r="B640" s="257" t="s">
        <v>500</v>
      </c>
      <c r="C640" s="257"/>
      <c r="D640" s="258" t="s">
        <v>501</v>
      </c>
      <c r="E640" s="249"/>
      <c r="F640" s="250"/>
      <c r="G640" s="251"/>
      <c r="H640" s="251"/>
      <c r="I640" s="251"/>
      <c r="J640" s="249"/>
      <c r="K640" s="250"/>
      <c r="L640" s="251"/>
      <c r="M640" s="251"/>
      <c r="N640" s="252"/>
      <c r="O640" s="251"/>
      <c r="P640" s="251"/>
      <c r="Q640" s="251"/>
      <c r="R640" s="251"/>
      <c r="S640" s="251"/>
      <c r="T640" s="251"/>
      <c r="U640" s="251"/>
      <c r="V640" s="214"/>
      <c r="W640" s="251"/>
      <c r="X640" s="251"/>
      <c r="Y640" s="251"/>
      <c r="Z640" s="214"/>
      <c r="AA640" s="251"/>
      <c r="AB640" s="214"/>
      <c r="AC640" s="251"/>
      <c r="AD640" s="214"/>
      <c r="AE640" s="251"/>
      <c r="AF640" s="214"/>
      <c r="AG640" s="251"/>
      <c r="AH640" s="214"/>
      <c r="AI640" s="251"/>
      <c r="AJ640" s="214"/>
      <c r="AK640" s="251"/>
      <c r="AL640" s="214"/>
      <c r="AM640" s="214"/>
      <c r="AN640" s="251"/>
      <c r="AO640" s="252"/>
      <c r="AP640" s="251"/>
      <c r="AQ640" s="214"/>
      <c r="AR640" s="251"/>
      <c r="AS640" s="214"/>
      <c r="AT640" s="251"/>
      <c r="AU640" s="214"/>
      <c r="AV640" s="251"/>
      <c r="AW640" s="214"/>
      <c r="AX640" s="253"/>
      <c r="AY640" s="476"/>
      <c r="AZ640" s="251"/>
      <c r="BA640" s="395" t="e">
        <f t="shared" si="30"/>
        <v>#DIV/0!</v>
      </c>
    </row>
    <row r="641" spans="1:53" ht="37.15" hidden="1" customHeight="1" x14ac:dyDescent="0.25">
      <c r="A641" s="255"/>
      <c r="B641" s="257" t="s">
        <v>502</v>
      </c>
      <c r="C641" s="257"/>
      <c r="D641" s="258" t="s">
        <v>405</v>
      </c>
      <c r="E641" s="239">
        <f>F641+G641+H641+I641</f>
        <v>5487000</v>
      </c>
      <c r="F641" s="259">
        <v>1094000</v>
      </c>
      <c r="G641" s="241">
        <v>1503000</v>
      </c>
      <c r="H641" s="241">
        <v>1267000</v>
      </c>
      <c r="I641" s="241">
        <v>1623000</v>
      </c>
      <c r="J641" s="239">
        <f>K641+L641+M641+N641</f>
        <v>-71000</v>
      </c>
      <c r="K641" s="259"/>
      <c r="L641" s="241"/>
      <c r="M641" s="241"/>
      <c r="N641" s="260">
        <v>-71000</v>
      </c>
      <c r="O641" s="241">
        <v>5565892.7400000002</v>
      </c>
      <c r="P641" s="241">
        <v>1284.8399999999999</v>
      </c>
      <c r="Q641" s="241">
        <v>5272557.0999999996</v>
      </c>
      <c r="R641" s="241">
        <v>5321017.18</v>
      </c>
      <c r="S641" s="241">
        <v>5325517.18</v>
      </c>
      <c r="T641" s="241">
        <v>5632694.6200000001</v>
      </c>
      <c r="U641" s="241">
        <f>U649+U651</f>
        <v>6059192.96</v>
      </c>
      <c r="V641" s="214"/>
      <c r="W641" s="241">
        <f>W649+W651</f>
        <v>6080081.96</v>
      </c>
      <c r="X641" s="241">
        <f>X649+X651</f>
        <v>1356490.7</v>
      </c>
      <c r="Y641" s="241">
        <f>W641+X641</f>
        <v>7436572.6600000001</v>
      </c>
      <c r="Z641" s="214"/>
      <c r="AA641" s="241">
        <f>AA649+AA651</f>
        <v>8523781.0899999999</v>
      </c>
      <c r="AB641" s="214"/>
      <c r="AC641" s="241">
        <f>AC649+AC651</f>
        <v>8541781.0899999999</v>
      </c>
      <c r="AD641" s="214"/>
      <c r="AE641" s="241">
        <f>AE649+AE651</f>
        <v>8771158.0399999991</v>
      </c>
      <c r="AF641" s="214"/>
      <c r="AG641" s="241">
        <f>AG649+AG651</f>
        <v>8068250</v>
      </c>
      <c r="AH641" s="214"/>
      <c r="AI641" s="241">
        <f>AI649+AI651+AI650</f>
        <v>8095134.0199999996</v>
      </c>
      <c r="AJ641" s="214"/>
      <c r="AK641" s="241">
        <f>AK649+AK651+AK650</f>
        <v>8095134.0199999996</v>
      </c>
      <c r="AL641" s="214"/>
      <c r="AM641" s="214"/>
      <c r="AN641" s="241">
        <f>AN649+AN651+AN650</f>
        <v>8834134.0199999996</v>
      </c>
      <c r="AO641" s="260"/>
      <c r="AP641" s="241">
        <f>AP649+AP651+AP650</f>
        <v>8857134.0199999996</v>
      </c>
      <c r="AQ641" s="214"/>
      <c r="AR641" s="241">
        <f>AR649+AR651+AR650</f>
        <v>9325723.0199999996</v>
      </c>
      <c r="AS641" s="214"/>
      <c r="AT641" s="241">
        <f>AT649+AT651+AT650</f>
        <v>9484163.459999999</v>
      </c>
      <c r="AU641" s="214"/>
      <c r="AV641" s="241">
        <f>AV649+AV651+AV650</f>
        <v>9447312.0099999998</v>
      </c>
      <c r="AW641" s="214"/>
      <c r="AX641" s="261"/>
      <c r="AY641" s="476"/>
      <c r="AZ641" s="241"/>
      <c r="BA641" s="395" t="e">
        <f t="shared" si="30"/>
        <v>#DIV/0!</v>
      </c>
    </row>
    <row r="642" spans="1:53" ht="141.75" hidden="1" x14ac:dyDescent="0.25">
      <c r="A642" s="255"/>
      <c r="B642" s="257" t="s">
        <v>672</v>
      </c>
      <c r="C642" s="257"/>
      <c r="D642" s="291" t="s">
        <v>671</v>
      </c>
      <c r="E642" s="239"/>
      <c r="F642" s="259"/>
      <c r="G642" s="241"/>
      <c r="H642" s="241"/>
      <c r="I642" s="241"/>
      <c r="J642" s="239"/>
      <c r="K642" s="259"/>
      <c r="L642" s="241"/>
      <c r="M642" s="241"/>
      <c r="N642" s="260"/>
      <c r="O642" s="241"/>
      <c r="P642" s="241"/>
      <c r="Q642" s="241"/>
      <c r="R642" s="241"/>
      <c r="S642" s="241"/>
      <c r="T642" s="241"/>
      <c r="U642" s="241"/>
      <c r="V642" s="214"/>
      <c r="W642" s="241"/>
      <c r="X642" s="241"/>
      <c r="Y642" s="241"/>
      <c r="Z642" s="214"/>
      <c r="AA642" s="241"/>
      <c r="AB642" s="214"/>
      <c r="AC642" s="241"/>
      <c r="AD642" s="214"/>
      <c r="AE642" s="241"/>
      <c r="AF642" s="214"/>
      <c r="AG642" s="241"/>
      <c r="AH642" s="214"/>
      <c r="AI642" s="241"/>
      <c r="AJ642" s="214"/>
      <c r="AK642" s="241"/>
      <c r="AL642" s="214"/>
      <c r="AM642" s="214"/>
      <c r="AN642" s="241"/>
      <c r="AO642" s="270"/>
      <c r="AP642" s="241"/>
      <c r="AQ642" s="214"/>
      <c r="AR642" s="241"/>
      <c r="AS642" s="214"/>
      <c r="AT642" s="241"/>
      <c r="AU642" s="214"/>
      <c r="AV642" s="241"/>
      <c r="AW642" s="214"/>
      <c r="AX642" s="261">
        <f>AX643</f>
        <v>0</v>
      </c>
      <c r="AY642" s="476"/>
      <c r="AZ642" s="241">
        <f>AZ643</f>
        <v>0</v>
      </c>
      <c r="BA642" s="395" t="e">
        <f t="shared" si="30"/>
        <v>#DIV/0!</v>
      </c>
    </row>
    <row r="643" spans="1:53" ht="47.25" hidden="1" x14ac:dyDescent="0.25">
      <c r="A643" s="255"/>
      <c r="B643" s="257" t="s">
        <v>673</v>
      </c>
      <c r="C643" s="257"/>
      <c r="D643" s="258" t="s">
        <v>406</v>
      </c>
      <c r="E643" s="239"/>
      <c r="F643" s="259"/>
      <c r="G643" s="241"/>
      <c r="H643" s="241"/>
      <c r="I643" s="241"/>
      <c r="J643" s="239"/>
      <c r="K643" s="259"/>
      <c r="L643" s="241"/>
      <c r="M643" s="241"/>
      <c r="N643" s="260"/>
      <c r="O643" s="241"/>
      <c r="P643" s="241"/>
      <c r="Q643" s="241"/>
      <c r="R643" s="241"/>
      <c r="S643" s="241"/>
      <c r="T643" s="241"/>
      <c r="U643" s="241"/>
      <c r="V643" s="214"/>
      <c r="W643" s="241"/>
      <c r="X643" s="241"/>
      <c r="Y643" s="241"/>
      <c r="Z643" s="214"/>
      <c r="AA643" s="241"/>
      <c r="AB643" s="214"/>
      <c r="AC643" s="241"/>
      <c r="AD643" s="214"/>
      <c r="AE643" s="241"/>
      <c r="AF643" s="214"/>
      <c r="AG643" s="241"/>
      <c r="AH643" s="214"/>
      <c r="AI643" s="241"/>
      <c r="AJ643" s="214"/>
      <c r="AK643" s="241"/>
      <c r="AL643" s="214"/>
      <c r="AM643" s="214"/>
      <c r="AN643" s="241"/>
      <c r="AO643" s="270"/>
      <c r="AP643" s="241"/>
      <c r="AQ643" s="214"/>
      <c r="AR643" s="241"/>
      <c r="AS643" s="214"/>
      <c r="AT643" s="241"/>
      <c r="AU643" s="214"/>
      <c r="AV643" s="241"/>
      <c r="AW643" s="214"/>
      <c r="AX643" s="261"/>
      <c r="AY643" s="476"/>
      <c r="AZ643" s="241"/>
      <c r="BA643" s="395" t="e">
        <f t="shared" si="30"/>
        <v>#DIV/0!</v>
      </c>
    </row>
    <row r="644" spans="1:53" ht="47.25" hidden="1" x14ac:dyDescent="0.25">
      <c r="A644" s="255" t="s">
        <v>813</v>
      </c>
      <c r="B644" s="247" t="s">
        <v>814</v>
      </c>
      <c r="C644" s="247" t="s">
        <v>764</v>
      </c>
      <c r="D644" s="248" t="s">
        <v>72</v>
      </c>
      <c r="E644" s="239"/>
      <c r="F644" s="259"/>
      <c r="G644" s="241"/>
      <c r="H644" s="241"/>
      <c r="I644" s="241"/>
      <c r="J644" s="239"/>
      <c r="K644" s="259"/>
      <c r="L644" s="241"/>
      <c r="M644" s="241"/>
      <c r="N644" s="260"/>
      <c r="O644" s="241"/>
      <c r="P644" s="241"/>
      <c r="Q644" s="241"/>
      <c r="R644" s="241"/>
      <c r="S644" s="241"/>
      <c r="T644" s="241"/>
      <c r="U644" s="241"/>
      <c r="V644" s="214"/>
      <c r="W644" s="241"/>
      <c r="X644" s="241"/>
      <c r="Y644" s="241"/>
      <c r="Z644" s="214"/>
      <c r="AA644" s="241"/>
      <c r="AB644" s="214"/>
      <c r="AC644" s="241"/>
      <c r="AD644" s="214"/>
      <c r="AE644" s="241"/>
      <c r="AF644" s="214"/>
      <c r="AG644" s="241"/>
      <c r="AH644" s="214"/>
      <c r="AI644" s="241"/>
      <c r="AJ644" s="214"/>
      <c r="AK644" s="241"/>
      <c r="AL644" s="214"/>
      <c r="AM644" s="214"/>
      <c r="AN644" s="241"/>
      <c r="AO644" s="270"/>
      <c r="AP644" s="241"/>
      <c r="AQ644" s="214"/>
      <c r="AR644" s="241"/>
      <c r="AS644" s="214"/>
      <c r="AT644" s="241"/>
      <c r="AU644" s="214"/>
      <c r="AV644" s="241"/>
      <c r="AW644" s="214"/>
      <c r="AX644" s="261"/>
      <c r="AY644" s="476"/>
      <c r="AZ644" s="241"/>
      <c r="BA644" s="395" t="e">
        <f t="shared" si="30"/>
        <v>#DIV/0!</v>
      </c>
    </row>
    <row r="645" spans="1:53" ht="15.75" hidden="1" x14ac:dyDescent="0.25">
      <c r="A645" s="255" t="s">
        <v>813</v>
      </c>
      <c r="B645" s="247" t="s">
        <v>815</v>
      </c>
      <c r="C645" s="247" t="s">
        <v>764</v>
      </c>
      <c r="D645" s="248" t="s">
        <v>711</v>
      </c>
      <c r="E645" s="239"/>
      <c r="F645" s="259"/>
      <c r="G645" s="241"/>
      <c r="H645" s="241"/>
      <c r="I645" s="241"/>
      <c r="J645" s="239"/>
      <c r="K645" s="259"/>
      <c r="L645" s="241"/>
      <c r="M645" s="241"/>
      <c r="N645" s="260"/>
      <c r="O645" s="241"/>
      <c r="P645" s="241"/>
      <c r="Q645" s="241"/>
      <c r="R645" s="241"/>
      <c r="S645" s="241"/>
      <c r="T645" s="241"/>
      <c r="U645" s="241"/>
      <c r="V645" s="214"/>
      <c r="W645" s="241"/>
      <c r="X645" s="241"/>
      <c r="Y645" s="241"/>
      <c r="Z645" s="214"/>
      <c r="AA645" s="241"/>
      <c r="AB645" s="214"/>
      <c r="AC645" s="241"/>
      <c r="AD645" s="214"/>
      <c r="AE645" s="241"/>
      <c r="AF645" s="214"/>
      <c r="AG645" s="241"/>
      <c r="AH645" s="214"/>
      <c r="AI645" s="241"/>
      <c r="AJ645" s="214"/>
      <c r="AK645" s="241"/>
      <c r="AL645" s="214"/>
      <c r="AM645" s="214"/>
      <c r="AN645" s="241"/>
      <c r="AO645" s="270"/>
      <c r="AP645" s="241"/>
      <c r="AQ645" s="214"/>
      <c r="AR645" s="241"/>
      <c r="AS645" s="214"/>
      <c r="AT645" s="241"/>
      <c r="AU645" s="214"/>
      <c r="AV645" s="241"/>
      <c r="AW645" s="214"/>
      <c r="AX645" s="261">
        <f>AX646+AX649</f>
        <v>17850.099999999999</v>
      </c>
      <c r="AY645" s="476"/>
      <c r="AZ645" s="241">
        <f>AZ646+AZ649</f>
        <v>17850.099999999999</v>
      </c>
      <c r="BA645" s="395">
        <f t="shared" si="30"/>
        <v>100</v>
      </c>
    </row>
    <row r="646" spans="1:53" ht="31.5" hidden="1" x14ac:dyDescent="0.25">
      <c r="A646" s="255" t="s">
        <v>813</v>
      </c>
      <c r="B646" s="257" t="s">
        <v>816</v>
      </c>
      <c r="C646" s="257" t="s">
        <v>764</v>
      </c>
      <c r="D646" s="248" t="s">
        <v>97</v>
      </c>
      <c r="E646" s="239"/>
      <c r="F646" s="259"/>
      <c r="G646" s="241"/>
      <c r="H646" s="241"/>
      <c r="I646" s="241"/>
      <c r="J646" s="239"/>
      <c r="K646" s="259"/>
      <c r="L646" s="241"/>
      <c r="M646" s="241"/>
      <c r="N646" s="260"/>
      <c r="O646" s="241"/>
      <c r="P646" s="241"/>
      <c r="Q646" s="241"/>
      <c r="R646" s="241"/>
      <c r="S646" s="241"/>
      <c r="T646" s="241"/>
      <c r="U646" s="241"/>
      <c r="V646" s="214"/>
      <c r="W646" s="241"/>
      <c r="X646" s="241"/>
      <c r="Y646" s="241"/>
      <c r="Z646" s="214"/>
      <c r="AA646" s="241"/>
      <c r="AB646" s="214"/>
      <c r="AC646" s="241"/>
      <c r="AD646" s="214"/>
      <c r="AE646" s="241"/>
      <c r="AF646" s="214"/>
      <c r="AG646" s="241"/>
      <c r="AH646" s="214"/>
      <c r="AI646" s="241"/>
      <c r="AJ646" s="214"/>
      <c r="AK646" s="241"/>
      <c r="AL646" s="214"/>
      <c r="AM646" s="214"/>
      <c r="AN646" s="241"/>
      <c r="AO646" s="270"/>
      <c r="AP646" s="241"/>
      <c r="AQ646" s="214"/>
      <c r="AR646" s="241"/>
      <c r="AS646" s="214"/>
      <c r="AT646" s="241"/>
      <c r="AU646" s="214"/>
      <c r="AV646" s="241"/>
      <c r="AW646" s="214"/>
      <c r="AX646" s="261">
        <f>AX647</f>
        <v>5000</v>
      </c>
      <c r="AY646" s="476"/>
      <c r="AZ646" s="241">
        <f>AZ647</f>
        <v>5000</v>
      </c>
      <c r="BA646" s="395">
        <f t="shared" si="30"/>
        <v>100</v>
      </c>
    </row>
    <row r="647" spans="1:53" ht="31.5" hidden="1" x14ac:dyDescent="0.25">
      <c r="A647" s="255" t="s">
        <v>813</v>
      </c>
      <c r="B647" s="257" t="s">
        <v>817</v>
      </c>
      <c r="C647" s="257" t="s">
        <v>764</v>
      </c>
      <c r="D647" s="248" t="s">
        <v>108</v>
      </c>
      <c r="E647" s="239"/>
      <c r="F647" s="259"/>
      <c r="G647" s="241"/>
      <c r="H647" s="241"/>
      <c r="I647" s="241"/>
      <c r="J647" s="239"/>
      <c r="K647" s="259"/>
      <c r="L647" s="241"/>
      <c r="M647" s="241"/>
      <c r="N647" s="260"/>
      <c r="O647" s="241"/>
      <c r="P647" s="241"/>
      <c r="Q647" s="241"/>
      <c r="R647" s="241"/>
      <c r="S647" s="241"/>
      <c r="T647" s="241"/>
      <c r="U647" s="241"/>
      <c r="V647" s="214"/>
      <c r="W647" s="241"/>
      <c r="X647" s="241"/>
      <c r="Y647" s="241"/>
      <c r="Z647" s="214"/>
      <c r="AA647" s="241"/>
      <c r="AB647" s="214"/>
      <c r="AC647" s="241"/>
      <c r="AD647" s="214"/>
      <c r="AE647" s="241"/>
      <c r="AF647" s="214"/>
      <c r="AG647" s="241"/>
      <c r="AH647" s="214"/>
      <c r="AI647" s="241"/>
      <c r="AJ647" s="214"/>
      <c r="AK647" s="241"/>
      <c r="AL647" s="214"/>
      <c r="AM647" s="214"/>
      <c r="AN647" s="241"/>
      <c r="AO647" s="270"/>
      <c r="AP647" s="241"/>
      <c r="AQ647" s="214"/>
      <c r="AR647" s="241"/>
      <c r="AS647" s="214"/>
      <c r="AT647" s="241"/>
      <c r="AU647" s="214"/>
      <c r="AV647" s="241"/>
      <c r="AW647" s="214"/>
      <c r="AX647" s="261">
        <f>AX648</f>
        <v>5000</v>
      </c>
      <c r="AY647" s="476"/>
      <c r="AZ647" s="241">
        <f>AZ648</f>
        <v>5000</v>
      </c>
      <c r="BA647" s="395">
        <f t="shared" si="30"/>
        <v>100</v>
      </c>
    </row>
    <row r="648" spans="1:53" ht="47.25" hidden="1" x14ac:dyDescent="0.25">
      <c r="A648" s="255" t="s">
        <v>813</v>
      </c>
      <c r="B648" s="257" t="s">
        <v>817</v>
      </c>
      <c r="C648" s="257" t="s">
        <v>801</v>
      </c>
      <c r="D648" s="258" t="s">
        <v>748</v>
      </c>
      <c r="E648" s="239"/>
      <c r="F648" s="259"/>
      <c r="G648" s="241"/>
      <c r="H648" s="241"/>
      <c r="I648" s="241"/>
      <c r="J648" s="239"/>
      <c r="K648" s="259"/>
      <c r="L648" s="241"/>
      <c r="M648" s="241"/>
      <c r="N648" s="260"/>
      <c r="O648" s="241"/>
      <c r="P648" s="241"/>
      <c r="Q648" s="241"/>
      <c r="R648" s="241"/>
      <c r="S648" s="241"/>
      <c r="T648" s="241"/>
      <c r="U648" s="241"/>
      <c r="V648" s="214"/>
      <c r="W648" s="241"/>
      <c r="X648" s="241"/>
      <c r="Y648" s="241"/>
      <c r="Z648" s="214"/>
      <c r="AA648" s="241"/>
      <c r="AB648" s="214"/>
      <c r="AC648" s="241"/>
      <c r="AD648" s="214"/>
      <c r="AE648" s="241"/>
      <c r="AF648" s="214"/>
      <c r="AG648" s="241"/>
      <c r="AH648" s="214"/>
      <c r="AI648" s="241"/>
      <c r="AJ648" s="214"/>
      <c r="AK648" s="241"/>
      <c r="AL648" s="214"/>
      <c r="AM648" s="214"/>
      <c r="AN648" s="241"/>
      <c r="AO648" s="270"/>
      <c r="AP648" s="241"/>
      <c r="AQ648" s="214"/>
      <c r="AR648" s="241"/>
      <c r="AS648" s="214"/>
      <c r="AT648" s="241"/>
      <c r="AU648" s="214"/>
      <c r="AV648" s="241"/>
      <c r="AW648" s="214"/>
      <c r="AX648" s="261">
        <v>5000</v>
      </c>
      <c r="AY648" s="476"/>
      <c r="AZ648" s="241">
        <v>5000</v>
      </c>
      <c r="BA648" s="395">
        <f t="shared" si="30"/>
        <v>100</v>
      </c>
    </row>
    <row r="649" spans="1:53" ht="141.75" hidden="1" x14ac:dyDescent="0.25">
      <c r="A649" s="255" t="s">
        <v>813</v>
      </c>
      <c r="B649" s="257" t="s">
        <v>819</v>
      </c>
      <c r="C649" s="257" t="s">
        <v>764</v>
      </c>
      <c r="D649" s="291" t="s">
        <v>671</v>
      </c>
      <c r="E649" s="239"/>
      <c r="F649" s="259"/>
      <c r="G649" s="241"/>
      <c r="H649" s="241"/>
      <c r="I649" s="241"/>
      <c r="J649" s="239"/>
      <c r="K649" s="259"/>
      <c r="L649" s="241"/>
      <c r="M649" s="241"/>
      <c r="N649" s="260"/>
      <c r="O649" s="241"/>
      <c r="P649" s="241"/>
      <c r="Q649" s="241"/>
      <c r="R649" s="241"/>
      <c r="S649" s="241"/>
      <c r="T649" s="241"/>
      <c r="U649" s="241">
        <v>5510192.96</v>
      </c>
      <c r="V649" s="214"/>
      <c r="W649" s="241">
        <v>5510192.96</v>
      </c>
      <c r="X649" s="241">
        <v>1356490.7</v>
      </c>
      <c r="Y649" s="241">
        <f>W649+X649</f>
        <v>6866683.6600000001</v>
      </c>
      <c r="Z649" s="264">
        <v>931946.65</v>
      </c>
      <c r="AA649" s="241">
        <v>7953892.0899999999</v>
      </c>
      <c r="AB649" s="264">
        <v>18000</v>
      </c>
      <c r="AC649" s="241">
        <f>AA649+AB649</f>
        <v>7971892.0899999999</v>
      </c>
      <c r="AD649" s="264">
        <v>217376.95</v>
      </c>
      <c r="AE649" s="241">
        <v>8201269.04</v>
      </c>
      <c r="AF649" s="264">
        <v>36692.5</v>
      </c>
      <c r="AG649" s="241">
        <v>7119350</v>
      </c>
      <c r="AH649" s="214"/>
      <c r="AI649" s="241">
        <v>7119350</v>
      </c>
      <c r="AJ649" s="214"/>
      <c r="AK649" s="241">
        <v>7119350</v>
      </c>
      <c r="AL649" s="214">
        <v>739000</v>
      </c>
      <c r="AM649" s="214"/>
      <c r="AN649" s="241">
        <f>AK649+AL649+AM649</f>
        <v>7858350</v>
      </c>
      <c r="AO649" s="214">
        <v>23000</v>
      </c>
      <c r="AP649" s="241">
        <f>AN649+AO649</f>
        <v>7881350</v>
      </c>
      <c r="AQ649" s="214">
        <v>468589</v>
      </c>
      <c r="AR649" s="241">
        <f>AP649+AQ649</f>
        <v>8349939</v>
      </c>
      <c r="AS649" s="214">
        <v>170850</v>
      </c>
      <c r="AT649" s="241">
        <v>8508379.4399999995</v>
      </c>
      <c r="AU649" s="214">
        <v>-36851.449999999997</v>
      </c>
      <c r="AV649" s="241">
        <f>AT649+AU649</f>
        <v>8471527.9900000002</v>
      </c>
      <c r="AW649" s="214">
        <v>53997.75</v>
      </c>
      <c r="AX649" s="261">
        <f>AX650</f>
        <v>12850.1</v>
      </c>
      <c r="AY649" s="476"/>
      <c r="AZ649" s="241">
        <f>AZ650</f>
        <v>12850.1</v>
      </c>
      <c r="BA649" s="395">
        <f t="shared" si="30"/>
        <v>100</v>
      </c>
    </row>
    <row r="650" spans="1:53" ht="47.25" hidden="1" x14ac:dyDescent="0.25">
      <c r="A650" s="255" t="s">
        <v>813</v>
      </c>
      <c r="B650" s="257" t="s">
        <v>818</v>
      </c>
      <c r="C650" s="257" t="s">
        <v>801</v>
      </c>
      <c r="D650" s="258" t="s">
        <v>748</v>
      </c>
      <c r="E650" s="239"/>
      <c r="F650" s="259"/>
      <c r="G650" s="241"/>
      <c r="H650" s="241"/>
      <c r="I650" s="241"/>
      <c r="J650" s="239"/>
      <c r="K650" s="259"/>
      <c r="L650" s="241"/>
      <c r="M650" s="241"/>
      <c r="N650" s="260"/>
      <c r="O650" s="241"/>
      <c r="P650" s="241"/>
      <c r="Q650" s="241"/>
      <c r="R650" s="241"/>
      <c r="S650" s="241"/>
      <c r="T650" s="241"/>
      <c r="U650" s="241"/>
      <c r="V650" s="214"/>
      <c r="W650" s="241"/>
      <c r="X650" s="241"/>
      <c r="Y650" s="241"/>
      <c r="Z650" s="270"/>
      <c r="AA650" s="241"/>
      <c r="AB650" s="270"/>
      <c r="AC650" s="241"/>
      <c r="AD650" s="270"/>
      <c r="AE650" s="241"/>
      <c r="AF650" s="270"/>
      <c r="AG650" s="241"/>
      <c r="AH650" s="214">
        <v>415.02</v>
      </c>
      <c r="AI650" s="241">
        <f>AH650</f>
        <v>415.02</v>
      </c>
      <c r="AJ650" s="214"/>
      <c r="AK650" s="241">
        <f>AI650</f>
        <v>415.02</v>
      </c>
      <c r="AL650" s="214"/>
      <c r="AM650" s="214"/>
      <c r="AN650" s="241">
        <f>AK650+AL650+AM650</f>
        <v>415.02</v>
      </c>
      <c r="AO650" s="260"/>
      <c r="AP650" s="241">
        <f>AM650+AN650+AO650</f>
        <v>415.02</v>
      </c>
      <c r="AQ650" s="214"/>
      <c r="AR650" s="241">
        <f>AO650+AP650+AQ650</f>
        <v>415.02</v>
      </c>
      <c r="AS650" s="214"/>
      <c r="AT650" s="241">
        <f>AQ650+AR650+AS650</f>
        <v>415.02</v>
      </c>
      <c r="AU650" s="214"/>
      <c r="AV650" s="241">
        <f>AS650+AT650+AU650</f>
        <v>415.02</v>
      </c>
      <c r="AW650" s="214"/>
      <c r="AX650" s="261">
        <v>12850.1</v>
      </c>
      <c r="AY650" s="476"/>
      <c r="AZ650" s="241">
        <v>12850.1</v>
      </c>
      <c r="BA650" s="395">
        <f t="shared" si="30"/>
        <v>100</v>
      </c>
    </row>
    <row r="651" spans="1:53" ht="31.5" hidden="1" x14ac:dyDescent="0.25">
      <c r="A651" s="255" t="s">
        <v>813</v>
      </c>
      <c r="B651" s="247" t="s">
        <v>820</v>
      </c>
      <c r="C651" s="247" t="s">
        <v>764</v>
      </c>
      <c r="D651" s="248" t="s">
        <v>714</v>
      </c>
      <c r="E651" s="239">
        <f>F651+G651+H651+I651</f>
        <v>5487000</v>
      </c>
      <c r="F651" s="259">
        <v>1094000</v>
      </c>
      <c r="G651" s="241">
        <v>1503000</v>
      </c>
      <c r="H651" s="241">
        <v>1267000</v>
      </c>
      <c r="I651" s="241">
        <v>1623000</v>
      </c>
      <c r="J651" s="239">
        <f>K651+L651+M651+N651</f>
        <v>-71000</v>
      </c>
      <c r="K651" s="259"/>
      <c r="L651" s="241"/>
      <c r="M651" s="241"/>
      <c r="N651" s="260">
        <v>-71000</v>
      </c>
      <c r="O651" s="241">
        <v>5565892.7400000002</v>
      </c>
      <c r="P651" s="241">
        <v>1284.8399999999999</v>
      </c>
      <c r="Q651" s="241">
        <v>556319.52</v>
      </c>
      <c r="R651" s="241">
        <v>558519.52</v>
      </c>
      <c r="S651" s="241">
        <v>558519.52</v>
      </c>
      <c r="T651" s="241">
        <v>558519.52</v>
      </c>
      <c r="U651" s="241">
        <v>549000</v>
      </c>
      <c r="V651" s="264">
        <v>20889</v>
      </c>
      <c r="W651" s="241">
        <f>U651+V651</f>
        <v>569889</v>
      </c>
      <c r="X651" s="241"/>
      <c r="Y651" s="241">
        <f>W651+X651</f>
        <v>569889</v>
      </c>
      <c r="Z651" s="214"/>
      <c r="AA651" s="241">
        <f>Y651+Z651</f>
        <v>569889</v>
      </c>
      <c r="AB651" s="214"/>
      <c r="AC651" s="241">
        <f>AA651+AB651</f>
        <v>569889</v>
      </c>
      <c r="AD651" s="214"/>
      <c r="AE651" s="241">
        <f>AC651+AD651</f>
        <v>569889</v>
      </c>
      <c r="AF651" s="214">
        <v>87476</v>
      </c>
      <c r="AG651" s="241">
        <v>948900</v>
      </c>
      <c r="AH651" s="214">
        <v>26469</v>
      </c>
      <c r="AI651" s="241">
        <f>AG651+AH651</f>
        <v>975369</v>
      </c>
      <c r="AJ651" s="214"/>
      <c r="AK651" s="241">
        <f>AI651+AJ651</f>
        <v>975369</v>
      </c>
      <c r="AL651" s="214"/>
      <c r="AM651" s="214"/>
      <c r="AN651" s="241">
        <f>AK651+AL651+AM651</f>
        <v>975369</v>
      </c>
      <c r="AO651" s="260"/>
      <c r="AP651" s="241">
        <f>AM651+AN651+AO651</f>
        <v>975369</v>
      </c>
      <c r="AQ651" s="214"/>
      <c r="AR651" s="241">
        <f>AO651+AP651+AQ651</f>
        <v>975369</v>
      </c>
      <c r="AS651" s="214"/>
      <c r="AT651" s="241">
        <f>AQ651+AR651+AS651</f>
        <v>975369</v>
      </c>
      <c r="AU651" s="214"/>
      <c r="AV651" s="241">
        <f>AS651+AT651+AU651</f>
        <v>975369</v>
      </c>
      <c r="AW651" s="214"/>
      <c r="AX651" s="261">
        <f>AX652</f>
        <v>0</v>
      </c>
      <c r="AY651" s="476"/>
      <c r="AZ651" s="241">
        <f>AZ652</f>
        <v>0</v>
      </c>
      <c r="BA651" s="395" t="e">
        <f t="shared" si="30"/>
        <v>#DIV/0!</v>
      </c>
    </row>
    <row r="652" spans="1:53" ht="31.5" hidden="1" x14ac:dyDescent="0.25">
      <c r="A652" s="255" t="s">
        <v>813</v>
      </c>
      <c r="B652" s="257" t="s">
        <v>83</v>
      </c>
      <c r="C652" s="257" t="s">
        <v>764</v>
      </c>
      <c r="D652" s="248" t="s">
        <v>101</v>
      </c>
      <c r="E652" s="249">
        <f>F652+G652+H652+I652</f>
        <v>10337500.58</v>
      </c>
      <c r="F652" s="251">
        <f>F655</f>
        <v>2470500.58</v>
      </c>
      <c r="G652" s="251">
        <f>G655</f>
        <v>3036000</v>
      </c>
      <c r="H652" s="251">
        <f>H655</f>
        <v>1894000</v>
      </c>
      <c r="I652" s="251">
        <f>I655</f>
        <v>2937000</v>
      </c>
      <c r="J652" s="249">
        <f>K652+L652+M652+N652</f>
        <v>-90000</v>
      </c>
      <c r="K652" s="251">
        <f>K655</f>
        <v>0</v>
      </c>
      <c r="L652" s="251">
        <f>L655</f>
        <v>34000</v>
      </c>
      <c r="M652" s="251">
        <f>M655</f>
        <v>120000</v>
      </c>
      <c r="N652" s="252">
        <f>N655</f>
        <v>-244000</v>
      </c>
      <c r="O652" s="251">
        <v>243000</v>
      </c>
      <c r="P652" s="251">
        <v>127000</v>
      </c>
      <c r="Q652" s="251" t="e">
        <f>Q655</f>
        <v>#REF!</v>
      </c>
      <c r="R652" s="251" t="e">
        <f>R655</f>
        <v>#REF!</v>
      </c>
      <c r="S652" s="251" t="e">
        <f>S655</f>
        <v>#REF!</v>
      </c>
      <c r="T652" s="251" t="e">
        <f>T655</f>
        <v>#REF!</v>
      </c>
      <c r="U652" s="251" t="e">
        <f>U655</f>
        <v>#REF!</v>
      </c>
      <c r="V652" s="214"/>
      <c r="W652" s="251" t="e">
        <f>W655</f>
        <v>#REF!</v>
      </c>
      <c r="X652" s="251" t="e">
        <f>X655</f>
        <v>#REF!</v>
      </c>
      <c r="Y652" s="251" t="e">
        <f>W652+X652</f>
        <v>#REF!</v>
      </c>
      <c r="Z652" s="214"/>
      <c r="AA652" s="251" t="e">
        <f>Y652+Z652</f>
        <v>#REF!</v>
      </c>
      <c r="AB652" s="214"/>
      <c r="AC652" s="251" t="e">
        <f>AA652+AB652</f>
        <v>#REF!</v>
      </c>
      <c r="AD652" s="214"/>
      <c r="AE652" s="251" t="e">
        <f>AE655+#REF!</f>
        <v>#REF!</v>
      </c>
      <c r="AF652" s="214"/>
      <c r="AG652" s="251">
        <f>AG655</f>
        <v>15875475</v>
      </c>
      <c r="AH652" s="214"/>
      <c r="AI652" s="251">
        <f>AI655</f>
        <v>16181198.520000001</v>
      </c>
      <c r="AJ652" s="214"/>
      <c r="AK652" s="251">
        <f>AK655</f>
        <v>16181198.520000001</v>
      </c>
      <c r="AL652" s="214"/>
      <c r="AM652" s="214"/>
      <c r="AN652" s="251">
        <f>AN655</f>
        <v>16481298.520000001</v>
      </c>
      <c r="AO652" s="252"/>
      <c r="AP652" s="251">
        <f>AP655</f>
        <v>16761198.520000001</v>
      </c>
      <c r="AQ652" s="214"/>
      <c r="AR652" s="251">
        <f>AR655</f>
        <v>16908098.520000003</v>
      </c>
      <c r="AS652" s="214"/>
      <c r="AT652" s="251">
        <f>AT655</f>
        <v>17523891.620000001</v>
      </c>
      <c r="AU652" s="214"/>
      <c r="AV652" s="251">
        <f>AV655</f>
        <v>17516898.420000002</v>
      </c>
      <c r="AW652" s="214"/>
      <c r="AX652" s="253">
        <f>AX653</f>
        <v>0</v>
      </c>
      <c r="AY652" s="476"/>
      <c r="AZ652" s="251">
        <f>AZ653</f>
        <v>0</v>
      </c>
      <c r="BA652" s="395" t="e">
        <f t="shared" si="30"/>
        <v>#DIV/0!</v>
      </c>
    </row>
    <row r="653" spans="1:53" ht="13.9" hidden="1" customHeight="1" x14ac:dyDescent="0.25">
      <c r="A653" s="255" t="s">
        <v>813</v>
      </c>
      <c r="B653" s="257" t="s">
        <v>841</v>
      </c>
      <c r="C653" s="257" t="s">
        <v>764</v>
      </c>
      <c r="D653" s="248" t="s">
        <v>108</v>
      </c>
      <c r="E653" s="249"/>
      <c r="F653" s="250"/>
      <c r="G653" s="251"/>
      <c r="H653" s="251"/>
      <c r="I653" s="251"/>
      <c r="J653" s="249"/>
      <c r="K653" s="250"/>
      <c r="L653" s="251"/>
      <c r="M653" s="251"/>
      <c r="N653" s="252"/>
      <c r="O653" s="251"/>
      <c r="P653" s="251"/>
      <c r="Q653" s="251"/>
      <c r="R653" s="251"/>
      <c r="S653" s="251"/>
      <c r="T653" s="251"/>
      <c r="U653" s="251"/>
      <c r="V653" s="214"/>
      <c r="W653" s="251"/>
      <c r="X653" s="251"/>
      <c r="Y653" s="251"/>
      <c r="Z653" s="214"/>
      <c r="AA653" s="251"/>
      <c r="AB653" s="214"/>
      <c r="AC653" s="251"/>
      <c r="AD653" s="214"/>
      <c r="AE653" s="251"/>
      <c r="AF653" s="214"/>
      <c r="AG653" s="251"/>
      <c r="AH653" s="214"/>
      <c r="AI653" s="251"/>
      <c r="AJ653" s="214"/>
      <c r="AK653" s="251"/>
      <c r="AL653" s="214"/>
      <c r="AM653" s="214"/>
      <c r="AN653" s="251"/>
      <c r="AO653" s="252"/>
      <c r="AP653" s="251"/>
      <c r="AQ653" s="214"/>
      <c r="AR653" s="251"/>
      <c r="AS653" s="214"/>
      <c r="AT653" s="251"/>
      <c r="AU653" s="214"/>
      <c r="AV653" s="251"/>
      <c r="AW653" s="214"/>
      <c r="AX653" s="253">
        <f>AX654</f>
        <v>0</v>
      </c>
      <c r="AY653" s="476"/>
      <c r="AZ653" s="251">
        <f>AZ654</f>
        <v>0</v>
      </c>
      <c r="BA653" s="395" t="e">
        <f t="shared" si="30"/>
        <v>#DIV/0!</v>
      </c>
    </row>
    <row r="654" spans="1:53" ht="31.5" hidden="1" x14ac:dyDescent="0.25">
      <c r="A654" s="255" t="s">
        <v>813</v>
      </c>
      <c r="B654" s="257" t="s">
        <v>841</v>
      </c>
      <c r="C654" s="257" t="s">
        <v>801</v>
      </c>
      <c r="D654" s="258" t="s">
        <v>755</v>
      </c>
      <c r="E654" s="249"/>
      <c r="F654" s="250"/>
      <c r="G654" s="251"/>
      <c r="H654" s="251"/>
      <c r="I654" s="251"/>
      <c r="J654" s="249"/>
      <c r="K654" s="250"/>
      <c r="L654" s="251"/>
      <c r="M654" s="251"/>
      <c r="N654" s="252"/>
      <c r="O654" s="251"/>
      <c r="P654" s="251"/>
      <c r="Q654" s="251"/>
      <c r="R654" s="251"/>
      <c r="S654" s="251"/>
      <c r="T654" s="251"/>
      <c r="U654" s="251"/>
      <c r="V654" s="214"/>
      <c r="W654" s="251"/>
      <c r="X654" s="251"/>
      <c r="Y654" s="251"/>
      <c r="Z654" s="214"/>
      <c r="AA654" s="251"/>
      <c r="AB654" s="214"/>
      <c r="AC654" s="251"/>
      <c r="AD654" s="214"/>
      <c r="AE654" s="251"/>
      <c r="AF654" s="214"/>
      <c r="AG654" s="251"/>
      <c r="AH654" s="214"/>
      <c r="AI654" s="251"/>
      <c r="AJ654" s="214"/>
      <c r="AK654" s="251"/>
      <c r="AL654" s="214"/>
      <c r="AM654" s="214"/>
      <c r="AN654" s="251"/>
      <c r="AO654" s="252"/>
      <c r="AP654" s="251"/>
      <c r="AQ654" s="214"/>
      <c r="AR654" s="251"/>
      <c r="AS654" s="214"/>
      <c r="AT654" s="251"/>
      <c r="AU654" s="214"/>
      <c r="AV654" s="251"/>
      <c r="AW654" s="214"/>
      <c r="AX654" s="253"/>
      <c r="AY654" s="476"/>
      <c r="AZ654" s="251"/>
      <c r="BA654" s="395" t="e">
        <f t="shared" si="30"/>
        <v>#DIV/0!</v>
      </c>
    </row>
    <row r="655" spans="1:53" ht="15.75" hidden="1" x14ac:dyDescent="0.25">
      <c r="A655" s="236" t="s">
        <v>821</v>
      </c>
      <c r="B655" s="237" t="s">
        <v>766</v>
      </c>
      <c r="C655" s="237" t="s">
        <v>764</v>
      </c>
      <c r="D655" s="238" t="s">
        <v>504</v>
      </c>
      <c r="E655" s="239">
        <f>F655+G655+H655+I655</f>
        <v>10337500.58</v>
      </c>
      <c r="F655" s="239">
        <f>F656+F674+F703</f>
        <v>2470500.58</v>
      </c>
      <c r="G655" s="239">
        <f>G656+G674+G703</f>
        <v>3036000</v>
      </c>
      <c r="H655" s="239">
        <f>H656+H674+H703</f>
        <v>1894000</v>
      </c>
      <c r="I655" s="239">
        <f>I656+I674+I703</f>
        <v>2937000</v>
      </c>
      <c r="J655" s="239">
        <f>K655+L655+M655+N655</f>
        <v>-90000</v>
      </c>
      <c r="K655" s="239">
        <f>K656+K674+K703</f>
        <v>0</v>
      </c>
      <c r="L655" s="239">
        <f>L656+L674+L703</f>
        <v>34000</v>
      </c>
      <c r="M655" s="239">
        <f>M656+M674+M703</f>
        <v>120000</v>
      </c>
      <c r="N655" s="240">
        <f>N656+N674+N703</f>
        <v>-244000</v>
      </c>
      <c r="O655" s="239">
        <v>10585205.58</v>
      </c>
      <c r="P655" s="241">
        <v>1572700</v>
      </c>
      <c r="Q655" s="239" t="e">
        <f>Q656+Q674+Q703</f>
        <v>#REF!</v>
      </c>
      <c r="R655" s="239" t="e">
        <f>R656+R674+R703</f>
        <v>#REF!</v>
      </c>
      <c r="S655" s="239" t="e">
        <f>S656+S674+S703</f>
        <v>#REF!</v>
      </c>
      <c r="T655" s="239" t="e">
        <f>T656+T674+T703</f>
        <v>#REF!</v>
      </c>
      <c r="U655" s="239" t="e">
        <f>U656+U674+U703</f>
        <v>#REF!</v>
      </c>
      <c r="V655" s="214"/>
      <c r="W655" s="239" t="e">
        <f>W656+W674+W703</f>
        <v>#REF!</v>
      </c>
      <c r="X655" s="239" t="e">
        <f>X656+X674+X703</f>
        <v>#REF!</v>
      </c>
      <c r="Y655" s="239" t="e">
        <f>W655+X655</f>
        <v>#REF!</v>
      </c>
      <c r="Z655" s="214"/>
      <c r="AA655" s="239" t="e">
        <f>AA656+AA674+AA703+#REF!</f>
        <v>#REF!</v>
      </c>
      <c r="AB655" s="214"/>
      <c r="AC655" s="239" t="e">
        <f>AC656+AC674+AC703+#REF!</f>
        <v>#REF!</v>
      </c>
      <c r="AD655" s="214"/>
      <c r="AE655" s="239" t="e">
        <f>AE656+AE674+AE703+#REF!</f>
        <v>#REF!</v>
      </c>
      <c r="AF655" s="214"/>
      <c r="AG655" s="239">
        <f>AG656+AG674+AG703</f>
        <v>15875475</v>
      </c>
      <c r="AH655" s="214"/>
      <c r="AI655" s="239">
        <f>AI656+AI674+AI703</f>
        <v>16181198.520000001</v>
      </c>
      <c r="AJ655" s="214"/>
      <c r="AK655" s="239">
        <f>AK656+AK674+AK703</f>
        <v>16181198.520000001</v>
      </c>
      <c r="AL655" s="214"/>
      <c r="AM655" s="214"/>
      <c r="AN655" s="239">
        <f>AN656+AN674+AN703</f>
        <v>16481298.520000001</v>
      </c>
      <c r="AO655" s="240"/>
      <c r="AP655" s="239">
        <f>AP656+AP674+AP703</f>
        <v>16761198.520000001</v>
      </c>
      <c r="AQ655" s="214"/>
      <c r="AR655" s="239">
        <f>AR656+AR674+AR703</f>
        <v>16908098.520000003</v>
      </c>
      <c r="AS655" s="214"/>
      <c r="AT655" s="239">
        <f>AT656+AT674+AT703</f>
        <v>17523891.620000001</v>
      </c>
      <c r="AU655" s="214"/>
      <c r="AV655" s="239">
        <f>AV656+AV674+AV703</f>
        <v>17516898.420000002</v>
      </c>
      <c r="AW655" s="214"/>
      <c r="AX655" s="242">
        <f>AX657+AX660</f>
        <v>0</v>
      </c>
      <c r="AY655" s="476"/>
      <c r="AZ655" s="239">
        <f>AZ657+AZ660</f>
        <v>0</v>
      </c>
      <c r="BA655" s="395" t="e">
        <f t="shared" si="30"/>
        <v>#DIV/0!</v>
      </c>
    </row>
    <row r="656" spans="1:53" ht="15.75" hidden="1" x14ac:dyDescent="0.25">
      <c r="A656" s="255"/>
      <c r="B656" s="247" t="s">
        <v>505</v>
      </c>
      <c r="C656" s="247"/>
      <c r="D656" s="256" t="s">
        <v>506</v>
      </c>
      <c r="E656" s="249">
        <f>F656+G656+H656+I656</f>
        <v>8722500.5800000001</v>
      </c>
      <c r="F656" s="251">
        <f>F657</f>
        <v>2107500.58</v>
      </c>
      <c r="G656" s="251">
        <f>G657</f>
        <v>2628000</v>
      </c>
      <c r="H656" s="251">
        <f>H657</f>
        <v>1456000</v>
      </c>
      <c r="I656" s="251">
        <f>I657</f>
        <v>2531000</v>
      </c>
      <c r="J656" s="249">
        <f>K656+L656+M656+N656</f>
        <v>-90000</v>
      </c>
      <c r="K656" s="251">
        <f>K657</f>
        <v>0</v>
      </c>
      <c r="L656" s="251">
        <f>L657</f>
        <v>34000</v>
      </c>
      <c r="M656" s="251">
        <f>M657</f>
        <v>120000</v>
      </c>
      <c r="N656" s="252">
        <f>N657</f>
        <v>-244000</v>
      </c>
      <c r="O656" s="251">
        <v>8958430.5800000001</v>
      </c>
      <c r="P656" s="251">
        <v>1445700</v>
      </c>
      <c r="Q656" s="251" t="e">
        <f>Q657+Q670+#REF!</f>
        <v>#REF!</v>
      </c>
      <c r="R656" s="251" t="e">
        <f>R657+R670+#REF!</f>
        <v>#REF!</v>
      </c>
      <c r="S656" s="251" t="e">
        <f>S657+S670+#REF!</f>
        <v>#REF!</v>
      </c>
      <c r="T656" s="251" t="e">
        <f>T657+T670+#REF!</f>
        <v>#REF!</v>
      </c>
      <c r="U656" s="251" t="e">
        <f>U657</f>
        <v>#REF!</v>
      </c>
      <c r="V656" s="214"/>
      <c r="W656" s="251" t="e">
        <f>W657</f>
        <v>#REF!</v>
      </c>
      <c r="X656" s="251" t="e">
        <f>X657</f>
        <v>#REF!</v>
      </c>
      <c r="Y656" s="251" t="e">
        <f>W656+X656</f>
        <v>#REF!</v>
      </c>
      <c r="Z656" s="214"/>
      <c r="AA656" s="251" t="e">
        <f>AA657</f>
        <v>#REF!</v>
      </c>
      <c r="AB656" s="214"/>
      <c r="AC656" s="251" t="e">
        <f>AC657</f>
        <v>#REF!</v>
      </c>
      <c r="AD656" s="214"/>
      <c r="AE656" s="251" t="e">
        <f>AE657</f>
        <v>#REF!</v>
      </c>
      <c r="AF656" s="214"/>
      <c r="AG656" s="251">
        <f>AG657</f>
        <v>13636350</v>
      </c>
      <c r="AH656" s="214"/>
      <c r="AI656" s="251">
        <f>AI657</f>
        <v>13942073.520000001</v>
      </c>
      <c r="AJ656" s="214"/>
      <c r="AK656" s="251">
        <f>AK657</f>
        <v>13942073.520000001</v>
      </c>
      <c r="AL656" s="214"/>
      <c r="AM656" s="214"/>
      <c r="AN656" s="251">
        <f>AN657</f>
        <v>14014173.520000001</v>
      </c>
      <c r="AO656" s="252"/>
      <c r="AP656" s="251">
        <f>AP657</f>
        <v>14276663.520000001</v>
      </c>
      <c r="AQ656" s="214"/>
      <c r="AR656" s="251">
        <f>AR657</f>
        <v>14281163.520000001</v>
      </c>
      <c r="AS656" s="214"/>
      <c r="AT656" s="251">
        <f>AT657</f>
        <v>14819520.620000001</v>
      </c>
      <c r="AU656" s="214"/>
      <c r="AV656" s="251">
        <f>AV657</f>
        <v>14812527.420000002</v>
      </c>
      <c r="AW656" s="214"/>
      <c r="AX656" s="253"/>
      <c r="AY656" s="476"/>
      <c r="AZ656" s="251"/>
      <c r="BA656" s="395" t="e">
        <f t="shared" si="30"/>
        <v>#DIV/0!</v>
      </c>
    </row>
    <row r="657" spans="1:53" ht="31.5" hidden="1" x14ac:dyDescent="0.25">
      <c r="A657" s="255" t="s">
        <v>821</v>
      </c>
      <c r="B657" s="247" t="s">
        <v>822</v>
      </c>
      <c r="C657" s="247" t="s">
        <v>764</v>
      </c>
      <c r="D657" s="248" t="s">
        <v>691</v>
      </c>
      <c r="E657" s="239">
        <f>F657+G657+H657+I657</f>
        <v>8722500.5800000001</v>
      </c>
      <c r="F657" s="259">
        <v>2107500.58</v>
      </c>
      <c r="G657" s="241">
        <v>2628000</v>
      </c>
      <c r="H657" s="241">
        <v>1456000</v>
      </c>
      <c r="I657" s="241">
        <v>2531000</v>
      </c>
      <c r="J657" s="239">
        <f>K657+L657+M657+N657</f>
        <v>-90000</v>
      </c>
      <c r="K657" s="259"/>
      <c r="L657" s="241">
        <v>34000</v>
      </c>
      <c r="M657" s="241">
        <v>120000</v>
      </c>
      <c r="N657" s="260">
        <v>-244000</v>
      </c>
      <c r="O657" s="241">
        <v>8958430.5800000001</v>
      </c>
      <c r="P657" s="241">
        <v>1445700</v>
      </c>
      <c r="Q657" s="241">
        <v>9915839</v>
      </c>
      <c r="R657" s="241">
        <v>9915839</v>
      </c>
      <c r="S657" s="241">
        <v>11895839</v>
      </c>
      <c r="T657" s="241">
        <v>11895839</v>
      </c>
      <c r="U657" s="241" t="e">
        <f>U659+U670+#REF!</f>
        <v>#REF!</v>
      </c>
      <c r="V657" s="214"/>
      <c r="W657" s="241" t="e">
        <f>W659+W670+#REF!</f>
        <v>#REF!</v>
      </c>
      <c r="X657" s="241" t="e">
        <f>X659+X670+#REF!</f>
        <v>#REF!</v>
      </c>
      <c r="Y657" s="241" t="e">
        <f>W657+X657</f>
        <v>#REF!</v>
      </c>
      <c r="Z657" s="214"/>
      <c r="AA657" s="241" t="e">
        <f>AA659+AA670+#REF!+#REF!</f>
        <v>#REF!</v>
      </c>
      <c r="AB657" s="214"/>
      <c r="AC657" s="241" t="e">
        <f>AC659+AC670+#REF!+#REF!</f>
        <v>#REF!</v>
      </c>
      <c r="AD657" s="214"/>
      <c r="AE657" s="241" t="e">
        <f>AE659+AE670+#REF!+#REF!+AE673</f>
        <v>#REF!</v>
      </c>
      <c r="AF657" s="214"/>
      <c r="AG657" s="241">
        <f>AG659+AG670+AG673</f>
        <v>13636350</v>
      </c>
      <c r="AH657" s="214"/>
      <c r="AI657" s="241">
        <f>AI659+AI670+AI673+AI664+AI667+AI672</f>
        <v>13942073.520000001</v>
      </c>
      <c r="AJ657" s="214"/>
      <c r="AK657" s="241">
        <f>AK659+AK670+AK673+AK664+AK667+AK672</f>
        <v>13942073.520000001</v>
      </c>
      <c r="AL657" s="214"/>
      <c r="AM657" s="214"/>
      <c r="AN657" s="241">
        <f>AN659+AN670+AN673+AN664+AN667+AN672</f>
        <v>14014173.520000001</v>
      </c>
      <c r="AO657" s="260"/>
      <c r="AP657" s="241">
        <f>AP659+AP670+AP673+AP664+AP667+AP672</f>
        <v>14276663.520000001</v>
      </c>
      <c r="AQ657" s="214"/>
      <c r="AR657" s="241">
        <f>AR659+AR670+AR673+AR664+AR667+AR672</f>
        <v>14281163.520000001</v>
      </c>
      <c r="AS657" s="214"/>
      <c r="AT657" s="241">
        <f>AT659+AT670+AT673+AT664+AT667+AT672</f>
        <v>14819520.620000001</v>
      </c>
      <c r="AU657" s="214"/>
      <c r="AV657" s="241">
        <f>AV659+AV670+AV673+AV664+AV667+AV672</f>
        <v>14812527.420000002</v>
      </c>
      <c r="AW657" s="214"/>
      <c r="AX657" s="261">
        <f>AX659</f>
        <v>0</v>
      </c>
      <c r="AY657" s="476"/>
      <c r="AZ657" s="241">
        <f>AZ659</f>
        <v>0</v>
      </c>
      <c r="BA657" s="395" t="e">
        <f t="shared" si="30"/>
        <v>#DIV/0!</v>
      </c>
    </row>
    <row r="658" spans="1:53" ht="47.25" hidden="1" x14ac:dyDescent="0.25">
      <c r="A658" s="255" t="s">
        <v>821</v>
      </c>
      <c r="B658" s="257" t="s">
        <v>823</v>
      </c>
      <c r="C658" s="257" t="s">
        <v>764</v>
      </c>
      <c r="D658" s="248" t="s">
        <v>824</v>
      </c>
      <c r="E658" s="239"/>
      <c r="F658" s="259"/>
      <c r="G658" s="241"/>
      <c r="H658" s="241"/>
      <c r="I658" s="241"/>
      <c r="J658" s="239"/>
      <c r="K658" s="259"/>
      <c r="L658" s="241"/>
      <c r="M658" s="241"/>
      <c r="N658" s="260"/>
      <c r="O658" s="241"/>
      <c r="P658" s="241"/>
      <c r="Q658" s="241"/>
      <c r="R658" s="241"/>
      <c r="S658" s="241"/>
      <c r="T658" s="241"/>
      <c r="U658" s="241"/>
      <c r="V658" s="214"/>
      <c r="W658" s="241"/>
      <c r="X658" s="241"/>
      <c r="Y658" s="241"/>
      <c r="Z658" s="214"/>
      <c r="AA658" s="241"/>
      <c r="AB658" s="214"/>
      <c r="AC658" s="241"/>
      <c r="AD658" s="214"/>
      <c r="AE658" s="241"/>
      <c r="AF658" s="214"/>
      <c r="AG658" s="241"/>
      <c r="AH658" s="214"/>
      <c r="AI658" s="241"/>
      <c r="AJ658" s="214"/>
      <c r="AK658" s="241"/>
      <c r="AL658" s="214"/>
      <c r="AM658" s="214"/>
      <c r="AN658" s="241"/>
      <c r="AO658" s="260"/>
      <c r="AP658" s="241"/>
      <c r="AQ658" s="214"/>
      <c r="AR658" s="241"/>
      <c r="AS658" s="214"/>
      <c r="AT658" s="241"/>
      <c r="AU658" s="214"/>
      <c r="AV658" s="241"/>
      <c r="AW658" s="214"/>
      <c r="AX658" s="261">
        <f>AX659</f>
        <v>0</v>
      </c>
      <c r="AY658" s="476"/>
      <c r="AZ658" s="241">
        <f>AZ659</f>
        <v>0</v>
      </c>
      <c r="BA658" s="395" t="e">
        <f t="shared" si="30"/>
        <v>#DIV/0!</v>
      </c>
    </row>
    <row r="659" spans="1:53" ht="47.25" hidden="1" x14ac:dyDescent="0.25">
      <c r="A659" s="280" t="s">
        <v>821</v>
      </c>
      <c r="B659" s="257" t="s">
        <v>840</v>
      </c>
      <c r="C659" s="257" t="s">
        <v>771</v>
      </c>
      <c r="D659" s="258" t="s">
        <v>763</v>
      </c>
      <c r="E659" s="239"/>
      <c r="F659" s="259"/>
      <c r="G659" s="241"/>
      <c r="H659" s="241"/>
      <c r="I659" s="241"/>
      <c r="J659" s="239"/>
      <c r="K659" s="259"/>
      <c r="L659" s="241"/>
      <c r="M659" s="241"/>
      <c r="N659" s="260"/>
      <c r="O659" s="241"/>
      <c r="P659" s="241"/>
      <c r="Q659" s="241"/>
      <c r="R659" s="241"/>
      <c r="S659" s="241"/>
      <c r="T659" s="241"/>
      <c r="U659" s="241">
        <v>11733000</v>
      </c>
      <c r="V659" s="214">
        <v>13271.67</v>
      </c>
      <c r="W659" s="241">
        <f>U659+V659</f>
        <v>11746271.67</v>
      </c>
      <c r="X659" s="241"/>
      <c r="Y659" s="241">
        <f>W659+X659</f>
        <v>11746271.67</v>
      </c>
      <c r="Z659" s="214"/>
      <c r="AA659" s="241">
        <f>Y659+Z659</f>
        <v>11746271.67</v>
      </c>
      <c r="AB659" s="214"/>
      <c r="AC659" s="241">
        <f>AA659+AB659</f>
        <v>11746271.67</v>
      </c>
      <c r="AD659" s="214"/>
      <c r="AE659" s="241">
        <f>AC659+AD659</f>
        <v>11746271.67</v>
      </c>
      <c r="AF659" s="214"/>
      <c r="AG659" s="241">
        <v>12120500</v>
      </c>
      <c r="AH659" s="214">
        <v>-503468.36</v>
      </c>
      <c r="AI659" s="241">
        <f>AG659+AH659</f>
        <v>11617031.640000001</v>
      </c>
      <c r="AJ659" s="214"/>
      <c r="AK659" s="241">
        <f>AI659+AJ659</f>
        <v>11617031.640000001</v>
      </c>
      <c r="AL659" s="214"/>
      <c r="AM659" s="214"/>
      <c r="AN659" s="241">
        <f>AK659+AL659+AM659</f>
        <v>11617031.640000001</v>
      </c>
      <c r="AO659" s="260"/>
      <c r="AP659" s="241">
        <f>AM659+AN659+AO659</f>
        <v>11617031.640000001</v>
      </c>
      <c r="AQ659" s="214"/>
      <c r="AR659" s="241">
        <f>AO659+AP659+AQ659</f>
        <v>11617031.640000001</v>
      </c>
      <c r="AS659" s="214"/>
      <c r="AT659" s="241">
        <f>AQ659+AR659+AS659</f>
        <v>11617031.640000001</v>
      </c>
      <c r="AU659" s="214"/>
      <c r="AV659" s="241">
        <f>AS659+AT659+AU659</f>
        <v>11617031.640000001</v>
      </c>
      <c r="AW659" s="214"/>
      <c r="AX659" s="261"/>
      <c r="AY659" s="476"/>
      <c r="AZ659" s="241"/>
      <c r="BA659" s="395" t="e">
        <f t="shared" si="30"/>
        <v>#DIV/0!</v>
      </c>
    </row>
    <row r="660" spans="1:53" ht="47.25" hidden="1" x14ac:dyDescent="0.25">
      <c r="A660" s="255" t="s">
        <v>821</v>
      </c>
      <c r="B660" s="247" t="s">
        <v>825</v>
      </c>
      <c r="C660" s="247" t="s">
        <v>764</v>
      </c>
      <c r="D660" s="465" t="s">
        <v>72</v>
      </c>
      <c r="E660" s="239"/>
      <c r="F660" s="259"/>
      <c r="G660" s="241"/>
      <c r="H660" s="241"/>
      <c r="I660" s="241"/>
      <c r="J660" s="239"/>
      <c r="K660" s="259"/>
      <c r="L660" s="241"/>
      <c r="M660" s="241"/>
      <c r="N660" s="260"/>
      <c r="O660" s="241"/>
      <c r="P660" s="241"/>
      <c r="Q660" s="241"/>
      <c r="R660" s="241"/>
      <c r="S660" s="241"/>
      <c r="T660" s="241"/>
      <c r="U660" s="241"/>
      <c r="V660" s="214"/>
      <c r="W660" s="241"/>
      <c r="X660" s="241"/>
      <c r="Y660" s="241"/>
      <c r="Z660" s="214"/>
      <c r="AA660" s="241"/>
      <c r="AB660" s="214"/>
      <c r="AC660" s="241"/>
      <c r="AD660" s="214"/>
      <c r="AE660" s="241"/>
      <c r="AF660" s="214"/>
      <c r="AG660" s="241"/>
      <c r="AH660" s="214"/>
      <c r="AI660" s="241"/>
      <c r="AJ660" s="214"/>
      <c r="AK660" s="241"/>
      <c r="AL660" s="214"/>
      <c r="AM660" s="214"/>
      <c r="AN660" s="241"/>
      <c r="AO660" s="260"/>
      <c r="AP660" s="241"/>
      <c r="AQ660" s="214"/>
      <c r="AR660" s="241"/>
      <c r="AS660" s="214"/>
      <c r="AT660" s="241"/>
      <c r="AU660" s="214"/>
      <c r="AV660" s="241"/>
      <c r="AW660" s="214"/>
      <c r="AX660" s="261"/>
      <c r="AY660" s="476"/>
      <c r="AZ660" s="241"/>
      <c r="BA660" s="395" t="e">
        <f t="shared" si="30"/>
        <v>#DIV/0!</v>
      </c>
    </row>
    <row r="661" spans="1:53" ht="15.75" hidden="1" x14ac:dyDescent="0.25">
      <c r="A661" s="255" t="s">
        <v>821</v>
      </c>
      <c r="B661" s="247" t="s">
        <v>826</v>
      </c>
      <c r="C661" s="247" t="s">
        <v>764</v>
      </c>
      <c r="D661" s="248" t="s">
        <v>712</v>
      </c>
      <c r="E661" s="239"/>
      <c r="F661" s="259"/>
      <c r="G661" s="241"/>
      <c r="H661" s="241"/>
      <c r="I661" s="241"/>
      <c r="J661" s="239"/>
      <c r="K661" s="259"/>
      <c r="L661" s="241"/>
      <c r="M661" s="241"/>
      <c r="N661" s="260"/>
      <c r="O661" s="241"/>
      <c r="P661" s="241"/>
      <c r="Q661" s="241"/>
      <c r="R661" s="241"/>
      <c r="S661" s="241"/>
      <c r="T661" s="241"/>
      <c r="U661" s="241"/>
      <c r="V661" s="214"/>
      <c r="W661" s="241"/>
      <c r="X661" s="241"/>
      <c r="Y661" s="241"/>
      <c r="Z661" s="214"/>
      <c r="AA661" s="241"/>
      <c r="AB661" s="214"/>
      <c r="AC661" s="241"/>
      <c r="AD661" s="214"/>
      <c r="AE661" s="241"/>
      <c r="AF661" s="214"/>
      <c r="AG661" s="241"/>
      <c r="AH661" s="214"/>
      <c r="AI661" s="241"/>
      <c r="AJ661" s="214"/>
      <c r="AK661" s="241"/>
      <c r="AL661" s="214"/>
      <c r="AM661" s="214"/>
      <c r="AN661" s="241"/>
      <c r="AO661" s="260"/>
      <c r="AP661" s="241"/>
      <c r="AQ661" s="214"/>
      <c r="AR661" s="241"/>
      <c r="AS661" s="214"/>
      <c r="AT661" s="241"/>
      <c r="AU661" s="214"/>
      <c r="AV661" s="241"/>
      <c r="AW661" s="214"/>
      <c r="AX661" s="261">
        <f>AX662+AX667+AX671</f>
        <v>17010.57</v>
      </c>
      <c r="AY661" s="476"/>
      <c r="AZ661" s="241">
        <f>AZ662+AZ667+AZ671</f>
        <v>17010.57</v>
      </c>
      <c r="BA661" s="395">
        <f t="shared" si="30"/>
        <v>100</v>
      </c>
    </row>
    <row r="662" spans="1:53" ht="31.5" hidden="1" x14ac:dyDescent="0.25">
      <c r="A662" s="255" t="s">
        <v>821</v>
      </c>
      <c r="B662" s="257" t="s">
        <v>827</v>
      </c>
      <c r="C662" s="257" t="s">
        <v>764</v>
      </c>
      <c r="D662" s="248" t="s">
        <v>97</v>
      </c>
      <c r="E662" s="239"/>
      <c r="F662" s="259"/>
      <c r="G662" s="241"/>
      <c r="H662" s="241"/>
      <c r="I662" s="241"/>
      <c r="J662" s="239"/>
      <c r="K662" s="259"/>
      <c r="L662" s="241"/>
      <c r="M662" s="241"/>
      <c r="N662" s="260"/>
      <c r="O662" s="241"/>
      <c r="P662" s="241"/>
      <c r="Q662" s="241"/>
      <c r="R662" s="241"/>
      <c r="S662" s="241"/>
      <c r="T662" s="241"/>
      <c r="U662" s="241"/>
      <c r="V662" s="214"/>
      <c r="W662" s="241"/>
      <c r="X662" s="241"/>
      <c r="Y662" s="241"/>
      <c r="Z662" s="214"/>
      <c r="AA662" s="241"/>
      <c r="AB662" s="214"/>
      <c r="AC662" s="241"/>
      <c r="AD662" s="214"/>
      <c r="AE662" s="241"/>
      <c r="AF662" s="214"/>
      <c r="AG662" s="241"/>
      <c r="AH662" s="214"/>
      <c r="AI662" s="241"/>
      <c r="AJ662" s="214"/>
      <c r="AK662" s="241"/>
      <c r="AL662" s="214"/>
      <c r="AM662" s="214"/>
      <c r="AN662" s="241"/>
      <c r="AO662" s="260"/>
      <c r="AP662" s="241"/>
      <c r="AQ662" s="214"/>
      <c r="AR662" s="241"/>
      <c r="AS662" s="214"/>
      <c r="AT662" s="241"/>
      <c r="AU662" s="214"/>
      <c r="AV662" s="241"/>
      <c r="AW662" s="214"/>
      <c r="AX662" s="261">
        <f>AX663+AX665</f>
        <v>14882.2</v>
      </c>
      <c r="AY662" s="476"/>
      <c r="AZ662" s="241">
        <f>AZ663+AZ665</f>
        <v>14882.2</v>
      </c>
      <c r="BA662" s="395">
        <f t="shared" si="30"/>
        <v>100</v>
      </c>
    </row>
    <row r="663" spans="1:53" ht="31.5" hidden="1" x14ac:dyDescent="0.25">
      <c r="A663" s="255" t="s">
        <v>821</v>
      </c>
      <c r="B663" s="257" t="s">
        <v>828</v>
      </c>
      <c r="C663" s="257" t="s">
        <v>764</v>
      </c>
      <c r="D663" s="248" t="s">
        <v>108</v>
      </c>
      <c r="E663" s="239"/>
      <c r="F663" s="259"/>
      <c r="G663" s="241"/>
      <c r="H663" s="241"/>
      <c r="I663" s="241"/>
      <c r="J663" s="239"/>
      <c r="K663" s="259"/>
      <c r="L663" s="241"/>
      <c r="M663" s="241"/>
      <c r="N663" s="260"/>
      <c r="O663" s="241"/>
      <c r="P663" s="241"/>
      <c r="Q663" s="241"/>
      <c r="R663" s="241"/>
      <c r="S663" s="241"/>
      <c r="T663" s="241"/>
      <c r="U663" s="241"/>
      <c r="V663" s="214"/>
      <c r="W663" s="241"/>
      <c r="X663" s="241"/>
      <c r="Y663" s="241"/>
      <c r="Z663" s="214"/>
      <c r="AA663" s="241"/>
      <c r="AB663" s="214"/>
      <c r="AC663" s="241"/>
      <c r="AD663" s="214"/>
      <c r="AE663" s="241"/>
      <c r="AF663" s="214"/>
      <c r="AG663" s="241"/>
      <c r="AH663" s="214"/>
      <c r="AI663" s="241"/>
      <c r="AJ663" s="214"/>
      <c r="AK663" s="241"/>
      <c r="AL663" s="214"/>
      <c r="AM663" s="214"/>
      <c r="AN663" s="241"/>
      <c r="AO663" s="260"/>
      <c r="AP663" s="241"/>
      <c r="AQ663" s="214"/>
      <c r="AR663" s="241"/>
      <c r="AS663" s="214"/>
      <c r="AT663" s="241"/>
      <c r="AU663" s="214"/>
      <c r="AV663" s="241"/>
      <c r="AW663" s="214"/>
      <c r="AX663" s="261">
        <f>AX664</f>
        <v>2400</v>
      </c>
      <c r="AY663" s="476"/>
      <c r="AZ663" s="241">
        <f>AZ664</f>
        <v>2400</v>
      </c>
      <c r="BA663" s="395">
        <f t="shared" si="30"/>
        <v>100</v>
      </c>
    </row>
    <row r="664" spans="1:53" ht="9.6" hidden="1" customHeight="1" x14ac:dyDescent="0.25">
      <c r="A664" s="255" t="s">
        <v>821</v>
      </c>
      <c r="B664" s="257" t="s">
        <v>828</v>
      </c>
      <c r="C664" s="257" t="s">
        <v>801</v>
      </c>
      <c r="D664" s="258" t="s">
        <v>748</v>
      </c>
      <c r="E664" s="239"/>
      <c r="F664" s="259"/>
      <c r="G664" s="241"/>
      <c r="H664" s="241"/>
      <c r="I664" s="241"/>
      <c r="J664" s="239"/>
      <c r="K664" s="259"/>
      <c r="L664" s="241"/>
      <c r="M664" s="241"/>
      <c r="N664" s="260"/>
      <c r="O664" s="241"/>
      <c r="P664" s="241"/>
      <c r="Q664" s="241"/>
      <c r="R664" s="241"/>
      <c r="S664" s="241"/>
      <c r="T664" s="241"/>
      <c r="U664" s="241"/>
      <c r="V664" s="214"/>
      <c r="W664" s="241"/>
      <c r="X664" s="241"/>
      <c r="Y664" s="241"/>
      <c r="Z664" s="214"/>
      <c r="AA664" s="241"/>
      <c r="AB664" s="214"/>
      <c r="AC664" s="241"/>
      <c r="AD664" s="214"/>
      <c r="AE664" s="241"/>
      <c r="AF664" s="214"/>
      <c r="AG664" s="241"/>
      <c r="AH664" s="214">
        <v>167199.88</v>
      </c>
      <c r="AI664" s="241">
        <f>AH664</f>
        <v>167199.88</v>
      </c>
      <c r="AJ664" s="214"/>
      <c r="AK664" s="241">
        <f>AI664</f>
        <v>167199.88</v>
      </c>
      <c r="AL664" s="214">
        <v>90000</v>
      </c>
      <c r="AM664" s="214"/>
      <c r="AN664" s="241">
        <f>AK664+AL664+AM664</f>
        <v>257199.88</v>
      </c>
      <c r="AO664" s="260"/>
      <c r="AP664" s="241">
        <f>AM664+AN664+AO664</f>
        <v>257199.88</v>
      </c>
      <c r="AQ664" s="214"/>
      <c r="AR664" s="241">
        <f>AO664+AP664+AQ664</f>
        <v>257199.88</v>
      </c>
      <c r="AS664" s="214">
        <v>173230</v>
      </c>
      <c r="AT664" s="241">
        <f>AQ664+AR664+AS664</f>
        <v>430429.88</v>
      </c>
      <c r="AU664" s="214"/>
      <c r="AV664" s="241">
        <f>AT664</f>
        <v>430429.88</v>
      </c>
      <c r="AW664" s="214"/>
      <c r="AX664" s="261">
        <v>2400</v>
      </c>
      <c r="AY664" s="476"/>
      <c r="AZ664" s="241">
        <v>2400</v>
      </c>
      <c r="BA664" s="395">
        <f t="shared" si="30"/>
        <v>100</v>
      </c>
    </row>
    <row r="665" spans="1:53" ht="141.75" hidden="1" x14ac:dyDescent="0.25">
      <c r="A665" s="255" t="s">
        <v>821</v>
      </c>
      <c r="B665" s="257" t="s">
        <v>830</v>
      </c>
      <c r="C665" s="257" t="s">
        <v>764</v>
      </c>
      <c r="D665" s="291" t="s">
        <v>671</v>
      </c>
      <c r="E665" s="239"/>
      <c r="F665" s="259"/>
      <c r="G665" s="241"/>
      <c r="H665" s="241"/>
      <c r="I665" s="241"/>
      <c r="J665" s="239"/>
      <c r="K665" s="259"/>
      <c r="L665" s="241"/>
      <c r="M665" s="241"/>
      <c r="N665" s="260"/>
      <c r="O665" s="241"/>
      <c r="P665" s="241"/>
      <c r="Q665" s="241"/>
      <c r="R665" s="241"/>
      <c r="S665" s="241"/>
      <c r="T665" s="241"/>
      <c r="U665" s="241"/>
      <c r="V665" s="264"/>
      <c r="W665" s="241"/>
      <c r="X665" s="241"/>
      <c r="Y665" s="241"/>
      <c r="Z665" s="270"/>
      <c r="AA665" s="241"/>
      <c r="AB665" s="214"/>
      <c r="AC665" s="241"/>
      <c r="AD665" s="214"/>
      <c r="AE665" s="241"/>
      <c r="AF665" s="214"/>
      <c r="AG665" s="241"/>
      <c r="AH665" s="214">
        <v>31993</v>
      </c>
      <c r="AI665" s="241">
        <f>AH665</f>
        <v>31993</v>
      </c>
      <c r="AJ665" s="214"/>
      <c r="AK665" s="241">
        <f>AI665</f>
        <v>31993</v>
      </c>
      <c r="AL665" s="214">
        <v>-29100</v>
      </c>
      <c r="AM665" s="214"/>
      <c r="AN665" s="241">
        <f>AK665+AL665+AM665</f>
        <v>2893</v>
      </c>
      <c r="AO665" s="260"/>
      <c r="AP665" s="241">
        <f>AM665+AN665+AO665</f>
        <v>2893</v>
      </c>
      <c r="AQ665" s="214"/>
      <c r="AR665" s="241">
        <f>AO665+AP665+AQ665</f>
        <v>2893</v>
      </c>
      <c r="AS665" s="214"/>
      <c r="AT665" s="241">
        <f>AQ665+AR665+AS665</f>
        <v>2893</v>
      </c>
      <c r="AU665" s="214"/>
      <c r="AV665" s="241">
        <f>AS665+AT665+AU665</f>
        <v>2893</v>
      </c>
      <c r="AW665" s="214"/>
      <c r="AX665" s="261">
        <f>AX666</f>
        <v>12482.2</v>
      </c>
      <c r="AY665" s="476"/>
      <c r="AZ665" s="241">
        <f>AZ666</f>
        <v>12482.2</v>
      </c>
      <c r="BA665" s="395">
        <f t="shared" si="30"/>
        <v>100</v>
      </c>
    </row>
    <row r="666" spans="1:53" ht="47.25" hidden="1" x14ac:dyDescent="0.25">
      <c r="A666" s="255" t="s">
        <v>821</v>
      </c>
      <c r="B666" s="257" t="s">
        <v>829</v>
      </c>
      <c r="C666" s="257" t="s">
        <v>801</v>
      </c>
      <c r="D666" s="258" t="s">
        <v>751</v>
      </c>
      <c r="E666" s="239"/>
      <c r="F666" s="259"/>
      <c r="G666" s="241"/>
      <c r="H666" s="241"/>
      <c r="I666" s="241"/>
      <c r="J666" s="239"/>
      <c r="K666" s="259"/>
      <c r="L666" s="241"/>
      <c r="M666" s="241"/>
      <c r="N666" s="260"/>
      <c r="O666" s="241"/>
      <c r="P666" s="241"/>
      <c r="Q666" s="241"/>
      <c r="R666" s="241"/>
      <c r="S666" s="241"/>
      <c r="T666" s="241"/>
      <c r="U666" s="241"/>
      <c r="V666" s="264"/>
      <c r="W666" s="241"/>
      <c r="X666" s="241"/>
      <c r="Y666" s="241"/>
      <c r="Z666" s="270"/>
      <c r="AA666" s="241"/>
      <c r="AB666" s="214"/>
      <c r="AC666" s="241"/>
      <c r="AD666" s="214"/>
      <c r="AE666" s="241">
        <v>47700</v>
      </c>
      <c r="AF666" s="214"/>
      <c r="AG666" s="241">
        <v>124000</v>
      </c>
      <c r="AH666" s="214"/>
      <c r="AI666" s="241">
        <v>124000</v>
      </c>
      <c r="AJ666" s="214"/>
      <c r="AK666" s="241">
        <v>124000</v>
      </c>
      <c r="AL666" s="214"/>
      <c r="AM666" s="214"/>
      <c r="AN666" s="241">
        <v>124000</v>
      </c>
      <c r="AO666" s="260"/>
      <c r="AP666" s="241">
        <v>124000</v>
      </c>
      <c r="AQ666" s="214"/>
      <c r="AR666" s="241">
        <v>124000</v>
      </c>
      <c r="AS666" s="214"/>
      <c r="AT666" s="241">
        <v>124000</v>
      </c>
      <c r="AU666" s="214"/>
      <c r="AV666" s="241">
        <v>124000</v>
      </c>
      <c r="AW666" s="214"/>
      <c r="AX666" s="261">
        <v>12482.2</v>
      </c>
      <c r="AY666" s="476"/>
      <c r="AZ666" s="241">
        <v>12482.2</v>
      </c>
      <c r="BA666" s="395">
        <f t="shared" si="30"/>
        <v>100</v>
      </c>
    </row>
    <row r="667" spans="1:53" ht="47.25" hidden="1" x14ac:dyDescent="0.25">
      <c r="A667" s="255" t="s">
        <v>821</v>
      </c>
      <c r="B667" s="257" t="s">
        <v>84</v>
      </c>
      <c r="C667" s="257" t="s">
        <v>764</v>
      </c>
      <c r="D667" s="248" t="s">
        <v>102</v>
      </c>
      <c r="E667" s="239"/>
      <c r="F667" s="259"/>
      <c r="G667" s="241"/>
      <c r="H667" s="241"/>
      <c r="I667" s="241"/>
      <c r="J667" s="239"/>
      <c r="K667" s="259"/>
      <c r="L667" s="241"/>
      <c r="M667" s="241"/>
      <c r="N667" s="260"/>
      <c r="O667" s="241"/>
      <c r="P667" s="241"/>
      <c r="Q667" s="241"/>
      <c r="R667" s="241"/>
      <c r="S667" s="241"/>
      <c r="T667" s="241"/>
      <c r="U667" s="241"/>
      <c r="V667" s="214"/>
      <c r="W667" s="241"/>
      <c r="X667" s="241"/>
      <c r="Y667" s="241"/>
      <c r="Z667" s="214"/>
      <c r="AA667" s="241"/>
      <c r="AB667" s="214"/>
      <c r="AC667" s="241"/>
      <c r="AD667" s="214"/>
      <c r="AE667" s="241"/>
      <c r="AF667" s="214"/>
      <c r="AG667" s="241"/>
      <c r="AH667" s="214">
        <v>609999</v>
      </c>
      <c r="AI667" s="241">
        <f>AH667</f>
        <v>609999</v>
      </c>
      <c r="AJ667" s="214"/>
      <c r="AK667" s="241">
        <f>AI667</f>
        <v>609999</v>
      </c>
      <c r="AL667" s="214"/>
      <c r="AM667" s="214"/>
      <c r="AN667" s="241">
        <f>AK667+AL667+AM667</f>
        <v>609999</v>
      </c>
      <c r="AO667" s="260"/>
      <c r="AP667" s="241">
        <f>AM667+AN667+AO667</f>
        <v>609999</v>
      </c>
      <c r="AQ667" s="214"/>
      <c r="AR667" s="241">
        <f>AO667+AP667+AQ667</f>
        <v>609999</v>
      </c>
      <c r="AS667" s="214"/>
      <c r="AT667" s="241">
        <f>AQ667+AR667+AS667</f>
        <v>609999</v>
      </c>
      <c r="AU667" s="214"/>
      <c r="AV667" s="241">
        <f>AS667+AT667+AU667</f>
        <v>609999</v>
      </c>
      <c r="AW667" s="214"/>
      <c r="AX667" s="261">
        <f>AX670+AX668</f>
        <v>1129</v>
      </c>
      <c r="AY667" s="476"/>
      <c r="AZ667" s="241">
        <f>AZ670+AZ668</f>
        <v>1129</v>
      </c>
      <c r="BA667" s="395">
        <f t="shared" si="30"/>
        <v>100</v>
      </c>
    </row>
    <row r="668" spans="1:53" ht="31.5" hidden="1" x14ac:dyDescent="0.25">
      <c r="A668" s="255" t="s">
        <v>821</v>
      </c>
      <c r="B668" s="257" t="s">
        <v>86</v>
      </c>
      <c r="C668" s="257" t="s">
        <v>764</v>
      </c>
      <c r="D668" s="248" t="s">
        <v>66</v>
      </c>
      <c r="E668" s="239"/>
      <c r="F668" s="259"/>
      <c r="G668" s="241"/>
      <c r="H668" s="241"/>
      <c r="I668" s="241"/>
      <c r="J668" s="239"/>
      <c r="K668" s="259"/>
      <c r="L668" s="241"/>
      <c r="M668" s="241"/>
      <c r="N668" s="260"/>
      <c r="O668" s="241"/>
      <c r="P668" s="241"/>
      <c r="Q668" s="241"/>
      <c r="R668" s="241"/>
      <c r="S668" s="241"/>
      <c r="T668" s="241"/>
      <c r="U668" s="241"/>
      <c r="V668" s="214"/>
      <c r="W668" s="241"/>
      <c r="X668" s="241"/>
      <c r="Y668" s="241"/>
      <c r="Z668" s="214"/>
      <c r="AA668" s="241"/>
      <c r="AB668" s="214"/>
      <c r="AC668" s="241"/>
      <c r="AD668" s="214"/>
      <c r="AE668" s="241"/>
      <c r="AF668" s="214"/>
      <c r="AG668" s="241"/>
      <c r="AH668" s="214"/>
      <c r="AI668" s="241"/>
      <c r="AJ668" s="214"/>
      <c r="AK668" s="241"/>
      <c r="AL668" s="214"/>
      <c r="AM668" s="214"/>
      <c r="AN668" s="241"/>
      <c r="AO668" s="270"/>
      <c r="AP668" s="241"/>
      <c r="AQ668" s="214"/>
      <c r="AR668" s="241"/>
      <c r="AS668" s="214"/>
      <c r="AT668" s="241"/>
      <c r="AU668" s="214"/>
      <c r="AV668" s="241"/>
      <c r="AW668" s="214"/>
      <c r="AX668" s="261">
        <f>AX669</f>
        <v>279</v>
      </c>
      <c r="AY668" s="476"/>
      <c r="AZ668" s="241">
        <f>AZ669</f>
        <v>279</v>
      </c>
      <c r="BA668" s="395">
        <f t="shared" si="30"/>
        <v>100</v>
      </c>
    </row>
    <row r="669" spans="1:53" ht="31.5" hidden="1" x14ac:dyDescent="0.25">
      <c r="A669" s="255" t="s">
        <v>821</v>
      </c>
      <c r="B669" s="257" t="s">
        <v>86</v>
      </c>
      <c r="C669" s="257" t="s">
        <v>801</v>
      </c>
      <c r="D669" s="258" t="s">
        <v>64</v>
      </c>
      <c r="E669" s="239"/>
      <c r="F669" s="259"/>
      <c r="G669" s="241"/>
      <c r="H669" s="241"/>
      <c r="I669" s="241"/>
      <c r="J669" s="239"/>
      <c r="K669" s="259"/>
      <c r="L669" s="241"/>
      <c r="M669" s="241"/>
      <c r="N669" s="260"/>
      <c r="O669" s="241"/>
      <c r="P669" s="241"/>
      <c r="Q669" s="241"/>
      <c r="R669" s="241"/>
      <c r="S669" s="241"/>
      <c r="T669" s="241"/>
      <c r="U669" s="241"/>
      <c r="V669" s="214"/>
      <c r="W669" s="241"/>
      <c r="X669" s="241"/>
      <c r="Y669" s="241"/>
      <c r="Z669" s="214"/>
      <c r="AA669" s="241"/>
      <c r="AB669" s="214"/>
      <c r="AC669" s="241"/>
      <c r="AD669" s="214"/>
      <c r="AE669" s="241"/>
      <c r="AF669" s="214"/>
      <c r="AG669" s="241"/>
      <c r="AH669" s="214"/>
      <c r="AI669" s="241"/>
      <c r="AJ669" s="214"/>
      <c r="AK669" s="241"/>
      <c r="AL669" s="214"/>
      <c r="AM669" s="214"/>
      <c r="AN669" s="241"/>
      <c r="AO669" s="270"/>
      <c r="AP669" s="241"/>
      <c r="AQ669" s="214"/>
      <c r="AR669" s="241"/>
      <c r="AS669" s="214"/>
      <c r="AT669" s="241"/>
      <c r="AU669" s="214"/>
      <c r="AV669" s="241"/>
      <c r="AW669" s="214"/>
      <c r="AX669" s="261">
        <v>279</v>
      </c>
      <c r="AY669" s="476"/>
      <c r="AZ669" s="241">
        <v>279</v>
      </c>
      <c r="BA669" s="395">
        <f t="shared" si="30"/>
        <v>100</v>
      </c>
    </row>
    <row r="670" spans="1:53" ht="31.5" hidden="1" x14ac:dyDescent="0.25">
      <c r="A670" s="255" t="s">
        <v>821</v>
      </c>
      <c r="B670" s="257" t="s">
        <v>87</v>
      </c>
      <c r="C670" s="257" t="s">
        <v>801</v>
      </c>
      <c r="D670" s="258" t="s">
        <v>65</v>
      </c>
      <c r="E670" s="239"/>
      <c r="F670" s="259"/>
      <c r="G670" s="241"/>
      <c r="H670" s="241"/>
      <c r="I670" s="241"/>
      <c r="J670" s="239"/>
      <c r="K670" s="259"/>
      <c r="L670" s="241"/>
      <c r="M670" s="241"/>
      <c r="N670" s="260"/>
      <c r="O670" s="241"/>
      <c r="P670" s="241"/>
      <c r="Q670" s="241">
        <v>2316434.73</v>
      </c>
      <c r="R670" s="241">
        <v>2320934.73</v>
      </c>
      <c r="S670" s="241">
        <v>2257634.17</v>
      </c>
      <c r="T670" s="241">
        <v>2623997.35</v>
      </c>
      <c r="U670" s="241">
        <v>1187466.8899999999</v>
      </c>
      <c r="V670" s="264">
        <v>12962</v>
      </c>
      <c r="W670" s="241">
        <f>U670+V670</f>
        <v>1200428.8899999999</v>
      </c>
      <c r="X670" s="241">
        <v>487340.96</v>
      </c>
      <c r="Y670" s="241">
        <f>W670+X670</f>
        <v>1687769.8499999999</v>
      </c>
      <c r="Z670" s="264">
        <v>83781.789999999994</v>
      </c>
      <c r="AA670" s="241">
        <f>Y670+Z670</f>
        <v>1771551.64</v>
      </c>
      <c r="AB670" s="214">
        <v>47810</v>
      </c>
      <c r="AC670" s="241">
        <f>AA670+AB670</f>
        <v>1819361.64</v>
      </c>
      <c r="AD670" s="214">
        <v>191460.89</v>
      </c>
      <c r="AE670" s="241">
        <v>2013572.53</v>
      </c>
      <c r="AF670" s="214">
        <v>8893</v>
      </c>
      <c r="AG670" s="241">
        <v>1391850</v>
      </c>
      <c r="AH670" s="214"/>
      <c r="AI670" s="241">
        <v>1391850</v>
      </c>
      <c r="AJ670" s="214"/>
      <c r="AK670" s="241">
        <v>1391850</v>
      </c>
      <c r="AL670" s="214">
        <v>7000</v>
      </c>
      <c r="AM670" s="214"/>
      <c r="AN670" s="241">
        <v>1403050</v>
      </c>
      <c r="AO670" s="214">
        <v>262490</v>
      </c>
      <c r="AP670" s="241">
        <f>AN670+AO670</f>
        <v>1665540</v>
      </c>
      <c r="AQ670" s="214">
        <v>4500</v>
      </c>
      <c r="AR670" s="241">
        <f>AP670+AQ670</f>
        <v>1670040</v>
      </c>
      <c r="AS670" s="214">
        <v>368480</v>
      </c>
      <c r="AT670" s="241">
        <v>2035167.1</v>
      </c>
      <c r="AU670" s="214">
        <v>-6993.2</v>
      </c>
      <c r="AV670" s="241">
        <f>AT670+AU670</f>
        <v>2028173.9000000001</v>
      </c>
      <c r="AW670" s="214">
        <v>-89653.9</v>
      </c>
      <c r="AX670" s="261">
        <v>850</v>
      </c>
      <c r="AY670" s="476"/>
      <c r="AZ670" s="241">
        <v>850</v>
      </c>
      <c r="BA670" s="395">
        <f t="shared" si="30"/>
        <v>100</v>
      </c>
    </row>
    <row r="671" spans="1:53" ht="31.5" hidden="1" x14ac:dyDescent="0.25">
      <c r="A671" s="255" t="s">
        <v>821</v>
      </c>
      <c r="B671" s="257" t="s">
        <v>85</v>
      </c>
      <c r="C671" s="257" t="s">
        <v>764</v>
      </c>
      <c r="D671" s="248" t="s">
        <v>103</v>
      </c>
      <c r="E671" s="239"/>
      <c r="F671" s="259"/>
      <c r="G671" s="241"/>
      <c r="H671" s="241"/>
      <c r="I671" s="241"/>
      <c r="J671" s="239"/>
      <c r="K671" s="259"/>
      <c r="L671" s="241"/>
      <c r="M671" s="241"/>
      <c r="N671" s="260"/>
      <c r="O671" s="241"/>
      <c r="P671" s="241"/>
      <c r="Q671" s="241"/>
      <c r="R671" s="241"/>
      <c r="S671" s="241"/>
      <c r="T671" s="241"/>
      <c r="U671" s="241"/>
      <c r="V671" s="264"/>
      <c r="W671" s="241"/>
      <c r="X671" s="241"/>
      <c r="Y671" s="241"/>
      <c r="Z671" s="270"/>
      <c r="AA671" s="241"/>
      <c r="AB671" s="214"/>
      <c r="AC671" s="241"/>
      <c r="AD671" s="214"/>
      <c r="AE671" s="241"/>
      <c r="AF671" s="214"/>
      <c r="AG671" s="241"/>
      <c r="AH671" s="214"/>
      <c r="AI671" s="241"/>
      <c r="AJ671" s="214"/>
      <c r="AK671" s="241"/>
      <c r="AL671" s="214"/>
      <c r="AM671" s="214"/>
      <c r="AN671" s="241"/>
      <c r="AO671" s="214"/>
      <c r="AP671" s="241"/>
      <c r="AQ671" s="214"/>
      <c r="AR671" s="241"/>
      <c r="AS671" s="214"/>
      <c r="AT671" s="241"/>
      <c r="AU671" s="214"/>
      <c r="AV671" s="241"/>
      <c r="AW671" s="214"/>
      <c r="AX671" s="261">
        <f>AX672</f>
        <v>999.37</v>
      </c>
      <c r="AY671" s="476"/>
      <c r="AZ671" s="241">
        <f>AZ672</f>
        <v>999.37</v>
      </c>
      <c r="BA671" s="395">
        <f t="shared" si="30"/>
        <v>100</v>
      </c>
    </row>
    <row r="672" spans="1:53" ht="47.25" hidden="1" x14ac:dyDescent="0.25">
      <c r="A672" s="255" t="s">
        <v>821</v>
      </c>
      <c r="B672" s="257" t="s">
        <v>88</v>
      </c>
      <c r="C672" s="257" t="s">
        <v>764</v>
      </c>
      <c r="D672" s="258" t="s">
        <v>69</v>
      </c>
      <c r="E672" s="239"/>
      <c r="F672" s="259"/>
      <c r="G672" s="241"/>
      <c r="H672" s="241"/>
      <c r="I672" s="241"/>
      <c r="J672" s="239"/>
      <c r="K672" s="259"/>
      <c r="L672" s="241"/>
      <c r="M672" s="241"/>
      <c r="N672" s="260"/>
      <c r="O672" s="241"/>
      <c r="P672" s="241"/>
      <c r="Q672" s="241"/>
      <c r="R672" s="241"/>
      <c r="S672" s="241"/>
      <c r="T672" s="241"/>
      <c r="U672" s="241"/>
      <c r="V672" s="264"/>
      <c r="W672" s="241"/>
      <c r="X672" s="241"/>
      <c r="Y672" s="241"/>
      <c r="Z672" s="270"/>
      <c r="AA672" s="241"/>
      <c r="AB672" s="214"/>
      <c r="AC672" s="241"/>
      <c r="AD672" s="214"/>
      <c r="AE672" s="241"/>
      <c r="AF672" s="214"/>
      <c r="AG672" s="241"/>
      <c r="AH672" s="214">
        <v>31993</v>
      </c>
      <c r="AI672" s="241">
        <f>AH672</f>
        <v>31993</v>
      </c>
      <c r="AJ672" s="214"/>
      <c r="AK672" s="241">
        <f>AI672</f>
        <v>31993</v>
      </c>
      <c r="AL672" s="214">
        <v>-29100</v>
      </c>
      <c r="AM672" s="214"/>
      <c r="AN672" s="241">
        <f>AK672+AL672+AM672</f>
        <v>2893</v>
      </c>
      <c r="AO672" s="260"/>
      <c r="AP672" s="241">
        <f>AM672+AN672+AO672</f>
        <v>2893</v>
      </c>
      <c r="AQ672" s="214"/>
      <c r="AR672" s="241">
        <f>AO672+AP672+AQ672</f>
        <v>2893</v>
      </c>
      <c r="AS672" s="214"/>
      <c r="AT672" s="241">
        <f>AQ672+AR672+AS672</f>
        <v>2893</v>
      </c>
      <c r="AU672" s="214"/>
      <c r="AV672" s="241">
        <f>AS672+AT672+AU672</f>
        <v>2893</v>
      </c>
      <c r="AW672" s="214"/>
      <c r="AX672" s="261">
        <f>AX673+AX674</f>
        <v>999.37</v>
      </c>
      <c r="AY672" s="476"/>
      <c r="AZ672" s="241">
        <f>AZ673+AZ674</f>
        <v>999.37</v>
      </c>
      <c r="BA672" s="395">
        <f t="shared" si="30"/>
        <v>100</v>
      </c>
    </row>
    <row r="673" spans="1:53" ht="31.5" hidden="1" x14ac:dyDescent="0.25">
      <c r="A673" s="255" t="s">
        <v>821</v>
      </c>
      <c r="B673" s="257" t="s">
        <v>88</v>
      </c>
      <c r="C673" s="257" t="s">
        <v>771</v>
      </c>
      <c r="D673" s="258" t="s">
        <v>89</v>
      </c>
      <c r="E673" s="239"/>
      <c r="F673" s="259"/>
      <c r="G673" s="241"/>
      <c r="H673" s="241"/>
      <c r="I673" s="241"/>
      <c r="J673" s="239"/>
      <c r="K673" s="259"/>
      <c r="L673" s="241"/>
      <c r="M673" s="241"/>
      <c r="N673" s="260"/>
      <c r="O673" s="241"/>
      <c r="P673" s="241"/>
      <c r="Q673" s="241"/>
      <c r="R673" s="241"/>
      <c r="S673" s="241"/>
      <c r="T673" s="241"/>
      <c r="U673" s="241"/>
      <c r="V673" s="264"/>
      <c r="W673" s="241"/>
      <c r="X673" s="241"/>
      <c r="Y673" s="241"/>
      <c r="Z673" s="270"/>
      <c r="AA673" s="241"/>
      <c r="AB673" s="214"/>
      <c r="AC673" s="241"/>
      <c r="AD673" s="214"/>
      <c r="AE673" s="241">
        <v>47700</v>
      </c>
      <c r="AF673" s="214"/>
      <c r="AG673" s="241">
        <v>124000</v>
      </c>
      <c r="AH673" s="214"/>
      <c r="AI673" s="241">
        <v>124000</v>
      </c>
      <c r="AJ673" s="214"/>
      <c r="AK673" s="241">
        <v>124000</v>
      </c>
      <c r="AL673" s="214"/>
      <c r="AM673" s="214"/>
      <c r="AN673" s="241">
        <v>124000</v>
      </c>
      <c r="AO673" s="260"/>
      <c r="AP673" s="241">
        <v>124000</v>
      </c>
      <c r="AQ673" s="214"/>
      <c r="AR673" s="241">
        <v>124000</v>
      </c>
      <c r="AS673" s="214"/>
      <c r="AT673" s="241">
        <v>124000</v>
      </c>
      <c r="AU673" s="214"/>
      <c r="AV673" s="241">
        <v>124000</v>
      </c>
      <c r="AW673" s="214"/>
      <c r="AX673" s="261">
        <v>966.76</v>
      </c>
      <c r="AY673" s="476"/>
      <c r="AZ673" s="241">
        <v>966.76</v>
      </c>
      <c r="BA673" s="395">
        <f t="shared" si="30"/>
        <v>100</v>
      </c>
    </row>
    <row r="674" spans="1:53" ht="31.5" hidden="1" x14ac:dyDescent="0.25">
      <c r="A674" s="255" t="s">
        <v>821</v>
      </c>
      <c r="B674" s="257" t="s">
        <v>90</v>
      </c>
      <c r="C674" s="257" t="s">
        <v>771</v>
      </c>
      <c r="D674" s="275" t="s">
        <v>68</v>
      </c>
      <c r="E674" s="239">
        <f>F674+G674+H674+I674</f>
        <v>1378000</v>
      </c>
      <c r="F674" s="241">
        <f>F678</f>
        <v>293000</v>
      </c>
      <c r="G674" s="241">
        <f>G678</f>
        <v>360000</v>
      </c>
      <c r="H674" s="241">
        <f>H678</f>
        <v>379000</v>
      </c>
      <c r="I674" s="241">
        <f>I678</f>
        <v>346000</v>
      </c>
      <c r="J674" s="239">
        <f>K674+L674+M674+N674</f>
        <v>0</v>
      </c>
      <c r="K674" s="241">
        <f>K678</f>
        <v>0</v>
      </c>
      <c r="L674" s="241">
        <f>L678</f>
        <v>0</v>
      </c>
      <c r="M674" s="241">
        <f>M678</f>
        <v>0</v>
      </c>
      <c r="N674" s="260">
        <f>N678</f>
        <v>0</v>
      </c>
      <c r="O674" s="241">
        <v>1383775</v>
      </c>
      <c r="P674" s="241"/>
      <c r="Q674" s="241">
        <f>Q675+Q678</f>
        <v>1410903.71</v>
      </c>
      <c r="R674" s="241">
        <f>R675+R678</f>
        <v>1410903.71</v>
      </c>
      <c r="S674" s="241">
        <f>S675+S678</f>
        <v>1410903.71</v>
      </c>
      <c r="T674" s="241">
        <f>T675+T678</f>
        <v>1483878.71</v>
      </c>
      <c r="U674" s="241">
        <f>U675</f>
        <v>1687505.69</v>
      </c>
      <c r="V674" s="214"/>
      <c r="W674" s="241">
        <f>W675</f>
        <v>1687505.69</v>
      </c>
      <c r="X674" s="241">
        <f>X675</f>
        <v>381207.65</v>
      </c>
      <c r="Y674" s="241">
        <f>W674+X674</f>
        <v>2068713.3399999999</v>
      </c>
      <c r="Z674" s="214"/>
      <c r="AA674" s="241" t="e">
        <f>AA675</f>
        <v>#REF!</v>
      </c>
      <c r="AB674" s="214"/>
      <c r="AC674" s="241" t="e">
        <f>AC675</f>
        <v>#REF!</v>
      </c>
      <c r="AD674" s="214"/>
      <c r="AE674" s="241" t="e">
        <f>AE675</f>
        <v>#REF!</v>
      </c>
      <c r="AF674" s="214"/>
      <c r="AG674" s="241">
        <f>AG675</f>
        <v>1918025</v>
      </c>
      <c r="AH674" s="214"/>
      <c r="AI674" s="241">
        <f>AI675</f>
        <v>1918025</v>
      </c>
      <c r="AJ674" s="214"/>
      <c r="AK674" s="241">
        <f>AK675</f>
        <v>1918025</v>
      </c>
      <c r="AL674" s="214"/>
      <c r="AM674" s="214"/>
      <c r="AN674" s="241">
        <f>AN675</f>
        <v>2146025</v>
      </c>
      <c r="AO674" s="260"/>
      <c r="AP674" s="241">
        <f>AP675</f>
        <v>2163435</v>
      </c>
      <c r="AQ674" s="214"/>
      <c r="AR674" s="241">
        <f>AR675</f>
        <v>2305835</v>
      </c>
      <c r="AS674" s="214"/>
      <c r="AT674" s="241">
        <f>AT675</f>
        <v>2383271</v>
      </c>
      <c r="AU674" s="214"/>
      <c r="AV674" s="241">
        <f>AV675</f>
        <v>2383271</v>
      </c>
      <c r="AW674" s="214"/>
      <c r="AX674" s="261">
        <v>32.61</v>
      </c>
      <c r="AY674" s="476"/>
      <c r="AZ674" s="241">
        <v>32.61</v>
      </c>
      <c r="BA674" s="395">
        <f t="shared" si="30"/>
        <v>100</v>
      </c>
    </row>
    <row r="675" spans="1:53" ht="31.5" hidden="1" x14ac:dyDescent="0.25">
      <c r="A675" s="255" t="s">
        <v>821</v>
      </c>
      <c r="B675" s="247" t="s">
        <v>831</v>
      </c>
      <c r="C675" s="247" t="s">
        <v>764</v>
      </c>
      <c r="D675" s="248" t="s">
        <v>714</v>
      </c>
      <c r="E675" s="239"/>
      <c r="F675" s="259"/>
      <c r="G675" s="241"/>
      <c r="H675" s="241"/>
      <c r="I675" s="241"/>
      <c r="J675" s="239"/>
      <c r="K675" s="259"/>
      <c r="L675" s="241"/>
      <c r="M675" s="241"/>
      <c r="N675" s="260"/>
      <c r="O675" s="241"/>
      <c r="P675" s="241"/>
      <c r="Q675" s="241">
        <v>1294903.71</v>
      </c>
      <c r="R675" s="241">
        <v>1294903.71</v>
      </c>
      <c r="S675" s="241">
        <v>1294903.71</v>
      </c>
      <c r="T675" s="241">
        <v>1367878.71</v>
      </c>
      <c r="U675" s="241">
        <f>U676+U678</f>
        <v>1687505.69</v>
      </c>
      <c r="V675" s="214"/>
      <c r="W675" s="241">
        <f>W676+W678</f>
        <v>1687505.69</v>
      </c>
      <c r="X675" s="241">
        <f>X676+X678</f>
        <v>381207.65</v>
      </c>
      <c r="Y675" s="241">
        <f>W675+X675</f>
        <v>2068713.3399999999</v>
      </c>
      <c r="Z675" s="214"/>
      <c r="AA675" s="241" t="e">
        <f>AA676+AA678+#REF!</f>
        <v>#REF!</v>
      </c>
      <c r="AB675" s="214"/>
      <c r="AC675" s="241" t="e">
        <f>AC676+AC678+#REF!</f>
        <v>#REF!</v>
      </c>
      <c r="AD675" s="214"/>
      <c r="AE675" s="241" t="e">
        <f>AE676+AE678+#REF!</f>
        <v>#REF!</v>
      </c>
      <c r="AF675" s="214"/>
      <c r="AG675" s="241">
        <f>AG676+AG678</f>
        <v>1918025</v>
      </c>
      <c r="AH675" s="214"/>
      <c r="AI675" s="241">
        <f>AI676+AI678</f>
        <v>1918025</v>
      </c>
      <c r="AJ675" s="214"/>
      <c r="AK675" s="241">
        <f>AK676+AK678</f>
        <v>1918025</v>
      </c>
      <c r="AL675" s="214"/>
      <c r="AM675" s="214"/>
      <c r="AN675" s="241">
        <f>AN676+AN678</f>
        <v>2146025</v>
      </c>
      <c r="AO675" s="260"/>
      <c r="AP675" s="241">
        <f>AP676+AP678</f>
        <v>2163435</v>
      </c>
      <c r="AQ675" s="214"/>
      <c r="AR675" s="241">
        <f>AR676+AR678</f>
        <v>2305835</v>
      </c>
      <c r="AS675" s="214"/>
      <c r="AT675" s="241">
        <f>AT676+AT678</f>
        <v>2383271</v>
      </c>
      <c r="AU675" s="214"/>
      <c r="AV675" s="241">
        <f>AV676+AV678</f>
        <v>2383271</v>
      </c>
      <c r="AW675" s="214"/>
      <c r="AX675" s="261">
        <f>AX676</f>
        <v>76</v>
      </c>
      <c r="AY675" s="476"/>
      <c r="AZ675" s="241">
        <f>AZ676</f>
        <v>76</v>
      </c>
      <c r="BA675" s="395">
        <f t="shared" si="30"/>
        <v>100</v>
      </c>
    </row>
    <row r="676" spans="1:53" ht="31.5" hidden="1" x14ac:dyDescent="0.25">
      <c r="A676" s="255" t="s">
        <v>821</v>
      </c>
      <c r="B676" s="257" t="s">
        <v>83</v>
      </c>
      <c r="C676" s="257" t="s">
        <v>764</v>
      </c>
      <c r="D676" s="248" t="s">
        <v>101</v>
      </c>
      <c r="E676" s="239"/>
      <c r="F676" s="259"/>
      <c r="G676" s="241"/>
      <c r="H676" s="241"/>
      <c r="I676" s="241"/>
      <c r="J676" s="239"/>
      <c r="K676" s="259"/>
      <c r="L676" s="241"/>
      <c r="M676" s="241"/>
      <c r="N676" s="260"/>
      <c r="O676" s="241"/>
      <c r="P676" s="241"/>
      <c r="Q676" s="241"/>
      <c r="R676" s="241"/>
      <c r="S676" s="241"/>
      <c r="T676" s="241"/>
      <c r="U676" s="241">
        <v>1577505.69</v>
      </c>
      <c r="V676" s="214"/>
      <c r="W676" s="241">
        <v>1577505.69</v>
      </c>
      <c r="X676" s="241">
        <v>381207.65</v>
      </c>
      <c r="Y676" s="241">
        <f>W676+X676</f>
        <v>1958713.3399999999</v>
      </c>
      <c r="Z676" s="264">
        <v>338699.17</v>
      </c>
      <c r="AA676" s="241">
        <f>Y676+Z676</f>
        <v>2297412.5099999998</v>
      </c>
      <c r="AB676" s="264">
        <v>2440</v>
      </c>
      <c r="AC676" s="241">
        <f>AA676+AB676</f>
        <v>2299852.5099999998</v>
      </c>
      <c r="AD676" s="214">
        <v>77106.23</v>
      </c>
      <c r="AE676" s="241">
        <f>AC676+AD676</f>
        <v>2376958.7399999998</v>
      </c>
      <c r="AF676" s="214"/>
      <c r="AG676" s="241">
        <v>1747925</v>
      </c>
      <c r="AH676" s="214"/>
      <c r="AI676" s="241">
        <v>1747925</v>
      </c>
      <c r="AJ676" s="214"/>
      <c r="AK676" s="241">
        <v>1747925</v>
      </c>
      <c r="AL676" s="214">
        <v>228000</v>
      </c>
      <c r="AM676" s="214"/>
      <c r="AN676" s="241">
        <f>AK676+AL676</f>
        <v>1975925</v>
      </c>
      <c r="AO676" s="214">
        <v>17410</v>
      </c>
      <c r="AP676" s="241">
        <f>AN676+AO676</f>
        <v>1993335</v>
      </c>
      <c r="AQ676" s="214">
        <v>142400</v>
      </c>
      <c r="AR676" s="241">
        <f>AP676+AQ676</f>
        <v>2135735</v>
      </c>
      <c r="AS676" s="214">
        <v>77436</v>
      </c>
      <c r="AT676" s="241">
        <f>AR676+AS676</f>
        <v>2213171</v>
      </c>
      <c r="AU676" s="214"/>
      <c r="AV676" s="241">
        <f>AT676+AU676</f>
        <v>2213171</v>
      </c>
      <c r="AW676" s="214"/>
      <c r="AX676" s="261">
        <f>AX677</f>
        <v>76</v>
      </c>
      <c r="AY676" s="476"/>
      <c r="AZ676" s="241">
        <f>AZ677</f>
        <v>76</v>
      </c>
      <c r="BA676" s="395">
        <f t="shared" si="30"/>
        <v>100</v>
      </c>
    </row>
    <row r="677" spans="1:53" ht="31.5" hidden="1" x14ac:dyDescent="0.25">
      <c r="A677" s="255" t="s">
        <v>821</v>
      </c>
      <c r="B677" s="257" t="s">
        <v>841</v>
      </c>
      <c r="C677" s="257" t="s">
        <v>764</v>
      </c>
      <c r="D677" s="248" t="s">
        <v>108</v>
      </c>
      <c r="E677" s="239"/>
      <c r="F677" s="259"/>
      <c r="G677" s="241"/>
      <c r="H677" s="241"/>
      <c r="I677" s="241"/>
      <c r="J677" s="239"/>
      <c r="K677" s="259"/>
      <c r="L677" s="241"/>
      <c r="M677" s="241"/>
      <c r="N677" s="260"/>
      <c r="O677" s="241"/>
      <c r="P677" s="241"/>
      <c r="Q677" s="241"/>
      <c r="R677" s="241"/>
      <c r="S677" s="241"/>
      <c r="T677" s="241"/>
      <c r="U677" s="241"/>
      <c r="V677" s="214"/>
      <c r="W677" s="241"/>
      <c r="X677" s="241"/>
      <c r="Y677" s="241"/>
      <c r="Z677" s="270"/>
      <c r="AA677" s="241"/>
      <c r="AB677" s="270"/>
      <c r="AC677" s="241"/>
      <c r="AD677" s="214"/>
      <c r="AE677" s="241"/>
      <c r="AF677" s="214"/>
      <c r="AG677" s="241"/>
      <c r="AH677" s="214"/>
      <c r="AI677" s="241"/>
      <c r="AJ677" s="214"/>
      <c r="AK677" s="241"/>
      <c r="AL677" s="214"/>
      <c r="AM677" s="214"/>
      <c r="AN677" s="241"/>
      <c r="AO677" s="214"/>
      <c r="AP677" s="241"/>
      <c r="AQ677" s="214"/>
      <c r="AR677" s="241"/>
      <c r="AS677" s="214"/>
      <c r="AT677" s="241"/>
      <c r="AU677" s="214"/>
      <c r="AV677" s="241"/>
      <c r="AW677" s="214"/>
      <c r="AX677" s="261">
        <f>AX678</f>
        <v>76</v>
      </c>
      <c r="AY677" s="476"/>
      <c r="AZ677" s="241">
        <f>AZ678</f>
        <v>76</v>
      </c>
      <c r="BA677" s="395">
        <f t="shared" si="30"/>
        <v>100</v>
      </c>
    </row>
    <row r="678" spans="1:53" ht="31.5" hidden="1" x14ac:dyDescent="0.25">
      <c r="A678" s="255" t="s">
        <v>821</v>
      </c>
      <c r="B678" s="257" t="s">
        <v>841</v>
      </c>
      <c r="C678" s="257" t="s">
        <v>801</v>
      </c>
      <c r="D678" s="258" t="s">
        <v>749</v>
      </c>
      <c r="E678" s="239">
        <f>F678+G678+H678+I678</f>
        <v>1378000</v>
      </c>
      <c r="F678" s="259">
        <v>293000</v>
      </c>
      <c r="G678" s="241">
        <v>360000</v>
      </c>
      <c r="H678" s="241">
        <v>379000</v>
      </c>
      <c r="I678" s="241">
        <v>346000</v>
      </c>
      <c r="J678" s="239">
        <f>K678+L678+M678+N678</f>
        <v>0</v>
      </c>
      <c r="K678" s="259"/>
      <c r="L678" s="241"/>
      <c r="M678" s="241"/>
      <c r="N678" s="260"/>
      <c r="O678" s="241">
        <v>1383775</v>
      </c>
      <c r="P678" s="241"/>
      <c r="Q678" s="241">
        <v>116000</v>
      </c>
      <c r="R678" s="241">
        <v>116000</v>
      </c>
      <c r="S678" s="241">
        <v>116000</v>
      </c>
      <c r="T678" s="241">
        <v>116000</v>
      </c>
      <c r="U678" s="241">
        <v>110000</v>
      </c>
      <c r="V678" s="214"/>
      <c r="W678" s="241">
        <v>110000</v>
      </c>
      <c r="X678" s="241"/>
      <c r="Y678" s="241">
        <f>W678+X678</f>
        <v>110000</v>
      </c>
      <c r="Z678" s="214"/>
      <c r="AA678" s="241">
        <f>Y678+Z678</f>
        <v>110000</v>
      </c>
      <c r="AB678" s="214"/>
      <c r="AC678" s="241">
        <f>AA678+AB678</f>
        <v>110000</v>
      </c>
      <c r="AD678" s="214"/>
      <c r="AE678" s="241">
        <f>AC678+AD678</f>
        <v>110000</v>
      </c>
      <c r="AF678" s="214"/>
      <c r="AG678" s="241">
        <v>170100</v>
      </c>
      <c r="AH678" s="214"/>
      <c r="AI678" s="241">
        <v>170100</v>
      </c>
      <c r="AJ678" s="214"/>
      <c r="AK678" s="241">
        <v>170100</v>
      </c>
      <c r="AL678" s="214"/>
      <c r="AM678" s="214"/>
      <c r="AN678" s="241">
        <f>AK678+AL678+AM678</f>
        <v>170100</v>
      </c>
      <c r="AO678" s="260"/>
      <c r="AP678" s="241">
        <f>AM678+AN678+AO678</f>
        <v>170100</v>
      </c>
      <c r="AQ678" s="214"/>
      <c r="AR678" s="241">
        <f>AO678+AP678+AQ678</f>
        <v>170100</v>
      </c>
      <c r="AS678" s="214"/>
      <c r="AT678" s="241">
        <f>AQ678+AR678+AS678</f>
        <v>170100</v>
      </c>
      <c r="AU678" s="214"/>
      <c r="AV678" s="241">
        <f>AS678+AT678+AU678</f>
        <v>170100</v>
      </c>
      <c r="AW678" s="214"/>
      <c r="AX678" s="261">
        <v>76</v>
      </c>
      <c r="AY678" s="476"/>
      <c r="AZ678" s="241">
        <v>76</v>
      </c>
      <c r="BA678" s="395">
        <f t="shared" si="30"/>
        <v>100</v>
      </c>
    </row>
    <row r="679" spans="1:53" ht="21.6" hidden="1" customHeight="1" x14ac:dyDescent="0.25">
      <c r="A679" s="320" t="s">
        <v>67</v>
      </c>
      <c r="B679" s="321" t="s">
        <v>766</v>
      </c>
      <c r="C679" s="321" t="s">
        <v>764</v>
      </c>
      <c r="D679" s="238" t="s">
        <v>91</v>
      </c>
      <c r="E679" s="322"/>
      <c r="F679" s="323"/>
      <c r="G679" s="324"/>
      <c r="H679" s="324"/>
      <c r="I679" s="324"/>
      <c r="J679" s="322"/>
      <c r="K679" s="323"/>
      <c r="L679" s="324"/>
      <c r="M679" s="324"/>
      <c r="N679" s="307"/>
      <c r="O679" s="324"/>
      <c r="P679" s="324"/>
      <c r="Q679" s="324"/>
      <c r="R679" s="324"/>
      <c r="S679" s="324"/>
      <c r="T679" s="324"/>
      <c r="U679" s="324"/>
      <c r="V679" s="325"/>
      <c r="W679" s="324"/>
      <c r="X679" s="324"/>
      <c r="Y679" s="324"/>
      <c r="Z679" s="325"/>
      <c r="AA679" s="324"/>
      <c r="AB679" s="325"/>
      <c r="AC679" s="324"/>
      <c r="AD679" s="325"/>
      <c r="AE679" s="324"/>
      <c r="AF679" s="325"/>
      <c r="AG679" s="324"/>
      <c r="AH679" s="325"/>
      <c r="AI679" s="324"/>
      <c r="AJ679" s="325"/>
      <c r="AK679" s="324"/>
      <c r="AL679" s="325"/>
      <c r="AM679" s="325"/>
      <c r="AN679" s="324"/>
      <c r="AO679" s="307"/>
      <c r="AP679" s="324"/>
      <c r="AQ679" s="325"/>
      <c r="AR679" s="324"/>
      <c r="AS679" s="325"/>
      <c r="AT679" s="324"/>
      <c r="AU679" s="325"/>
      <c r="AV679" s="324"/>
      <c r="AW679" s="325"/>
      <c r="AX679" s="326">
        <f>AX680</f>
        <v>0</v>
      </c>
      <c r="AY679" s="476"/>
      <c r="AZ679" s="322">
        <f>AZ680</f>
        <v>0</v>
      </c>
      <c r="BA679" s="395" t="e">
        <f t="shared" si="30"/>
        <v>#DIV/0!</v>
      </c>
    </row>
    <row r="680" spans="1:53" ht="47.25" hidden="1" x14ac:dyDescent="0.25">
      <c r="A680" s="280" t="s">
        <v>67</v>
      </c>
      <c r="B680" s="247" t="s">
        <v>825</v>
      </c>
      <c r="C680" s="247" t="s">
        <v>764</v>
      </c>
      <c r="D680" s="465" t="s">
        <v>72</v>
      </c>
      <c r="E680" s="239"/>
      <c r="F680" s="259"/>
      <c r="G680" s="241"/>
      <c r="H680" s="241"/>
      <c r="I680" s="241"/>
      <c r="J680" s="239"/>
      <c r="K680" s="259"/>
      <c r="L680" s="241"/>
      <c r="M680" s="241"/>
      <c r="N680" s="260"/>
      <c r="O680" s="241"/>
      <c r="P680" s="241"/>
      <c r="Q680" s="241"/>
      <c r="R680" s="241"/>
      <c r="S680" s="241"/>
      <c r="T680" s="241"/>
      <c r="U680" s="241"/>
      <c r="V680" s="214"/>
      <c r="W680" s="241"/>
      <c r="X680" s="241"/>
      <c r="Y680" s="241"/>
      <c r="Z680" s="214"/>
      <c r="AA680" s="241"/>
      <c r="AB680" s="214"/>
      <c r="AC680" s="241"/>
      <c r="AD680" s="214"/>
      <c r="AE680" s="241"/>
      <c r="AF680" s="214"/>
      <c r="AG680" s="241"/>
      <c r="AH680" s="214"/>
      <c r="AI680" s="241"/>
      <c r="AJ680" s="214"/>
      <c r="AK680" s="241"/>
      <c r="AL680" s="214"/>
      <c r="AM680" s="214"/>
      <c r="AN680" s="241"/>
      <c r="AO680" s="260"/>
      <c r="AP680" s="241"/>
      <c r="AQ680" s="214"/>
      <c r="AR680" s="241"/>
      <c r="AS680" s="214"/>
      <c r="AT680" s="241"/>
      <c r="AU680" s="214"/>
      <c r="AV680" s="241"/>
      <c r="AW680" s="214"/>
      <c r="AX680" s="253"/>
      <c r="AY680" s="476"/>
      <c r="AZ680" s="251"/>
      <c r="BA680" s="395" t="e">
        <f t="shared" si="30"/>
        <v>#DIV/0!</v>
      </c>
    </row>
    <row r="681" spans="1:53" ht="15.75" hidden="1" x14ac:dyDescent="0.25">
      <c r="A681" s="255" t="s">
        <v>67</v>
      </c>
      <c r="B681" s="247" t="s">
        <v>832</v>
      </c>
      <c r="C681" s="247" t="s">
        <v>764</v>
      </c>
      <c r="D681" s="248" t="s">
        <v>713</v>
      </c>
      <c r="E681" s="239"/>
      <c r="F681" s="259"/>
      <c r="G681" s="241"/>
      <c r="H681" s="241"/>
      <c r="I681" s="241"/>
      <c r="J681" s="239"/>
      <c r="K681" s="259"/>
      <c r="L681" s="241"/>
      <c r="M681" s="241"/>
      <c r="N681" s="260"/>
      <c r="O681" s="241"/>
      <c r="P681" s="241"/>
      <c r="Q681" s="241"/>
      <c r="R681" s="241"/>
      <c r="S681" s="241"/>
      <c r="T681" s="241"/>
      <c r="U681" s="241"/>
      <c r="V681" s="214"/>
      <c r="W681" s="241"/>
      <c r="X681" s="241"/>
      <c r="Y681" s="241"/>
      <c r="Z681" s="214"/>
      <c r="AA681" s="241"/>
      <c r="AB681" s="214"/>
      <c r="AC681" s="241"/>
      <c r="AD681" s="214"/>
      <c r="AE681" s="241"/>
      <c r="AF681" s="214"/>
      <c r="AG681" s="241"/>
      <c r="AH681" s="214"/>
      <c r="AI681" s="241"/>
      <c r="AJ681" s="214"/>
      <c r="AK681" s="241"/>
      <c r="AL681" s="214"/>
      <c r="AM681" s="214"/>
      <c r="AN681" s="241"/>
      <c r="AO681" s="260"/>
      <c r="AP681" s="241"/>
      <c r="AQ681" s="214"/>
      <c r="AR681" s="241"/>
      <c r="AS681" s="214"/>
      <c r="AT681" s="241"/>
      <c r="AU681" s="214"/>
      <c r="AV681" s="241"/>
      <c r="AW681" s="214"/>
      <c r="AX681" s="261">
        <f>AX682</f>
        <v>3400</v>
      </c>
      <c r="AY681" s="476"/>
      <c r="AZ681" s="241">
        <f>AZ682</f>
        <v>3400</v>
      </c>
      <c r="BA681" s="395">
        <f t="shared" si="30"/>
        <v>100</v>
      </c>
    </row>
    <row r="682" spans="1:53" ht="31.5" hidden="1" x14ac:dyDescent="0.25">
      <c r="A682" s="255" t="s">
        <v>67</v>
      </c>
      <c r="B682" s="257" t="s">
        <v>833</v>
      </c>
      <c r="C682" s="257" t="s">
        <v>764</v>
      </c>
      <c r="D682" s="248" t="s">
        <v>97</v>
      </c>
      <c r="E682" s="239"/>
      <c r="F682" s="259"/>
      <c r="G682" s="241"/>
      <c r="H682" s="241"/>
      <c r="I682" s="241"/>
      <c r="J682" s="239"/>
      <c r="K682" s="259"/>
      <c r="L682" s="241"/>
      <c r="M682" s="241"/>
      <c r="N682" s="260"/>
      <c r="O682" s="241"/>
      <c r="P682" s="241"/>
      <c r="Q682" s="241"/>
      <c r="R682" s="241"/>
      <c r="S682" s="241"/>
      <c r="T682" s="241"/>
      <c r="U682" s="241"/>
      <c r="V682" s="214"/>
      <c r="W682" s="241"/>
      <c r="X682" s="241"/>
      <c r="Y682" s="241"/>
      <c r="Z682" s="214"/>
      <c r="AA682" s="241"/>
      <c r="AB682" s="214"/>
      <c r="AC682" s="241"/>
      <c r="AD682" s="214"/>
      <c r="AE682" s="241"/>
      <c r="AF682" s="214"/>
      <c r="AG682" s="241"/>
      <c r="AH682" s="214"/>
      <c r="AI682" s="241"/>
      <c r="AJ682" s="214"/>
      <c r="AK682" s="241"/>
      <c r="AL682" s="214"/>
      <c r="AM682" s="214"/>
      <c r="AN682" s="241"/>
      <c r="AO682" s="260"/>
      <c r="AP682" s="241"/>
      <c r="AQ682" s="214"/>
      <c r="AR682" s="241"/>
      <c r="AS682" s="214"/>
      <c r="AT682" s="241"/>
      <c r="AU682" s="214"/>
      <c r="AV682" s="241"/>
      <c r="AW682" s="214"/>
      <c r="AX682" s="261">
        <f>AX683</f>
        <v>3400</v>
      </c>
      <c r="AY682" s="476"/>
      <c r="AZ682" s="241">
        <f>AZ683</f>
        <v>3400</v>
      </c>
      <c r="BA682" s="395">
        <f t="shared" si="30"/>
        <v>100</v>
      </c>
    </row>
    <row r="683" spans="1:53" ht="31.5" hidden="1" x14ac:dyDescent="0.25">
      <c r="A683" s="255" t="s">
        <v>67</v>
      </c>
      <c r="B683" s="257" t="s">
        <v>834</v>
      </c>
      <c r="C683" s="257" t="s">
        <v>764</v>
      </c>
      <c r="D683" s="248" t="s">
        <v>108</v>
      </c>
      <c r="E683" s="239"/>
      <c r="F683" s="259"/>
      <c r="G683" s="241"/>
      <c r="H683" s="241"/>
      <c r="I683" s="241"/>
      <c r="J683" s="239"/>
      <c r="K683" s="259"/>
      <c r="L683" s="241"/>
      <c r="M683" s="241"/>
      <c r="N683" s="260"/>
      <c r="O683" s="241"/>
      <c r="P683" s="241"/>
      <c r="Q683" s="241"/>
      <c r="R683" s="241"/>
      <c r="S683" s="241"/>
      <c r="T683" s="241"/>
      <c r="U683" s="241"/>
      <c r="V683" s="214"/>
      <c r="W683" s="241"/>
      <c r="X683" s="241"/>
      <c r="Y683" s="241"/>
      <c r="Z683" s="214"/>
      <c r="AA683" s="241"/>
      <c r="AB683" s="214"/>
      <c r="AC683" s="241"/>
      <c r="AD683" s="214"/>
      <c r="AE683" s="241"/>
      <c r="AF683" s="214"/>
      <c r="AG683" s="241"/>
      <c r="AH683" s="214"/>
      <c r="AI683" s="241"/>
      <c r="AJ683" s="214"/>
      <c r="AK683" s="241"/>
      <c r="AL683" s="214"/>
      <c r="AM683" s="214"/>
      <c r="AN683" s="241"/>
      <c r="AO683" s="260"/>
      <c r="AP683" s="241"/>
      <c r="AQ683" s="214"/>
      <c r="AR683" s="241"/>
      <c r="AS683" s="214"/>
      <c r="AT683" s="241"/>
      <c r="AU683" s="214"/>
      <c r="AV683" s="241"/>
      <c r="AW683" s="214"/>
      <c r="AX683" s="261">
        <f>AX684</f>
        <v>3400</v>
      </c>
      <c r="AY683" s="476"/>
      <c r="AZ683" s="241">
        <f>AZ684</f>
        <v>3400</v>
      </c>
      <c r="BA683" s="395">
        <f t="shared" si="30"/>
        <v>100</v>
      </c>
    </row>
    <row r="684" spans="1:53" ht="47.25" hidden="1" x14ac:dyDescent="0.25">
      <c r="A684" s="255" t="s">
        <v>67</v>
      </c>
      <c r="B684" s="257" t="s">
        <v>834</v>
      </c>
      <c r="C684" s="257" t="s">
        <v>801</v>
      </c>
      <c r="D684" s="258" t="s">
        <v>751</v>
      </c>
      <c r="E684" s="239"/>
      <c r="F684" s="259"/>
      <c r="G684" s="241"/>
      <c r="H684" s="241"/>
      <c r="I684" s="241"/>
      <c r="J684" s="239"/>
      <c r="K684" s="259"/>
      <c r="L684" s="241"/>
      <c r="M684" s="241"/>
      <c r="N684" s="260"/>
      <c r="O684" s="241"/>
      <c r="P684" s="241"/>
      <c r="Q684" s="241"/>
      <c r="R684" s="241"/>
      <c r="S684" s="241"/>
      <c r="T684" s="241"/>
      <c r="U684" s="241"/>
      <c r="V684" s="214"/>
      <c r="W684" s="241"/>
      <c r="X684" s="241"/>
      <c r="Y684" s="241"/>
      <c r="Z684" s="214"/>
      <c r="AA684" s="241"/>
      <c r="AB684" s="214"/>
      <c r="AC684" s="241"/>
      <c r="AD684" s="214"/>
      <c r="AE684" s="241"/>
      <c r="AF684" s="214"/>
      <c r="AG684" s="241"/>
      <c r="AH684" s="214">
        <v>167199.88</v>
      </c>
      <c r="AI684" s="241">
        <f>AH684</f>
        <v>167199.88</v>
      </c>
      <c r="AJ684" s="214"/>
      <c r="AK684" s="241">
        <f>AI684</f>
        <v>167199.88</v>
      </c>
      <c r="AL684" s="214">
        <v>90000</v>
      </c>
      <c r="AM684" s="214"/>
      <c r="AN684" s="241">
        <f>AK684+AL684+AM684</f>
        <v>257199.88</v>
      </c>
      <c r="AO684" s="260"/>
      <c r="AP684" s="241">
        <f>AM684+AN684+AO684</f>
        <v>257199.88</v>
      </c>
      <c r="AQ684" s="214"/>
      <c r="AR684" s="241">
        <f>AO684+AP684+AQ684</f>
        <v>257199.88</v>
      </c>
      <c r="AS684" s="214">
        <v>173230</v>
      </c>
      <c r="AT684" s="241">
        <f>AQ684+AR684+AS684</f>
        <v>430429.88</v>
      </c>
      <c r="AU684" s="214"/>
      <c r="AV684" s="241">
        <f>AT684</f>
        <v>430429.88</v>
      </c>
      <c r="AW684" s="214"/>
      <c r="AX684" s="261">
        <v>3400</v>
      </c>
      <c r="AY684" s="476"/>
      <c r="AZ684" s="241">
        <v>3400</v>
      </c>
      <c r="BA684" s="395">
        <f t="shared" si="30"/>
        <v>100</v>
      </c>
    </row>
    <row r="685" spans="1:53" ht="31.5" hidden="1" x14ac:dyDescent="0.25">
      <c r="A685" s="255" t="s">
        <v>67</v>
      </c>
      <c r="B685" s="247" t="s">
        <v>831</v>
      </c>
      <c r="C685" s="247" t="s">
        <v>764</v>
      </c>
      <c r="D685" s="248" t="s">
        <v>714</v>
      </c>
      <c r="E685" s="239"/>
      <c r="F685" s="259"/>
      <c r="G685" s="241"/>
      <c r="H685" s="241"/>
      <c r="I685" s="241"/>
      <c r="J685" s="239"/>
      <c r="K685" s="259"/>
      <c r="L685" s="241"/>
      <c r="M685" s="241"/>
      <c r="N685" s="260"/>
      <c r="O685" s="241"/>
      <c r="P685" s="241"/>
      <c r="Q685" s="241"/>
      <c r="R685" s="241"/>
      <c r="S685" s="241"/>
      <c r="T685" s="241"/>
      <c r="U685" s="241"/>
      <c r="V685" s="214"/>
      <c r="W685" s="241"/>
      <c r="X685" s="241"/>
      <c r="Y685" s="241"/>
      <c r="Z685" s="214"/>
      <c r="AA685" s="241"/>
      <c r="AB685" s="214"/>
      <c r="AC685" s="241"/>
      <c r="AD685" s="214"/>
      <c r="AE685" s="241"/>
      <c r="AF685" s="214"/>
      <c r="AG685" s="241"/>
      <c r="AH685" s="214"/>
      <c r="AI685" s="241"/>
      <c r="AJ685" s="214"/>
      <c r="AK685" s="241"/>
      <c r="AL685" s="214"/>
      <c r="AM685" s="214"/>
      <c r="AN685" s="241"/>
      <c r="AO685" s="260"/>
      <c r="AP685" s="241"/>
      <c r="AQ685" s="214"/>
      <c r="AR685" s="241"/>
      <c r="AS685" s="214"/>
      <c r="AT685" s="241"/>
      <c r="AU685" s="214"/>
      <c r="AV685" s="241"/>
      <c r="AW685" s="214"/>
      <c r="AX685" s="261">
        <f>AX686</f>
        <v>0</v>
      </c>
      <c r="AY685" s="476"/>
      <c r="AZ685" s="241">
        <f>AZ686</f>
        <v>0</v>
      </c>
      <c r="BA685" s="395" t="e">
        <f t="shared" si="30"/>
        <v>#DIV/0!</v>
      </c>
    </row>
    <row r="686" spans="1:53" ht="31.5" hidden="1" x14ac:dyDescent="0.25">
      <c r="A686" s="255"/>
      <c r="B686" s="257"/>
      <c r="C686" s="257"/>
      <c r="D686" s="248" t="s">
        <v>733</v>
      </c>
      <c r="E686" s="239"/>
      <c r="F686" s="259"/>
      <c r="G686" s="241"/>
      <c r="H686" s="241"/>
      <c r="I686" s="241"/>
      <c r="J686" s="239"/>
      <c r="K686" s="259"/>
      <c r="L686" s="241"/>
      <c r="M686" s="241"/>
      <c r="N686" s="260"/>
      <c r="O686" s="241"/>
      <c r="P686" s="241"/>
      <c r="Q686" s="241"/>
      <c r="R686" s="241"/>
      <c r="S686" s="241"/>
      <c r="T686" s="241"/>
      <c r="U686" s="241"/>
      <c r="V686" s="214"/>
      <c r="W686" s="241"/>
      <c r="X686" s="241"/>
      <c r="Y686" s="241"/>
      <c r="Z686" s="214"/>
      <c r="AA686" s="241"/>
      <c r="AB686" s="214"/>
      <c r="AC686" s="241"/>
      <c r="AD686" s="214"/>
      <c r="AE686" s="241"/>
      <c r="AF686" s="214"/>
      <c r="AG686" s="241"/>
      <c r="AH686" s="214"/>
      <c r="AI686" s="241"/>
      <c r="AJ686" s="214"/>
      <c r="AK686" s="241"/>
      <c r="AL686" s="214"/>
      <c r="AM686" s="214"/>
      <c r="AN686" s="241"/>
      <c r="AO686" s="260"/>
      <c r="AP686" s="241"/>
      <c r="AQ686" s="214"/>
      <c r="AR686" s="241"/>
      <c r="AS686" s="214"/>
      <c r="AT686" s="241"/>
      <c r="AU686" s="214"/>
      <c r="AV686" s="241"/>
      <c r="AW686" s="214"/>
      <c r="AX686" s="261">
        <f>AX687</f>
        <v>0</v>
      </c>
      <c r="AY686" s="476"/>
      <c r="AZ686" s="241">
        <f>AZ687</f>
        <v>0</v>
      </c>
      <c r="BA686" s="395" t="e">
        <f t="shared" si="30"/>
        <v>#DIV/0!</v>
      </c>
    </row>
    <row r="687" spans="1:53" ht="3" hidden="1" customHeight="1" x14ac:dyDescent="0.25">
      <c r="A687" s="255" t="s">
        <v>835</v>
      </c>
      <c r="B687" s="257"/>
      <c r="C687" s="257" t="s">
        <v>801</v>
      </c>
      <c r="D687" s="258" t="s">
        <v>732</v>
      </c>
      <c r="E687" s="239"/>
      <c r="F687" s="259"/>
      <c r="G687" s="241"/>
      <c r="H687" s="241"/>
      <c r="I687" s="241"/>
      <c r="J687" s="239"/>
      <c r="K687" s="259"/>
      <c r="L687" s="241"/>
      <c r="M687" s="241"/>
      <c r="N687" s="260"/>
      <c r="O687" s="241"/>
      <c r="P687" s="241"/>
      <c r="Q687" s="241"/>
      <c r="R687" s="241"/>
      <c r="S687" s="241"/>
      <c r="T687" s="241"/>
      <c r="U687" s="241"/>
      <c r="V687" s="214"/>
      <c r="W687" s="241"/>
      <c r="X687" s="241"/>
      <c r="Y687" s="241"/>
      <c r="Z687" s="214"/>
      <c r="AA687" s="241"/>
      <c r="AB687" s="214"/>
      <c r="AC687" s="241"/>
      <c r="AD687" s="214"/>
      <c r="AE687" s="241"/>
      <c r="AF687" s="214"/>
      <c r="AG687" s="241"/>
      <c r="AH687" s="214"/>
      <c r="AI687" s="241"/>
      <c r="AJ687" s="214"/>
      <c r="AK687" s="241"/>
      <c r="AL687" s="214"/>
      <c r="AM687" s="214"/>
      <c r="AN687" s="241"/>
      <c r="AO687" s="260"/>
      <c r="AP687" s="241"/>
      <c r="AQ687" s="214"/>
      <c r="AR687" s="241"/>
      <c r="AS687" s="214"/>
      <c r="AT687" s="241"/>
      <c r="AU687" s="214"/>
      <c r="AV687" s="241"/>
      <c r="AW687" s="214"/>
      <c r="AX687" s="261">
        <v>0</v>
      </c>
      <c r="AY687" s="476"/>
      <c r="AZ687" s="241">
        <v>0</v>
      </c>
      <c r="BA687" s="395" t="e">
        <f t="shared" si="30"/>
        <v>#DIV/0!</v>
      </c>
    </row>
    <row r="688" spans="1:53" ht="15.75" hidden="1" x14ac:dyDescent="0.25">
      <c r="A688" s="236" t="s">
        <v>836</v>
      </c>
      <c r="B688" s="237" t="s">
        <v>837</v>
      </c>
      <c r="C688" s="237" t="s">
        <v>764</v>
      </c>
      <c r="D688" s="287" t="s">
        <v>512</v>
      </c>
      <c r="E688" s="239"/>
      <c r="F688" s="259"/>
      <c r="G688" s="241"/>
      <c r="H688" s="241"/>
      <c r="I688" s="241"/>
      <c r="J688" s="239"/>
      <c r="K688" s="259"/>
      <c r="L688" s="241"/>
      <c r="M688" s="241"/>
      <c r="N688" s="260"/>
      <c r="O688" s="241"/>
      <c r="P688" s="241"/>
      <c r="Q688" s="241"/>
      <c r="R688" s="241"/>
      <c r="S688" s="241"/>
      <c r="T688" s="241"/>
      <c r="U688" s="241"/>
      <c r="V688" s="214"/>
      <c r="W688" s="241"/>
      <c r="X688" s="241"/>
      <c r="Y688" s="241"/>
      <c r="Z688" s="214"/>
      <c r="AA688" s="241"/>
      <c r="AB688" s="214"/>
      <c r="AC688" s="241"/>
      <c r="AD688" s="214"/>
      <c r="AE688" s="241"/>
      <c r="AF688" s="214"/>
      <c r="AG688" s="241"/>
      <c r="AH688" s="214"/>
      <c r="AI688" s="241"/>
      <c r="AJ688" s="214"/>
      <c r="AK688" s="241"/>
      <c r="AL688" s="214"/>
      <c r="AM688" s="214"/>
      <c r="AN688" s="241"/>
      <c r="AO688" s="260"/>
      <c r="AP688" s="241"/>
      <c r="AQ688" s="214"/>
      <c r="AR688" s="241"/>
      <c r="AS688" s="214"/>
      <c r="AT688" s="241"/>
      <c r="AU688" s="214"/>
      <c r="AV688" s="241"/>
      <c r="AW688" s="214"/>
      <c r="AX688" s="242"/>
      <c r="AY688" s="476"/>
      <c r="AZ688" s="239"/>
      <c r="BA688" s="395" t="e">
        <f t="shared" si="30"/>
        <v>#DIV/0!</v>
      </c>
    </row>
    <row r="689" spans="1:53" ht="47.25" hidden="1" x14ac:dyDescent="0.25">
      <c r="A689" s="255"/>
      <c r="B689" s="257" t="s">
        <v>675</v>
      </c>
      <c r="C689" s="257"/>
      <c r="D689" s="258" t="s">
        <v>677</v>
      </c>
      <c r="E689" s="239"/>
      <c r="F689" s="276"/>
      <c r="G689" s="239"/>
      <c r="H689" s="239"/>
      <c r="I689" s="239"/>
      <c r="J689" s="239"/>
      <c r="K689" s="276"/>
      <c r="L689" s="239"/>
      <c r="M689" s="239"/>
      <c r="N689" s="240"/>
      <c r="O689" s="239"/>
      <c r="P689" s="239"/>
      <c r="Q689" s="239"/>
      <c r="R689" s="239"/>
      <c r="S689" s="239"/>
      <c r="T689" s="239"/>
      <c r="U689" s="239"/>
      <c r="V689" s="214"/>
      <c r="W689" s="239"/>
      <c r="X689" s="239"/>
      <c r="Y689" s="239"/>
      <c r="Z689" s="214"/>
      <c r="AA689" s="239"/>
      <c r="AB689" s="214"/>
      <c r="AC689" s="239"/>
      <c r="AD689" s="214"/>
      <c r="AE689" s="239"/>
      <c r="AF689" s="214"/>
      <c r="AG689" s="239"/>
      <c r="AH689" s="214"/>
      <c r="AI689" s="239"/>
      <c r="AJ689" s="214"/>
      <c r="AK689" s="239"/>
      <c r="AL689" s="214"/>
      <c r="AM689" s="214"/>
      <c r="AN689" s="239"/>
      <c r="AO689" s="240"/>
      <c r="AP689" s="239"/>
      <c r="AQ689" s="214"/>
      <c r="AR689" s="239"/>
      <c r="AS689" s="214"/>
      <c r="AT689" s="239"/>
      <c r="AU689" s="214"/>
      <c r="AV689" s="239"/>
      <c r="AW689" s="214"/>
      <c r="AX689" s="261">
        <f>AX690</f>
        <v>0</v>
      </c>
      <c r="AY689" s="476"/>
      <c r="AZ689" s="241">
        <f>AZ690</f>
        <v>0</v>
      </c>
      <c r="BA689" s="395" t="e">
        <f t="shared" si="30"/>
        <v>#DIV/0!</v>
      </c>
    </row>
    <row r="690" spans="1:53" ht="31.5" hidden="1" x14ac:dyDescent="0.25">
      <c r="A690" s="255"/>
      <c r="B690" s="257" t="s">
        <v>676</v>
      </c>
      <c r="C690" s="257"/>
      <c r="D690" s="258" t="s">
        <v>674</v>
      </c>
      <c r="E690" s="239"/>
      <c r="F690" s="276"/>
      <c r="G690" s="239"/>
      <c r="H690" s="239"/>
      <c r="I690" s="239"/>
      <c r="J690" s="239"/>
      <c r="K690" s="276"/>
      <c r="L690" s="239"/>
      <c r="M690" s="239"/>
      <c r="N690" s="240"/>
      <c r="O690" s="239"/>
      <c r="P690" s="239"/>
      <c r="Q690" s="239"/>
      <c r="R690" s="239"/>
      <c r="S690" s="239"/>
      <c r="T690" s="239"/>
      <c r="U690" s="239"/>
      <c r="V690" s="214"/>
      <c r="W690" s="239"/>
      <c r="X690" s="239"/>
      <c r="Y690" s="239"/>
      <c r="Z690" s="214"/>
      <c r="AA690" s="239"/>
      <c r="AB690" s="214"/>
      <c r="AC690" s="239"/>
      <c r="AD690" s="214"/>
      <c r="AE690" s="239"/>
      <c r="AF690" s="214"/>
      <c r="AG690" s="239"/>
      <c r="AH690" s="214"/>
      <c r="AI690" s="239"/>
      <c r="AJ690" s="214"/>
      <c r="AK690" s="239"/>
      <c r="AL690" s="214"/>
      <c r="AM690" s="214"/>
      <c r="AN690" s="239"/>
      <c r="AO690" s="240"/>
      <c r="AP690" s="239"/>
      <c r="AQ690" s="214"/>
      <c r="AR690" s="239"/>
      <c r="AS690" s="214"/>
      <c r="AT690" s="239"/>
      <c r="AU690" s="214"/>
      <c r="AV690" s="239"/>
      <c r="AW690" s="214"/>
      <c r="AX690" s="261"/>
      <c r="AY690" s="476"/>
      <c r="AZ690" s="241"/>
      <c r="BA690" s="395" t="e">
        <f t="shared" si="30"/>
        <v>#DIV/0!</v>
      </c>
    </row>
    <row r="691" spans="1:53" ht="47.25" hidden="1" x14ac:dyDescent="0.25">
      <c r="A691" s="255" t="s">
        <v>836</v>
      </c>
      <c r="B691" s="247" t="s">
        <v>825</v>
      </c>
      <c r="C691" s="247" t="s">
        <v>764</v>
      </c>
      <c r="D691" s="465" t="s">
        <v>72</v>
      </c>
      <c r="E691" s="239"/>
      <c r="F691" s="259"/>
      <c r="G691" s="241"/>
      <c r="H691" s="241"/>
      <c r="I691" s="241"/>
      <c r="J691" s="239"/>
      <c r="K691" s="259"/>
      <c r="L691" s="241"/>
      <c r="M691" s="241"/>
      <c r="N691" s="260"/>
      <c r="O691" s="241"/>
      <c r="P691" s="241"/>
      <c r="Q691" s="241"/>
      <c r="R691" s="241"/>
      <c r="S691" s="241"/>
      <c r="T691" s="241"/>
      <c r="U691" s="241"/>
      <c r="V691" s="214"/>
      <c r="W691" s="241"/>
      <c r="X691" s="241"/>
      <c r="Y691" s="241"/>
      <c r="Z691" s="214"/>
      <c r="AA691" s="241"/>
      <c r="AB691" s="214"/>
      <c r="AC691" s="241"/>
      <c r="AD691" s="214"/>
      <c r="AE691" s="241"/>
      <c r="AF691" s="214"/>
      <c r="AG691" s="241"/>
      <c r="AH691" s="214"/>
      <c r="AI691" s="241"/>
      <c r="AJ691" s="214"/>
      <c r="AK691" s="241"/>
      <c r="AL691" s="214"/>
      <c r="AM691" s="214"/>
      <c r="AN691" s="241"/>
      <c r="AO691" s="260"/>
      <c r="AP691" s="241"/>
      <c r="AQ691" s="214"/>
      <c r="AR691" s="241"/>
      <c r="AS691" s="214"/>
      <c r="AT691" s="241"/>
      <c r="AU691" s="214"/>
      <c r="AV691" s="241"/>
      <c r="AW691" s="214"/>
      <c r="AX691" s="261">
        <f>AX692</f>
        <v>360.23</v>
      </c>
      <c r="AY691" s="476"/>
      <c r="AZ691" s="241">
        <f>AZ692</f>
        <v>360.23</v>
      </c>
      <c r="BA691" s="395">
        <f t="shared" si="30"/>
        <v>100</v>
      </c>
    </row>
    <row r="692" spans="1:53" ht="15.75" hidden="1" x14ac:dyDescent="0.25">
      <c r="A692" s="255" t="s">
        <v>836</v>
      </c>
      <c r="B692" s="247" t="s">
        <v>838</v>
      </c>
      <c r="C692" s="247" t="s">
        <v>764</v>
      </c>
      <c r="D692" s="248" t="s">
        <v>715</v>
      </c>
      <c r="E692" s="239"/>
      <c r="F692" s="259"/>
      <c r="G692" s="241"/>
      <c r="H692" s="241"/>
      <c r="I692" s="241"/>
      <c r="J692" s="239"/>
      <c r="K692" s="259"/>
      <c r="L692" s="241"/>
      <c r="M692" s="241"/>
      <c r="N692" s="260"/>
      <c r="O692" s="241"/>
      <c r="P692" s="241"/>
      <c r="Q692" s="241"/>
      <c r="R692" s="241"/>
      <c r="S692" s="241"/>
      <c r="T692" s="241"/>
      <c r="U692" s="241"/>
      <c r="V692" s="214"/>
      <c r="W692" s="241"/>
      <c r="X692" s="241"/>
      <c r="Y692" s="241"/>
      <c r="Z692" s="214"/>
      <c r="AA692" s="241"/>
      <c r="AB692" s="214"/>
      <c r="AC692" s="241"/>
      <c r="AD692" s="214"/>
      <c r="AE692" s="241"/>
      <c r="AF692" s="214"/>
      <c r="AG692" s="241"/>
      <c r="AH692" s="214"/>
      <c r="AI692" s="241"/>
      <c r="AJ692" s="214"/>
      <c r="AK692" s="241"/>
      <c r="AL692" s="214"/>
      <c r="AM692" s="214"/>
      <c r="AN692" s="241"/>
      <c r="AO692" s="260"/>
      <c r="AP692" s="241"/>
      <c r="AQ692" s="214"/>
      <c r="AR692" s="241"/>
      <c r="AS692" s="214"/>
      <c r="AT692" s="241"/>
      <c r="AU692" s="214"/>
      <c r="AV692" s="241"/>
      <c r="AW692" s="214"/>
      <c r="AX692" s="261">
        <f>AX693</f>
        <v>360.23</v>
      </c>
      <c r="AY692" s="476"/>
      <c r="AZ692" s="241">
        <f>AZ693</f>
        <v>360.23</v>
      </c>
      <c r="BA692" s="395">
        <f t="shared" si="30"/>
        <v>100</v>
      </c>
    </row>
    <row r="693" spans="1:53" ht="31.5" hidden="1" x14ac:dyDescent="0.25">
      <c r="A693" s="255" t="s">
        <v>836</v>
      </c>
      <c r="B693" s="257" t="s">
        <v>842</v>
      </c>
      <c r="C693" s="257" t="s">
        <v>764</v>
      </c>
      <c r="D693" s="248" t="s">
        <v>104</v>
      </c>
      <c r="E693" s="239"/>
      <c r="F693" s="259"/>
      <c r="G693" s="241"/>
      <c r="H693" s="241"/>
      <c r="I693" s="241"/>
      <c r="J693" s="239"/>
      <c r="K693" s="259"/>
      <c r="L693" s="241"/>
      <c r="M693" s="241"/>
      <c r="N693" s="260"/>
      <c r="O693" s="241"/>
      <c r="P693" s="241"/>
      <c r="Q693" s="241"/>
      <c r="R693" s="241"/>
      <c r="S693" s="241"/>
      <c r="T693" s="241"/>
      <c r="U693" s="241"/>
      <c r="V693" s="214"/>
      <c r="W693" s="241"/>
      <c r="X693" s="241"/>
      <c r="Y693" s="241"/>
      <c r="Z693" s="214"/>
      <c r="AA693" s="241"/>
      <c r="AB693" s="214"/>
      <c r="AC693" s="241"/>
      <c r="AD693" s="214"/>
      <c r="AE693" s="241"/>
      <c r="AF693" s="214"/>
      <c r="AG693" s="241"/>
      <c r="AH693" s="214"/>
      <c r="AI693" s="241"/>
      <c r="AJ693" s="214"/>
      <c r="AK693" s="241"/>
      <c r="AL693" s="214"/>
      <c r="AM693" s="214"/>
      <c r="AN693" s="241"/>
      <c r="AO693" s="260"/>
      <c r="AP693" s="241"/>
      <c r="AQ693" s="214"/>
      <c r="AR693" s="241"/>
      <c r="AS693" s="214"/>
      <c r="AT693" s="241"/>
      <c r="AU693" s="214"/>
      <c r="AV693" s="241"/>
      <c r="AW693" s="214"/>
      <c r="AX693" s="261">
        <f>AX696</f>
        <v>360.23</v>
      </c>
      <c r="AY693" s="476"/>
      <c r="AZ693" s="241">
        <f>AZ696</f>
        <v>360.23</v>
      </c>
      <c r="BA693" s="395">
        <f t="shared" si="30"/>
        <v>100</v>
      </c>
    </row>
    <row r="694" spans="1:53" ht="15.75" hidden="1" x14ac:dyDescent="0.25">
      <c r="A694" s="255"/>
      <c r="B694" s="257"/>
      <c r="C694" s="257"/>
      <c r="D694" s="258"/>
      <c r="E694" s="239"/>
      <c r="F694" s="259"/>
      <c r="G694" s="241"/>
      <c r="H694" s="241"/>
      <c r="I694" s="241"/>
      <c r="J694" s="239"/>
      <c r="K694" s="259"/>
      <c r="L694" s="241"/>
      <c r="M694" s="241"/>
      <c r="N694" s="260"/>
      <c r="O694" s="241"/>
      <c r="P694" s="241"/>
      <c r="Q694" s="241"/>
      <c r="R694" s="241"/>
      <c r="S694" s="241"/>
      <c r="T694" s="241"/>
      <c r="U694" s="241"/>
      <c r="V694" s="214"/>
      <c r="W694" s="241"/>
      <c r="X694" s="241"/>
      <c r="Y694" s="241"/>
      <c r="Z694" s="214"/>
      <c r="AA694" s="241"/>
      <c r="AB694" s="214"/>
      <c r="AC694" s="241"/>
      <c r="AD694" s="214"/>
      <c r="AE694" s="241"/>
      <c r="AF694" s="214"/>
      <c r="AG694" s="241"/>
      <c r="AH694" s="214"/>
      <c r="AI694" s="241"/>
      <c r="AJ694" s="214"/>
      <c r="AK694" s="241"/>
      <c r="AL694" s="214"/>
      <c r="AM694" s="214"/>
      <c r="AN694" s="241"/>
      <c r="AO694" s="260"/>
      <c r="AP694" s="241"/>
      <c r="AQ694" s="214"/>
      <c r="AR694" s="241"/>
      <c r="AS694" s="214"/>
      <c r="AT694" s="241"/>
      <c r="AU694" s="214"/>
      <c r="AV694" s="241"/>
      <c r="AW694" s="214"/>
      <c r="AX694" s="261"/>
      <c r="AY694" s="476"/>
      <c r="AZ694" s="241"/>
      <c r="BA694" s="395" t="e">
        <f t="shared" si="30"/>
        <v>#DIV/0!</v>
      </c>
    </row>
    <row r="695" spans="1:53" ht="15.75" hidden="1" x14ac:dyDescent="0.25">
      <c r="A695" s="255"/>
      <c r="B695" s="257"/>
      <c r="C695" s="257"/>
      <c r="D695" s="258"/>
      <c r="E695" s="239"/>
      <c r="F695" s="259"/>
      <c r="G695" s="241"/>
      <c r="H695" s="241"/>
      <c r="I695" s="241"/>
      <c r="J695" s="239"/>
      <c r="K695" s="259"/>
      <c r="L695" s="241"/>
      <c r="M695" s="241"/>
      <c r="N695" s="260"/>
      <c r="O695" s="241"/>
      <c r="P695" s="241"/>
      <c r="Q695" s="241"/>
      <c r="R695" s="241"/>
      <c r="S695" s="241"/>
      <c r="T695" s="241"/>
      <c r="U695" s="241"/>
      <c r="V695" s="214"/>
      <c r="W695" s="241"/>
      <c r="X695" s="241"/>
      <c r="Y695" s="241"/>
      <c r="Z695" s="214"/>
      <c r="AA695" s="241"/>
      <c r="AB695" s="214"/>
      <c r="AC695" s="241"/>
      <c r="AD695" s="214"/>
      <c r="AE695" s="241"/>
      <c r="AF695" s="214"/>
      <c r="AG695" s="241"/>
      <c r="AH695" s="214"/>
      <c r="AI695" s="241"/>
      <c r="AJ695" s="214"/>
      <c r="AK695" s="241"/>
      <c r="AL695" s="214"/>
      <c r="AM695" s="214"/>
      <c r="AN695" s="241"/>
      <c r="AO695" s="260"/>
      <c r="AP695" s="241"/>
      <c r="AQ695" s="214"/>
      <c r="AR695" s="241"/>
      <c r="AS695" s="214"/>
      <c r="AT695" s="241"/>
      <c r="AU695" s="214"/>
      <c r="AV695" s="241"/>
      <c r="AW695" s="214"/>
      <c r="AX695" s="261"/>
      <c r="AY695" s="476"/>
      <c r="AZ695" s="241"/>
      <c r="BA695" s="395" t="e">
        <f t="shared" si="30"/>
        <v>#DIV/0!</v>
      </c>
    </row>
    <row r="696" spans="1:53" ht="31.5" hidden="1" x14ac:dyDescent="0.25">
      <c r="A696" s="255" t="s">
        <v>836</v>
      </c>
      <c r="B696" s="257" t="s">
        <v>845</v>
      </c>
      <c r="C696" s="257" t="s">
        <v>764</v>
      </c>
      <c r="D696" s="258" t="s">
        <v>752</v>
      </c>
      <c r="E696" s="239"/>
      <c r="F696" s="259"/>
      <c r="G696" s="241"/>
      <c r="H696" s="241"/>
      <c r="I696" s="241"/>
      <c r="J696" s="239"/>
      <c r="K696" s="259"/>
      <c r="L696" s="241"/>
      <c r="M696" s="241"/>
      <c r="N696" s="260"/>
      <c r="O696" s="241"/>
      <c r="P696" s="241"/>
      <c r="Q696" s="241"/>
      <c r="R696" s="241"/>
      <c r="S696" s="241"/>
      <c r="T696" s="241"/>
      <c r="U696" s="241"/>
      <c r="V696" s="214"/>
      <c r="W696" s="241"/>
      <c r="X696" s="241"/>
      <c r="Y696" s="241"/>
      <c r="Z696" s="214"/>
      <c r="AA696" s="241"/>
      <c r="AB696" s="214"/>
      <c r="AC696" s="241"/>
      <c r="AD696" s="214"/>
      <c r="AE696" s="241"/>
      <c r="AF696" s="214"/>
      <c r="AG696" s="241"/>
      <c r="AH696" s="214"/>
      <c r="AI696" s="241"/>
      <c r="AJ696" s="214"/>
      <c r="AK696" s="241"/>
      <c r="AL696" s="214"/>
      <c r="AM696" s="214"/>
      <c r="AN696" s="241"/>
      <c r="AO696" s="260"/>
      <c r="AP696" s="241"/>
      <c r="AQ696" s="214"/>
      <c r="AR696" s="241"/>
      <c r="AS696" s="214"/>
      <c r="AT696" s="241"/>
      <c r="AU696" s="214"/>
      <c r="AV696" s="241"/>
      <c r="AW696" s="214"/>
      <c r="AX696" s="261">
        <f>AX697+AX698</f>
        <v>360.23</v>
      </c>
      <c r="AY696" s="476"/>
      <c r="AZ696" s="241">
        <f>AZ697+AZ698</f>
        <v>360.23</v>
      </c>
      <c r="BA696" s="395">
        <f t="shared" ref="BA696:BA759" si="31">AZ696/AX696*100</f>
        <v>100</v>
      </c>
    </row>
    <row r="697" spans="1:53" ht="47.25" hidden="1" x14ac:dyDescent="0.25">
      <c r="A697" s="255" t="s">
        <v>836</v>
      </c>
      <c r="B697" s="257" t="s">
        <v>846</v>
      </c>
      <c r="C697" s="257" t="s">
        <v>801</v>
      </c>
      <c r="D697" s="258" t="s">
        <v>753</v>
      </c>
      <c r="E697" s="239"/>
      <c r="F697" s="259"/>
      <c r="G697" s="241"/>
      <c r="H697" s="241"/>
      <c r="I697" s="241"/>
      <c r="J697" s="239"/>
      <c r="K697" s="259"/>
      <c r="L697" s="241"/>
      <c r="M697" s="241"/>
      <c r="N697" s="260"/>
      <c r="O697" s="241"/>
      <c r="P697" s="241"/>
      <c r="Q697" s="241"/>
      <c r="R697" s="241"/>
      <c r="S697" s="241"/>
      <c r="T697" s="241"/>
      <c r="U697" s="241"/>
      <c r="V697" s="214"/>
      <c r="W697" s="241"/>
      <c r="X697" s="241"/>
      <c r="Y697" s="241"/>
      <c r="Z697" s="214"/>
      <c r="AA697" s="241"/>
      <c r="AB697" s="214"/>
      <c r="AC697" s="241"/>
      <c r="AD697" s="214"/>
      <c r="AE697" s="241"/>
      <c r="AF697" s="214"/>
      <c r="AG697" s="241"/>
      <c r="AH697" s="214"/>
      <c r="AI697" s="241"/>
      <c r="AJ697" s="214"/>
      <c r="AK697" s="241"/>
      <c r="AL697" s="214"/>
      <c r="AM697" s="214"/>
      <c r="AN697" s="241"/>
      <c r="AO697" s="260"/>
      <c r="AP697" s="241"/>
      <c r="AQ697" s="214"/>
      <c r="AR697" s="241"/>
      <c r="AS697" s="214"/>
      <c r="AT697" s="241"/>
      <c r="AU697" s="214"/>
      <c r="AV697" s="241"/>
      <c r="AW697" s="214"/>
      <c r="AX697" s="261">
        <v>190.23</v>
      </c>
      <c r="AY697" s="476"/>
      <c r="AZ697" s="241">
        <v>190.23</v>
      </c>
      <c r="BA697" s="395">
        <f t="shared" si="31"/>
        <v>100</v>
      </c>
    </row>
    <row r="698" spans="1:53" ht="47.25" hidden="1" x14ac:dyDescent="0.25">
      <c r="A698" s="255" t="s">
        <v>836</v>
      </c>
      <c r="B698" s="257" t="s">
        <v>843</v>
      </c>
      <c r="C698" s="247" t="s">
        <v>801</v>
      </c>
      <c r="D698" s="258" t="s">
        <v>92</v>
      </c>
      <c r="E698" s="239"/>
      <c r="F698" s="259"/>
      <c r="G698" s="241"/>
      <c r="H698" s="241"/>
      <c r="I698" s="241"/>
      <c r="J698" s="239"/>
      <c r="K698" s="259"/>
      <c r="L698" s="241"/>
      <c r="M698" s="241"/>
      <c r="N698" s="260"/>
      <c r="O698" s="241"/>
      <c r="P698" s="241"/>
      <c r="Q698" s="241"/>
      <c r="R698" s="241"/>
      <c r="S698" s="241"/>
      <c r="T698" s="241"/>
      <c r="U698" s="241"/>
      <c r="V698" s="214"/>
      <c r="W698" s="241"/>
      <c r="X698" s="241"/>
      <c r="Y698" s="241"/>
      <c r="Z698" s="214"/>
      <c r="AA698" s="241"/>
      <c r="AB698" s="214"/>
      <c r="AC698" s="241"/>
      <c r="AD698" s="214"/>
      <c r="AE698" s="241"/>
      <c r="AF698" s="214"/>
      <c r="AG698" s="241"/>
      <c r="AH698" s="214"/>
      <c r="AI698" s="241"/>
      <c r="AJ698" s="214"/>
      <c r="AK698" s="241"/>
      <c r="AL698" s="214"/>
      <c r="AM698" s="214"/>
      <c r="AN698" s="241"/>
      <c r="AO698" s="260"/>
      <c r="AP698" s="241"/>
      <c r="AQ698" s="214"/>
      <c r="AR698" s="241"/>
      <c r="AS698" s="214"/>
      <c r="AT698" s="241"/>
      <c r="AU698" s="214"/>
      <c r="AV698" s="241"/>
      <c r="AW698" s="214"/>
      <c r="AX698" s="261">
        <v>170</v>
      </c>
      <c r="AY698" s="476"/>
      <c r="AZ698" s="241">
        <v>170</v>
      </c>
      <c r="BA698" s="395">
        <f t="shared" si="31"/>
        <v>100</v>
      </c>
    </row>
    <row r="699" spans="1:53" ht="31.5" hidden="1" x14ac:dyDescent="0.25">
      <c r="A699" s="255" t="s">
        <v>836</v>
      </c>
      <c r="B699" s="247" t="s">
        <v>847</v>
      </c>
      <c r="C699" s="247" t="s">
        <v>764</v>
      </c>
      <c r="D699" s="248" t="s">
        <v>1015</v>
      </c>
      <c r="E699" s="239"/>
      <c r="F699" s="259"/>
      <c r="G699" s="241"/>
      <c r="H699" s="241"/>
      <c r="I699" s="241"/>
      <c r="J699" s="239"/>
      <c r="K699" s="259"/>
      <c r="L699" s="241"/>
      <c r="M699" s="241"/>
      <c r="N699" s="260"/>
      <c r="O699" s="241"/>
      <c r="P699" s="241"/>
      <c r="Q699" s="241"/>
      <c r="R699" s="241"/>
      <c r="S699" s="241"/>
      <c r="T699" s="241"/>
      <c r="U699" s="241"/>
      <c r="V699" s="214"/>
      <c r="W699" s="241"/>
      <c r="X699" s="241"/>
      <c r="Y699" s="241"/>
      <c r="Z699" s="214"/>
      <c r="AA699" s="241"/>
      <c r="AB699" s="214"/>
      <c r="AC699" s="241"/>
      <c r="AD699" s="214"/>
      <c r="AE699" s="241"/>
      <c r="AF699" s="214"/>
      <c r="AG699" s="241"/>
      <c r="AH699" s="214"/>
      <c r="AI699" s="241"/>
      <c r="AJ699" s="214"/>
      <c r="AK699" s="241"/>
      <c r="AL699" s="214"/>
      <c r="AM699" s="214"/>
      <c r="AN699" s="241"/>
      <c r="AO699" s="260"/>
      <c r="AP699" s="241"/>
      <c r="AQ699" s="214"/>
      <c r="AR699" s="241"/>
      <c r="AS699" s="214"/>
      <c r="AT699" s="241"/>
      <c r="AU699" s="214"/>
      <c r="AV699" s="241"/>
      <c r="AW699" s="214"/>
      <c r="AX699" s="261">
        <f>AX700+AX708</f>
        <v>141</v>
      </c>
      <c r="AY699" s="476"/>
      <c r="AZ699" s="241">
        <f>AZ700+AZ708</f>
        <v>141</v>
      </c>
      <c r="BA699" s="395">
        <f t="shared" si="31"/>
        <v>100</v>
      </c>
    </row>
    <row r="700" spans="1:53" ht="31.5" hidden="1" x14ac:dyDescent="0.25">
      <c r="A700" s="255" t="s">
        <v>836</v>
      </c>
      <c r="B700" s="247" t="s">
        <v>848</v>
      </c>
      <c r="C700" s="247" t="s">
        <v>764</v>
      </c>
      <c r="D700" s="248" t="s">
        <v>105</v>
      </c>
      <c r="E700" s="239"/>
      <c r="F700" s="259"/>
      <c r="G700" s="241"/>
      <c r="H700" s="241"/>
      <c r="I700" s="241"/>
      <c r="J700" s="239"/>
      <c r="K700" s="259"/>
      <c r="L700" s="241"/>
      <c r="M700" s="241"/>
      <c r="N700" s="260"/>
      <c r="O700" s="241"/>
      <c r="P700" s="241"/>
      <c r="Q700" s="241"/>
      <c r="R700" s="241"/>
      <c r="S700" s="241"/>
      <c r="T700" s="241"/>
      <c r="U700" s="241"/>
      <c r="V700" s="214"/>
      <c r="W700" s="241"/>
      <c r="X700" s="241"/>
      <c r="Y700" s="241"/>
      <c r="Z700" s="214"/>
      <c r="AA700" s="241"/>
      <c r="AB700" s="214"/>
      <c r="AC700" s="241"/>
      <c r="AD700" s="214"/>
      <c r="AE700" s="241"/>
      <c r="AF700" s="214"/>
      <c r="AG700" s="241"/>
      <c r="AH700" s="214"/>
      <c r="AI700" s="241"/>
      <c r="AJ700" s="214"/>
      <c r="AK700" s="241"/>
      <c r="AL700" s="214"/>
      <c r="AM700" s="214"/>
      <c r="AN700" s="241"/>
      <c r="AO700" s="260"/>
      <c r="AP700" s="241"/>
      <c r="AQ700" s="214"/>
      <c r="AR700" s="241"/>
      <c r="AS700" s="214"/>
      <c r="AT700" s="241"/>
      <c r="AU700" s="214"/>
      <c r="AV700" s="241"/>
      <c r="AW700" s="214"/>
      <c r="AX700" s="261">
        <f>AX701</f>
        <v>141</v>
      </c>
      <c r="AY700" s="476"/>
      <c r="AZ700" s="241">
        <f>AZ701</f>
        <v>141</v>
      </c>
      <c r="BA700" s="395">
        <f t="shared" si="31"/>
        <v>100</v>
      </c>
    </row>
    <row r="701" spans="1:53" ht="31.5" hidden="1" x14ac:dyDescent="0.25">
      <c r="A701" s="255" t="s">
        <v>836</v>
      </c>
      <c r="B701" s="247" t="s">
        <v>849</v>
      </c>
      <c r="C701" s="247" t="s">
        <v>764</v>
      </c>
      <c r="D701" s="248" t="s">
        <v>108</v>
      </c>
      <c r="E701" s="239"/>
      <c r="F701" s="259"/>
      <c r="G701" s="241"/>
      <c r="H701" s="241"/>
      <c r="I701" s="241"/>
      <c r="J701" s="239"/>
      <c r="K701" s="259"/>
      <c r="L701" s="241"/>
      <c r="M701" s="241"/>
      <c r="N701" s="260"/>
      <c r="O701" s="241"/>
      <c r="P701" s="241"/>
      <c r="Q701" s="241"/>
      <c r="R701" s="241"/>
      <c r="S701" s="241"/>
      <c r="T701" s="241"/>
      <c r="U701" s="241"/>
      <c r="V701" s="214"/>
      <c r="W701" s="241"/>
      <c r="X701" s="241"/>
      <c r="Y701" s="241"/>
      <c r="Z701" s="214"/>
      <c r="AA701" s="241"/>
      <c r="AB701" s="214"/>
      <c r="AC701" s="241"/>
      <c r="AD701" s="214"/>
      <c r="AE701" s="241"/>
      <c r="AF701" s="214"/>
      <c r="AG701" s="241"/>
      <c r="AH701" s="214"/>
      <c r="AI701" s="241"/>
      <c r="AJ701" s="214"/>
      <c r="AK701" s="241"/>
      <c r="AL701" s="214"/>
      <c r="AM701" s="214"/>
      <c r="AN701" s="241"/>
      <c r="AO701" s="260"/>
      <c r="AP701" s="241"/>
      <c r="AQ701" s="214"/>
      <c r="AR701" s="241"/>
      <c r="AS701" s="214"/>
      <c r="AT701" s="241"/>
      <c r="AU701" s="214"/>
      <c r="AV701" s="241"/>
      <c r="AW701" s="214"/>
      <c r="AX701" s="261">
        <f>AX702+AX707</f>
        <v>141</v>
      </c>
      <c r="AY701" s="476"/>
      <c r="AZ701" s="241">
        <f>AZ702+AZ707</f>
        <v>141</v>
      </c>
      <c r="BA701" s="395">
        <f t="shared" si="31"/>
        <v>100</v>
      </c>
    </row>
    <row r="702" spans="1:53" ht="47.25" hidden="1" x14ac:dyDescent="0.25">
      <c r="A702" s="255" t="s">
        <v>836</v>
      </c>
      <c r="B702" s="247" t="s">
        <v>849</v>
      </c>
      <c r="C702" s="247" t="s">
        <v>801</v>
      </c>
      <c r="D702" s="258" t="s">
        <v>751</v>
      </c>
      <c r="E702" s="239"/>
      <c r="F702" s="259"/>
      <c r="G702" s="241"/>
      <c r="H702" s="241"/>
      <c r="I702" s="241"/>
      <c r="J702" s="239"/>
      <c r="K702" s="259"/>
      <c r="L702" s="241"/>
      <c r="M702" s="241"/>
      <c r="N702" s="260"/>
      <c r="O702" s="241"/>
      <c r="P702" s="241"/>
      <c r="Q702" s="241"/>
      <c r="R702" s="241"/>
      <c r="S702" s="241"/>
      <c r="T702" s="241"/>
      <c r="U702" s="241"/>
      <c r="V702" s="214"/>
      <c r="W702" s="241"/>
      <c r="X702" s="241"/>
      <c r="Y702" s="241"/>
      <c r="Z702" s="214"/>
      <c r="AA702" s="241"/>
      <c r="AB702" s="214"/>
      <c r="AC702" s="241"/>
      <c r="AD702" s="214"/>
      <c r="AE702" s="241"/>
      <c r="AF702" s="214"/>
      <c r="AG702" s="241"/>
      <c r="AH702" s="214"/>
      <c r="AI702" s="241"/>
      <c r="AJ702" s="214"/>
      <c r="AK702" s="241"/>
      <c r="AL702" s="214"/>
      <c r="AM702" s="214"/>
      <c r="AN702" s="241"/>
      <c r="AO702" s="260"/>
      <c r="AP702" s="241"/>
      <c r="AQ702" s="214"/>
      <c r="AR702" s="241"/>
      <c r="AS702" s="214"/>
      <c r="AT702" s="241"/>
      <c r="AU702" s="214"/>
      <c r="AV702" s="241"/>
      <c r="AW702" s="214"/>
      <c r="AX702" s="261">
        <v>91</v>
      </c>
      <c r="AY702" s="476"/>
      <c r="AZ702" s="241">
        <v>91</v>
      </c>
      <c r="BA702" s="395">
        <f t="shared" si="31"/>
        <v>100</v>
      </c>
    </row>
    <row r="703" spans="1:53" ht="15.75" hidden="1" x14ac:dyDescent="0.25">
      <c r="A703" s="255"/>
      <c r="B703" s="247" t="s">
        <v>507</v>
      </c>
      <c r="C703" s="247"/>
      <c r="D703" s="248" t="s">
        <v>470</v>
      </c>
      <c r="E703" s="249">
        <f>F703+G703+H703+I703</f>
        <v>237000</v>
      </c>
      <c r="F703" s="251">
        <f>F705</f>
        <v>70000</v>
      </c>
      <c r="G703" s="251">
        <f>G705</f>
        <v>48000</v>
      </c>
      <c r="H703" s="251">
        <f>H705</f>
        <v>59000</v>
      </c>
      <c r="I703" s="251">
        <f>I705</f>
        <v>60000</v>
      </c>
      <c r="J703" s="249">
        <f>K703+L703+M703+N703</f>
        <v>0</v>
      </c>
      <c r="K703" s="251">
        <f>K705</f>
        <v>0</v>
      </c>
      <c r="L703" s="251">
        <f>L705</f>
        <v>0</v>
      </c>
      <c r="M703" s="251">
        <f>M705</f>
        <v>0</v>
      </c>
      <c r="N703" s="252">
        <f>N705</f>
        <v>0</v>
      </c>
      <c r="O703" s="251">
        <v>243000</v>
      </c>
      <c r="P703" s="251">
        <v>127000</v>
      </c>
      <c r="Q703" s="251">
        <f>Q705</f>
        <v>373000</v>
      </c>
      <c r="R703" s="251">
        <f>R705</f>
        <v>373000</v>
      </c>
      <c r="S703" s="251">
        <f>S705</f>
        <v>373000</v>
      </c>
      <c r="T703" s="251">
        <f>T705</f>
        <v>373000</v>
      </c>
      <c r="U703" s="251">
        <f>U705</f>
        <v>1230300</v>
      </c>
      <c r="V703" s="214"/>
      <c r="W703" s="251">
        <f>W705</f>
        <v>1230300</v>
      </c>
      <c r="X703" s="251">
        <f>X705</f>
        <v>0</v>
      </c>
      <c r="Y703" s="251">
        <f>W703+X703</f>
        <v>1230300</v>
      </c>
      <c r="Z703" s="214"/>
      <c r="AA703" s="251">
        <f>Y703+Z703</f>
        <v>1230300</v>
      </c>
      <c r="AB703" s="214"/>
      <c r="AC703" s="251">
        <f>AA703+AB703</f>
        <v>1230300</v>
      </c>
      <c r="AD703" s="214"/>
      <c r="AE703" s="251" t="e">
        <f>AE705+#REF!</f>
        <v>#REF!</v>
      </c>
      <c r="AF703" s="214"/>
      <c r="AG703" s="251">
        <f>AG705</f>
        <v>321100</v>
      </c>
      <c r="AH703" s="214"/>
      <c r="AI703" s="251">
        <f>AI705</f>
        <v>321100</v>
      </c>
      <c r="AJ703" s="214"/>
      <c r="AK703" s="251">
        <f>AK705</f>
        <v>321100</v>
      </c>
      <c r="AL703" s="214"/>
      <c r="AM703" s="214"/>
      <c r="AN703" s="251">
        <f>AN705</f>
        <v>321100</v>
      </c>
      <c r="AO703" s="252"/>
      <c r="AP703" s="251">
        <f>AP705</f>
        <v>321100</v>
      </c>
      <c r="AQ703" s="214"/>
      <c r="AR703" s="251">
        <f>AR705</f>
        <v>321100</v>
      </c>
      <c r="AS703" s="214"/>
      <c r="AT703" s="251">
        <f>AT705</f>
        <v>321100</v>
      </c>
      <c r="AU703" s="214"/>
      <c r="AV703" s="251">
        <f>AV705</f>
        <v>321100</v>
      </c>
      <c r="AW703" s="214"/>
      <c r="AX703" s="253"/>
      <c r="AY703" s="476"/>
      <c r="AZ703" s="251"/>
      <c r="BA703" s="395" t="e">
        <f t="shared" si="31"/>
        <v>#DIV/0!</v>
      </c>
    </row>
    <row r="704" spans="1:53" ht="31.5" hidden="1" x14ac:dyDescent="0.25">
      <c r="A704" s="255"/>
      <c r="B704" s="257" t="s">
        <v>508</v>
      </c>
      <c r="C704" s="257"/>
      <c r="D704" s="258" t="s">
        <v>503</v>
      </c>
      <c r="E704" s="249"/>
      <c r="F704" s="250"/>
      <c r="G704" s="251"/>
      <c r="H704" s="251"/>
      <c r="I704" s="251"/>
      <c r="J704" s="249"/>
      <c r="K704" s="250"/>
      <c r="L704" s="251"/>
      <c r="M704" s="251"/>
      <c r="N704" s="252"/>
      <c r="O704" s="251"/>
      <c r="P704" s="251"/>
      <c r="Q704" s="251"/>
      <c r="R704" s="251"/>
      <c r="S704" s="251"/>
      <c r="T704" s="251"/>
      <c r="U704" s="251"/>
      <c r="V704" s="214"/>
      <c r="W704" s="251"/>
      <c r="X704" s="251"/>
      <c r="Y704" s="251"/>
      <c r="Z704" s="214"/>
      <c r="AA704" s="251"/>
      <c r="AB704" s="214"/>
      <c r="AC704" s="251"/>
      <c r="AD704" s="214"/>
      <c r="AE704" s="251"/>
      <c r="AF704" s="214"/>
      <c r="AG704" s="251"/>
      <c r="AH704" s="214"/>
      <c r="AI704" s="251"/>
      <c r="AJ704" s="214"/>
      <c r="AK704" s="251"/>
      <c r="AL704" s="214"/>
      <c r="AM704" s="214"/>
      <c r="AN704" s="251"/>
      <c r="AO704" s="252"/>
      <c r="AP704" s="251"/>
      <c r="AQ704" s="214"/>
      <c r="AR704" s="251"/>
      <c r="AS704" s="214"/>
      <c r="AT704" s="251"/>
      <c r="AU704" s="214"/>
      <c r="AV704" s="251"/>
      <c r="AW704" s="214"/>
      <c r="AX704" s="253"/>
      <c r="AY704" s="476"/>
      <c r="AZ704" s="251"/>
      <c r="BA704" s="395" t="e">
        <f t="shared" si="31"/>
        <v>#DIV/0!</v>
      </c>
    </row>
    <row r="705" spans="1:53" ht="31.5" hidden="1" x14ac:dyDescent="0.25">
      <c r="A705" s="255"/>
      <c r="B705" s="257" t="s">
        <v>509</v>
      </c>
      <c r="C705" s="257"/>
      <c r="D705" s="258" t="s">
        <v>510</v>
      </c>
      <c r="E705" s="239">
        <f>F705+G705+H705+I705</f>
        <v>237000</v>
      </c>
      <c r="F705" s="259">
        <v>70000</v>
      </c>
      <c r="G705" s="241">
        <v>48000</v>
      </c>
      <c r="H705" s="241">
        <v>59000</v>
      </c>
      <c r="I705" s="241">
        <v>60000</v>
      </c>
      <c r="J705" s="239">
        <f>K705+L705+M705+N705</f>
        <v>0</v>
      </c>
      <c r="K705" s="259"/>
      <c r="L705" s="241"/>
      <c r="M705" s="241"/>
      <c r="N705" s="260"/>
      <c r="O705" s="241">
        <v>243000</v>
      </c>
      <c r="P705" s="241">
        <v>127000</v>
      </c>
      <c r="Q705" s="241">
        <v>373000</v>
      </c>
      <c r="R705" s="241">
        <v>373000</v>
      </c>
      <c r="S705" s="241">
        <v>373000</v>
      </c>
      <c r="T705" s="241">
        <v>373000</v>
      </c>
      <c r="U705" s="241">
        <f>U706</f>
        <v>1230300</v>
      </c>
      <c r="V705" s="214"/>
      <c r="W705" s="241">
        <f>W706</f>
        <v>1230300</v>
      </c>
      <c r="X705" s="241">
        <f>X706</f>
        <v>0</v>
      </c>
      <c r="Y705" s="241">
        <f>W705+X705</f>
        <v>1230300</v>
      </c>
      <c r="Z705" s="214"/>
      <c r="AA705" s="241">
        <f>Y705+Z705</f>
        <v>1230300</v>
      </c>
      <c r="AB705" s="214"/>
      <c r="AC705" s="241">
        <f>AA705+AB705</f>
        <v>1230300</v>
      </c>
      <c r="AD705" s="214"/>
      <c r="AE705" s="241">
        <f>AE706</f>
        <v>771300</v>
      </c>
      <c r="AF705" s="214"/>
      <c r="AG705" s="241">
        <f>AG706</f>
        <v>321100</v>
      </c>
      <c r="AH705" s="214"/>
      <c r="AI705" s="241">
        <f>AI706</f>
        <v>321100</v>
      </c>
      <c r="AJ705" s="214"/>
      <c r="AK705" s="241">
        <f>AK706</f>
        <v>321100</v>
      </c>
      <c r="AL705" s="214"/>
      <c r="AM705" s="214"/>
      <c r="AN705" s="241">
        <f>AN706</f>
        <v>321100</v>
      </c>
      <c r="AO705" s="260"/>
      <c r="AP705" s="241">
        <f>AP706</f>
        <v>321100</v>
      </c>
      <c r="AQ705" s="214"/>
      <c r="AR705" s="241">
        <f>AR706</f>
        <v>321100</v>
      </c>
      <c r="AS705" s="214"/>
      <c r="AT705" s="241">
        <f>AT706</f>
        <v>321100</v>
      </c>
      <c r="AU705" s="214"/>
      <c r="AV705" s="241">
        <f>AV706</f>
        <v>321100</v>
      </c>
      <c r="AW705" s="214"/>
      <c r="AX705" s="261"/>
      <c r="AY705" s="476"/>
      <c r="AZ705" s="241"/>
      <c r="BA705" s="395" t="e">
        <f t="shared" si="31"/>
        <v>#DIV/0!</v>
      </c>
    </row>
    <row r="706" spans="1:53" ht="15.75" hidden="1" x14ac:dyDescent="0.25">
      <c r="A706" s="255"/>
      <c r="B706" s="257" t="s">
        <v>511</v>
      </c>
      <c r="C706" s="257"/>
      <c r="D706" s="258" t="s">
        <v>433</v>
      </c>
      <c r="E706" s="239"/>
      <c r="F706" s="259"/>
      <c r="G706" s="241"/>
      <c r="H706" s="241"/>
      <c r="I706" s="241"/>
      <c r="J706" s="239"/>
      <c r="K706" s="259"/>
      <c r="L706" s="241"/>
      <c r="M706" s="241"/>
      <c r="N706" s="260"/>
      <c r="O706" s="241"/>
      <c r="P706" s="241"/>
      <c r="Q706" s="241"/>
      <c r="R706" s="241"/>
      <c r="S706" s="241"/>
      <c r="T706" s="241"/>
      <c r="U706" s="241">
        <v>1230300</v>
      </c>
      <c r="V706" s="214"/>
      <c r="W706" s="241">
        <v>1230300</v>
      </c>
      <c r="X706" s="241"/>
      <c r="Y706" s="241">
        <f>W706+X706</f>
        <v>1230300</v>
      </c>
      <c r="Z706" s="214"/>
      <c r="AA706" s="241">
        <f>Y706+Z706</f>
        <v>1230300</v>
      </c>
      <c r="AB706" s="214"/>
      <c r="AC706" s="241">
        <f>AA706+AB706</f>
        <v>1230300</v>
      </c>
      <c r="AD706" s="214"/>
      <c r="AE706" s="241">
        <v>771300</v>
      </c>
      <c r="AF706" s="214"/>
      <c r="AG706" s="241">
        <v>321100</v>
      </c>
      <c r="AH706" s="214"/>
      <c r="AI706" s="241">
        <v>321100</v>
      </c>
      <c r="AJ706" s="214"/>
      <c r="AK706" s="241">
        <v>321100</v>
      </c>
      <c r="AL706" s="214"/>
      <c r="AM706" s="214"/>
      <c r="AN706" s="241">
        <v>321100</v>
      </c>
      <c r="AO706" s="260"/>
      <c r="AP706" s="241">
        <v>321100</v>
      </c>
      <c r="AQ706" s="214"/>
      <c r="AR706" s="241">
        <v>321100</v>
      </c>
      <c r="AS706" s="214"/>
      <c r="AT706" s="241">
        <v>321100</v>
      </c>
      <c r="AU706" s="214"/>
      <c r="AV706" s="241">
        <v>321100</v>
      </c>
      <c r="AW706" s="214"/>
      <c r="AX706" s="261">
        <v>0</v>
      </c>
      <c r="AY706" s="476"/>
      <c r="AZ706" s="241">
        <v>0</v>
      </c>
      <c r="BA706" s="395" t="e">
        <f t="shared" si="31"/>
        <v>#DIV/0!</v>
      </c>
    </row>
    <row r="707" spans="1:53" ht="47.25" hidden="1" x14ac:dyDescent="0.25">
      <c r="A707" s="255" t="s">
        <v>836</v>
      </c>
      <c r="B707" s="247" t="s">
        <v>849</v>
      </c>
      <c r="C707" s="247" t="s">
        <v>801</v>
      </c>
      <c r="D707" s="258" t="s">
        <v>754</v>
      </c>
      <c r="E707" s="239"/>
      <c r="F707" s="276"/>
      <c r="G707" s="239"/>
      <c r="H707" s="239"/>
      <c r="I707" s="239"/>
      <c r="J707" s="239"/>
      <c r="K707" s="276"/>
      <c r="L707" s="239"/>
      <c r="M707" s="239"/>
      <c r="N707" s="240"/>
      <c r="O707" s="239"/>
      <c r="P707" s="239"/>
      <c r="Q707" s="239">
        <f>Q715</f>
        <v>66700</v>
      </c>
      <c r="R707" s="239" t="e">
        <f>R715</f>
        <v>#REF!</v>
      </c>
      <c r="S707" s="239" t="e">
        <f>S715</f>
        <v>#REF!</v>
      </c>
      <c r="T707" s="239" t="e">
        <f>T715</f>
        <v>#REF!</v>
      </c>
      <c r="U707" s="239">
        <f>U715+U711</f>
        <v>348984.68</v>
      </c>
      <c r="V707" s="214"/>
      <c r="W707" s="239">
        <f>W715+W711</f>
        <v>348984.68</v>
      </c>
      <c r="X707" s="239">
        <f>X715+X711</f>
        <v>12813.61</v>
      </c>
      <c r="Y707" s="239">
        <f>W707+X707</f>
        <v>361798.29</v>
      </c>
      <c r="Z707" s="214"/>
      <c r="AA707" s="239">
        <f>AA711+AA715</f>
        <v>459564.55</v>
      </c>
      <c r="AB707" s="214"/>
      <c r="AC707" s="239">
        <f>AC711+AC715</f>
        <v>567204.54999999993</v>
      </c>
      <c r="AD707" s="214"/>
      <c r="AE707" s="239">
        <f>AE711+AE715</f>
        <v>590529.19999999995</v>
      </c>
      <c r="AF707" s="214"/>
      <c r="AG707" s="239">
        <f>AG711+AG715</f>
        <v>435700</v>
      </c>
      <c r="AH707" s="214"/>
      <c r="AI707" s="239">
        <f>AI711+AI715</f>
        <v>435700</v>
      </c>
      <c r="AJ707" s="214"/>
      <c r="AK707" s="239">
        <f>AK711+AK715</f>
        <v>435700</v>
      </c>
      <c r="AL707" s="214"/>
      <c r="AM707" s="214"/>
      <c r="AN707" s="239">
        <f>AN711+AN715</f>
        <v>435700</v>
      </c>
      <c r="AO707" s="240"/>
      <c r="AP707" s="239">
        <f>AP711+AP715</f>
        <v>511700</v>
      </c>
      <c r="AQ707" s="214"/>
      <c r="AR707" s="239">
        <f>AR711+AR715</f>
        <v>511700</v>
      </c>
      <c r="AS707" s="214"/>
      <c r="AT707" s="239">
        <f>AT711+AT715</f>
        <v>485790.4</v>
      </c>
      <c r="AU707" s="214"/>
      <c r="AV707" s="239">
        <f>AV711+AV715</f>
        <v>485790.4</v>
      </c>
      <c r="AW707" s="214"/>
      <c r="AX707" s="261">
        <v>50</v>
      </c>
      <c r="AY707" s="476"/>
      <c r="AZ707" s="241">
        <v>50</v>
      </c>
      <c r="BA707" s="395">
        <f t="shared" si="31"/>
        <v>100</v>
      </c>
    </row>
    <row r="708" spans="1:53" ht="47.25" hidden="1" x14ac:dyDescent="0.25">
      <c r="A708" s="255" t="s">
        <v>836</v>
      </c>
      <c r="B708" s="247" t="s">
        <v>851</v>
      </c>
      <c r="C708" s="247" t="s">
        <v>764</v>
      </c>
      <c r="D708" s="248" t="s">
        <v>850</v>
      </c>
      <c r="E708" s="239"/>
      <c r="F708" s="276"/>
      <c r="G708" s="239"/>
      <c r="H708" s="239"/>
      <c r="I708" s="239"/>
      <c r="J708" s="239"/>
      <c r="K708" s="276"/>
      <c r="L708" s="239"/>
      <c r="M708" s="239"/>
      <c r="N708" s="240"/>
      <c r="O708" s="239"/>
      <c r="P708" s="239"/>
      <c r="Q708" s="239"/>
      <c r="R708" s="239"/>
      <c r="S708" s="239"/>
      <c r="T708" s="239"/>
      <c r="U708" s="239"/>
      <c r="V708" s="214"/>
      <c r="W708" s="239"/>
      <c r="X708" s="239"/>
      <c r="Y708" s="239"/>
      <c r="Z708" s="214"/>
      <c r="AA708" s="239"/>
      <c r="AB708" s="214"/>
      <c r="AC708" s="239"/>
      <c r="AD708" s="214"/>
      <c r="AE708" s="239"/>
      <c r="AF708" s="214"/>
      <c r="AG708" s="239"/>
      <c r="AH708" s="214"/>
      <c r="AI708" s="239"/>
      <c r="AJ708" s="214"/>
      <c r="AK708" s="239"/>
      <c r="AL708" s="214"/>
      <c r="AM708" s="214"/>
      <c r="AN708" s="239"/>
      <c r="AO708" s="240"/>
      <c r="AP708" s="239"/>
      <c r="AQ708" s="214"/>
      <c r="AR708" s="239"/>
      <c r="AS708" s="214"/>
      <c r="AT708" s="239"/>
      <c r="AU708" s="214"/>
      <c r="AV708" s="239"/>
      <c r="AW708" s="214"/>
      <c r="AX708" s="261">
        <f>AX709</f>
        <v>0</v>
      </c>
      <c r="AY708" s="476"/>
      <c r="AZ708" s="241">
        <f>AZ709</f>
        <v>0</v>
      </c>
      <c r="BA708" s="395" t="e">
        <f t="shared" si="31"/>
        <v>#DIV/0!</v>
      </c>
    </row>
    <row r="709" spans="1:53" ht="10.5" hidden="1" customHeight="1" x14ac:dyDescent="0.25">
      <c r="A709" s="255" t="s">
        <v>836</v>
      </c>
      <c r="B709" s="247" t="s">
        <v>851</v>
      </c>
      <c r="C709" s="247" t="s">
        <v>771</v>
      </c>
      <c r="D709" s="258" t="s">
        <v>747</v>
      </c>
      <c r="E709" s="239"/>
      <c r="F709" s="276"/>
      <c r="G709" s="239"/>
      <c r="H709" s="239"/>
      <c r="I709" s="239"/>
      <c r="J709" s="239"/>
      <c r="K709" s="276"/>
      <c r="L709" s="239"/>
      <c r="M709" s="239"/>
      <c r="N709" s="240"/>
      <c r="O709" s="239"/>
      <c r="P709" s="239"/>
      <c r="Q709" s="239"/>
      <c r="R709" s="239"/>
      <c r="S709" s="239"/>
      <c r="T709" s="239"/>
      <c r="U709" s="239"/>
      <c r="V709" s="214"/>
      <c r="W709" s="239"/>
      <c r="X709" s="239"/>
      <c r="Y709" s="239"/>
      <c r="Z709" s="214"/>
      <c r="AA709" s="239"/>
      <c r="AB709" s="214"/>
      <c r="AC709" s="239"/>
      <c r="AD709" s="214"/>
      <c r="AE709" s="239"/>
      <c r="AF709" s="214"/>
      <c r="AG709" s="239"/>
      <c r="AH709" s="214"/>
      <c r="AI709" s="239"/>
      <c r="AJ709" s="214"/>
      <c r="AK709" s="239"/>
      <c r="AL709" s="214"/>
      <c r="AM709" s="214"/>
      <c r="AN709" s="239"/>
      <c r="AO709" s="240"/>
      <c r="AP709" s="239"/>
      <c r="AQ709" s="214"/>
      <c r="AR709" s="239"/>
      <c r="AS709" s="214"/>
      <c r="AT709" s="239"/>
      <c r="AU709" s="214"/>
      <c r="AV709" s="239"/>
      <c r="AW709" s="214"/>
      <c r="AX709" s="261"/>
      <c r="AY709" s="476"/>
      <c r="AZ709" s="241"/>
      <c r="BA709" s="395" t="e">
        <f t="shared" si="31"/>
        <v>#DIV/0!</v>
      </c>
    </row>
    <row r="710" spans="1:53" ht="13.5" hidden="1" customHeight="1" x14ac:dyDescent="0.25">
      <c r="A710" s="255"/>
      <c r="B710" s="257"/>
      <c r="C710" s="257"/>
      <c r="D710" s="258"/>
      <c r="E710" s="239"/>
      <c r="F710" s="276"/>
      <c r="G710" s="239"/>
      <c r="H710" s="239"/>
      <c r="I710" s="239"/>
      <c r="J710" s="239"/>
      <c r="K710" s="276"/>
      <c r="L710" s="239"/>
      <c r="M710" s="239"/>
      <c r="N710" s="240"/>
      <c r="O710" s="239"/>
      <c r="P710" s="239"/>
      <c r="Q710" s="239"/>
      <c r="R710" s="239"/>
      <c r="S710" s="239"/>
      <c r="T710" s="239"/>
      <c r="U710" s="239"/>
      <c r="V710" s="214"/>
      <c r="W710" s="239"/>
      <c r="X710" s="239"/>
      <c r="Y710" s="239"/>
      <c r="Z710" s="214"/>
      <c r="AA710" s="239"/>
      <c r="AB710" s="214"/>
      <c r="AC710" s="239"/>
      <c r="AD710" s="214"/>
      <c r="AE710" s="239"/>
      <c r="AF710" s="214"/>
      <c r="AG710" s="239"/>
      <c r="AH710" s="214"/>
      <c r="AI710" s="239"/>
      <c r="AJ710" s="214"/>
      <c r="AK710" s="239"/>
      <c r="AL710" s="214"/>
      <c r="AM710" s="214"/>
      <c r="AN710" s="239"/>
      <c r="AO710" s="240"/>
      <c r="AP710" s="239"/>
      <c r="AQ710" s="214"/>
      <c r="AR710" s="239"/>
      <c r="AS710" s="214"/>
      <c r="AT710" s="239"/>
      <c r="AU710" s="214"/>
      <c r="AV710" s="239"/>
      <c r="AW710" s="214"/>
      <c r="AX710" s="261"/>
      <c r="AY710" s="476"/>
      <c r="AZ710" s="241"/>
      <c r="BA710" s="395" t="e">
        <f t="shared" si="31"/>
        <v>#DIV/0!</v>
      </c>
    </row>
    <row r="711" spans="1:53" ht="15.75" hidden="1" x14ac:dyDescent="0.25">
      <c r="A711" s="255"/>
      <c r="B711" s="247"/>
      <c r="C711" s="247"/>
      <c r="D711" s="248"/>
      <c r="E711" s="249"/>
      <c r="F711" s="289"/>
      <c r="G711" s="249"/>
      <c r="H711" s="249"/>
      <c r="I711" s="249"/>
      <c r="J711" s="249"/>
      <c r="K711" s="289"/>
      <c r="L711" s="249"/>
      <c r="M711" s="249"/>
      <c r="N711" s="304"/>
      <c r="O711" s="249"/>
      <c r="P711" s="249"/>
      <c r="Q711" s="249"/>
      <c r="R711" s="249"/>
      <c r="S711" s="249"/>
      <c r="T711" s="249"/>
      <c r="U711" s="251">
        <f>U712</f>
        <v>17133.18</v>
      </c>
      <c r="V711" s="214"/>
      <c r="W711" s="251">
        <f>W712</f>
        <v>17133.18</v>
      </c>
      <c r="X711" s="251">
        <f>X712</f>
        <v>4206.9399999999996</v>
      </c>
      <c r="Y711" s="251">
        <f>W711+X711</f>
        <v>21340.12</v>
      </c>
      <c r="Z711" s="214"/>
      <c r="AA711" s="251">
        <f>AA712</f>
        <v>25840.12</v>
      </c>
      <c r="AB711" s="214"/>
      <c r="AC711" s="251">
        <f>AC712</f>
        <v>25840.12</v>
      </c>
      <c r="AD711" s="214"/>
      <c r="AE711" s="251">
        <f>AE712</f>
        <v>27624.239999999998</v>
      </c>
      <c r="AF711" s="214"/>
      <c r="AG711" s="251">
        <f>AG712</f>
        <v>27100</v>
      </c>
      <c r="AH711" s="214"/>
      <c r="AI711" s="251">
        <f>AI712</f>
        <v>27100</v>
      </c>
      <c r="AJ711" s="214"/>
      <c r="AK711" s="251">
        <f>AK712</f>
        <v>27100</v>
      </c>
      <c r="AL711" s="214"/>
      <c r="AM711" s="214"/>
      <c r="AN711" s="251">
        <f>AN712</f>
        <v>27100</v>
      </c>
      <c r="AO711" s="252"/>
      <c r="AP711" s="251">
        <f>AP712</f>
        <v>27100</v>
      </c>
      <c r="AQ711" s="214"/>
      <c r="AR711" s="251">
        <f>AR712</f>
        <v>27100</v>
      </c>
      <c r="AS711" s="214"/>
      <c r="AT711" s="251">
        <f>AT712</f>
        <v>27100</v>
      </c>
      <c r="AU711" s="214"/>
      <c r="AV711" s="251">
        <f>AV712</f>
        <v>27100</v>
      </c>
      <c r="AW711" s="214"/>
      <c r="AX711" s="253"/>
      <c r="AY711" s="476"/>
      <c r="AZ711" s="251"/>
      <c r="BA711" s="395" t="e">
        <f t="shared" si="31"/>
        <v>#DIV/0!</v>
      </c>
    </row>
    <row r="712" spans="1:53" ht="9.75" hidden="1" customHeight="1" x14ac:dyDescent="0.25">
      <c r="A712" s="255"/>
      <c r="B712" s="257"/>
      <c r="C712" s="257"/>
      <c r="D712" s="258"/>
      <c r="E712" s="239"/>
      <c r="F712" s="276"/>
      <c r="G712" s="239"/>
      <c r="H712" s="239"/>
      <c r="I712" s="239"/>
      <c r="J712" s="239"/>
      <c r="K712" s="276"/>
      <c r="L712" s="239"/>
      <c r="M712" s="239"/>
      <c r="N712" s="240"/>
      <c r="O712" s="239"/>
      <c r="P712" s="239"/>
      <c r="Q712" s="239"/>
      <c r="R712" s="239"/>
      <c r="S712" s="239"/>
      <c r="T712" s="239"/>
      <c r="U712" s="241">
        <f>U713</f>
        <v>17133.18</v>
      </c>
      <c r="V712" s="214"/>
      <c r="W712" s="241">
        <f>W713</f>
        <v>17133.18</v>
      </c>
      <c r="X712" s="241">
        <f>X713</f>
        <v>4206.9399999999996</v>
      </c>
      <c r="Y712" s="241">
        <f>W712+X712</f>
        <v>21340.12</v>
      </c>
      <c r="Z712" s="214"/>
      <c r="AA712" s="241">
        <f>AA713</f>
        <v>25840.12</v>
      </c>
      <c r="AB712" s="214"/>
      <c r="AC712" s="241">
        <f>AC713</f>
        <v>25840.12</v>
      </c>
      <c r="AD712" s="214"/>
      <c r="AE712" s="241">
        <f>AE713</f>
        <v>27624.239999999998</v>
      </c>
      <c r="AF712" s="214"/>
      <c r="AG712" s="241">
        <f>AG713</f>
        <v>27100</v>
      </c>
      <c r="AH712" s="214"/>
      <c r="AI712" s="241">
        <f>AI713</f>
        <v>27100</v>
      </c>
      <c r="AJ712" s="214"/>
      <c r="AK712" s="241">
        <f>AK713</f>
        <v>27100</v>
      </c>
      <c r="AL712" s="214"/>
      <c r="AM712" s="214"/>
      <c r="AN712" s="241">
        <f>AN713</f>
        <v>27100</v>
      </c>
      <c r="AO712" s="260"/>
      <c r="AP712" s="241">
        <f>AP713</f>
        <v>27100</v>
      </c>
      <c r="AQ712" s="214"/>
      <c r="AR712" s="241">
        <f>AR713</f>
        <v>27100</v>
      </c>
      <c r="AS712" s="214"/>
      <c r="AT712" s="241">
        <f>AT713</f>
        <v>27100</v>
      </c>
      <c r="AU712" s="214"/>
      <c r="AV712" s="241">
        <f>AV713</f>
        <v>27100</v>
      </c>
      <c r="AW712" s="214"/>
      <c r="AX712" s="261"/>
      <c r="AY712" s="476"/>
      <c r="AZ712" s="241"/>
      <c r="BA712" s="395" t="e">
        <f t="shared" si="31"/>
        <v>#DIV/0!</v>
      </c>
    </row>
    <row r="713" spans="1:53" ht="15.75" hidden="1" x14ac:dyDescent="0.25">
      <c r="A713" s="255"/>
      <c r="B713" s="257"/>
      <c r="C713" s="257"/>
      <c r="D713" s="258"/>
      <c r="E713" s="239"/>
      <c r="F713" s="276"/>
      <c r="G713" s="239"/>
      <c r="H713" s="239"/>
      <c r="I713" s="239"/>
      <c r="J713" s="239"/>
      <c r="K713" s="276"/>
      <c r="L713" s="239"/>
      <c r="M713" s="239"/>
      <c r="N713" s="240"/>
      <c r="O713" s="239"/>
      <c r="P713" s="239"/>
      <c r="Q713" s="239"/>
      <c r="R713" s="239"/>
      <c r="S713" s="239"/>
      <c r="T713" s="239"/>
      <c r="U713" s="241">
        <v>17133.18</v>
      </c>
      <c r="V713" s="214"/>
      <c r="W713" s="241">
        <v>17133.18</v>
      </c>
      <c r="X713" s="241">
        <v>4206.9399999999996</v>
      </c>
      <c r="Y713" s="241">
        <f>W713+X713</f>
        <v>21340.12</v>
      </c>
      <c r="Z713" s="264">
        <v>4500</v>
      </c>
      <c r="AA713" s="241">
        <f>Y713+Z713</f>
        <v>25840.12</v>
      </c>
      <c r="AB713" s="214"/>
      <c r="AC713" s="241">
        <f>AA713+AB713</f>
        <v>25840.12</v>
      </c>
      <c r="AD713" s="214">
        <v>1784.12</v>
      </c>
      <c r="AE713" s="241">
        <f>AC713+AD713</f>
        <v>27624.239999999998</v>
      </c>
      <c r="AF713" s="214"/>
      <c r="AG713" s="241">
        <v>27100</v>
      </c>
      <c r="AH713" s="214"/>
      <c r="AI713" s="241">
        <v>27100</v>
      </c>
      <c r="AJ713" s="214"/>
      <c r="AK713" s="241">
        <v>27100</v>
      </c>
      <c r="AL713" s="214"/>
      <c r="AM713" s="214"/>
      <c r="AN713" s="241">
        <v>27100</v>
      </c>
      <c r="AO713" s="260"/>
      <c r="AP713" s="241">
        <v>27100</v>
      </c>
      <c r="AQ713" s="214"/>
      <c r="AR713" s="241">
        <v>27100</v>
      </c>
      <c r="AS713" s="214"/>
      <c r="AT713" s="241">
        <v>27100</v>
      </c>
      <c r="AU713" s="214"/>
      <c r="AV713" s="241">
        <v>27100</v>
      </c>
      <c r="AW713" s="214"/>
      <c r="AX713" s="261"/>
      <c r="AY713" s="476"/>
      <c r="AZ713" s="241"/>
      <c r="BA713" s="395" t="e">
        <f t="shared" si="31"/>
        <v>#DIV/0!</v>
      </c>
    </row>
    <row r="714" spans="1:53" ht="15.75" hidden="1" x14ac:dyDescent="0.25">
      <c r="A714" s="255"/>
      <c r="B714" s="257"/>
      <c r="C714" s="257"/>
      <c r="D714" s="258"/>
      <c r="E714" s="239"/>
      <c r="F714" s="276"/>
      <c r="G714" s="239"/>
      <c r="H714" s="239"/>
      <c r="I714" s="239"/>
      <c r="J714" s="239"/>
      <c r="K714" s="276"/>
      <c r="L714" s="239"/>
      <c r="M714" s="239"/>
      <c r="N714" s="240"/>
      <c r="O714" s="239"/>
      <c r="P714" s="239"/>
      <c r="Q714" s="239"/>
      <c r="R714" s="239"/>
      <c r="S714" s="239"/>
      <c r="T714" s="239"/>
      <c r="U714" s="241"/>
      <c r="V714" s="214"/>
      <c r="W714" s="241"/>
      <c r="X714" s="241"/>
      <c r="Y714" s="241"/>
      <c r="Z714" s="270"/>
      <c r="AA714" s="241"/>
      <c r="AB714" s="214"/>
      <c r="AC714" s="241"/>
      <c r="AD714" s="214"/>
      <c r="AE714" s="241"/>
      <c r="AF714" s="214"/>
      <c r="AG714" s="241"/>
      <c r="AH714" s="214"/>
      <c r="AI714" s="241"/>
      <c r="AJ714" s="214"/>
      <c r="AK714" s="241"/>
      <c r="AL714" s="214"/>
      <c r="AM714" s="214"/>
      <c r="AN714" s="241"/>
      <c r="AO714" s="260"/>
      <c r="AP714" s="241"/>
      <c r="AQ714" s="214"/>
      <c r="AR714" s="241"/>
      <c r="AS714" s="214"/>
      <c r="AT714" s="241"/>
      <c r="AU714" s="214"/>
      <c r="AV714" s="241"/>
      <c r="AW714" s="214"/>
      <c r="AX714" s="261"/>
      <c r="AY714" s="476"/>
      <c r="AZ714" s="241"/>
      <c r="BA714" s="395" t="e">
        <f t="shared" si="31"/>
        <v>#DIV/0!</v>
      </c>
    </row>
    <row r="715" spans="1:53" ht="15.75" hidden="1" x14ac:dyDescent="0.25">
      <c r="A715" s="255"/>
      <c r="B715" s="247"/>
      <c r="C715" s="247"/>
      <c r="D715" s="248"/>
      <c r="E715" s="249"/>
      <c r="F715" s="250"/>
      <c r="G715" s="251"/>
      <c r="H715" s="251"/>
      <c r="I715" s="251"/>
      <c r="J715" s="249"/>
      <c r="K715" s="250"/>
      <c r="L715" s="251"/>
      <c r="M715" s="251"/>
      <c r="N715" s="252"/>
      <c r="O715" s="251"/>
      <c r="P715" s="251"/>
      <c r="Q715" s="251">
        <f>Q718</f>
        <v>66700</v>
      </c>
      <c r="R715" s="251" t="e">
        <f>R716+R718+#REF!</f>
        <v>#REF!</v>
      </c>
      <c r="S715" s="251" t="e">
        <f>S716+S718+#REF!</f>
        <v>#REF!</v>
      </c>
      <c r="T715" s="251" t="e">
        <f>T716+T718+#REF!</f>
        <v>#REF!</v>
      </c>
      <c r="U715" s="251">
        <f>U716</f>
        <v>331851.5</v>
      </c>
      <c r="V715" s="214"/>
      <c r="W715" s="251">
        <f>W716</f>
        <v>331851.5</v>
      </c>
      <c r="X715" s="251">
        <f>X716</f>
        <v>8606.67</v>
      </c>
      <c r="Y715" s="251">
        <f>W715+X715</f>
        <v>340458.17</v>
      </c>
      <c r="Z715" s="214"/>
      <c r="AA715" s="251">
        <f>AA716</f>
        <v>433724.43</v>
      </c>
      <c r="AB715" s="214"/>
      <c r="AC715" s="251">
        <f>AC716</f>
        <v>541364.42999999993</v>
      </c>
      <c r="AD715" s="214"/>
      <c r="AE715" s="251">
        <f>AE716</f>
        <v>562904.96</v>
      </c>
      <c r="AF715" s="214"/>
      <c r="AG715" s="251">
        <f>AG716</f>
        <v>408600</v>
      </c>
      <c r="AH715" s="214"/>
      <c r="AI715" s="251">
        <f>AI716</f>
        <v>408600</v>
      </c>
      <c r="AJ715" s="214"/>
      <c r="AK715" s="251">
        <f>AK716</f>
        <v>408600</v>
      </c>
      <c r="AL715" s="214"/>
      <c r="AM715" s="214"/>
      <c r="AN715" s="251">
        <f>AN716</f>
        <v>408600</v>
      </c>
      <c r="AO715" s="252"/>
      <c r="AP715" s="251">
        <f>AP716</f>
        <v>484600</v>
      </c>
      <c r="AQ715" s="214"/>
      <c r="AR715" s="251">
        <f>AR716</f>
        <v>484600</v>
      </c>
      <c r="AS715" s="214"/>
      <c r="AT715" s="251">
        <f>AT716</f>
        <v>458690.4</v>
      </c>
      <c r="AU715" s="214"/>
      <c r="AV715" s="251">
        <f>AV716</f>
        <v>458690.4</v>
      </c>
      <c r="AW715" s="214"/>
      <c r="AX715" s="253"/>
      <c r="AY715" s="476"/>
      <c r="AZ715" s="251"/>
      <c r="BA715" s="395" t="e">
        <f t="shared" si="31"/>
        <v>#DIV/0!</v>
      </c>
    </row>
    <row r="716" spans="1:53" ht="15.75" hidden="1" x14ac:dyDescent="0.25">
      <c r="A716" s="255"/>
      <c r="B716" s="257"/>
      <c r="C716" s="257"/>
      <c r="D716" s="258"/>
      <c r="E716" s="239"/>
      <c r="F716" s="259"/>
      <c r="G716" s="241"/>
      <c r="H716" s="241"/>
      <c r="I716" s="241"/>
      <c r="J716" s="239"/>
      <c r="K716" s="259"/>
      <c r="L716" s="241"/>
      <c r="M716" s="241"/>
      <c r="N716" s="260"/>
      <c r="O716" s="241"/>
      <c r="P716" s="241"/>
      <c r="Q716" s="241"/>
      <c r="R716" s="241">
        <v>177400</v>
      </c>
      <c r="S716" s="241">
        <v>177400</v>
      </c>
      <c r="T716" s="241">
        <v>174546</v>
      </c>
      <c r="U716" s="241">
        <f>U717+U718</f>
        <v>331851.5</v>
      </c>
      <c r="V716" s="214"/>
      <c r="W716" s="241">
        <f>W717+W718</f>
        <v>331851.5</v>
      </c>
      <c r="X716" s="241">
        <f>X717+X718</f>
        <v>8606.67</v>
      </c>
      <c r="Y716" s="241">
        <f>W716+X716</f>
        <v>340458.17</v>
      </c>
      <c r="Z716" s="214"/>
      <c r="AA716" s="241">
        <f>AA717+AA718</f>
        <v>433724.43</v>
      </c>
      <c r="AB716" s="214"/>
      <c r="AC716" s="241">
        <f>AC717+AC718+AC719</f>
        <v>541364.42999999993</v>
      </c>
      <c r="AD716" s="214"/>
      <c r="AE716" s="241">
        <f>AE717+AE718+AE719</f>
        <v>562904.96</v>
      </c>
      <c r="AF716" s="214"/>
      <c r="AG716" s="241">
        <f>AG717+AG718+AG719</f>
        <v>408600</v>
      </c>
      <c r="AH716" s="214"/>
      <c r="AI716" s="241">
        <f>AI717+AI718+AI719</f>
        <v>408600</v>
      </c>
      <c r="AJ716" s="214"/>
      <c r="AK716" s="241">
        <f>AK717+AK718+AK719</f>
        <v>408600</v>
      </c>
      <c r="AL716" s="214"/>
      <c r="AM716" s="214"/>
      <c r="AN716" s="241">
        <f>AN717+AN718+AN719</f>
        <v>408600</v>
      </c>
      <c r="AO716" s="260"/>
      <c r="AP716" s="241">
        <f>AP717+AP718+AP719+AP720</f>
        <v>484600</v>
      </c>
      <c r="AQ716" s="214"/>
      <c r="AR716" s="241">
        <f>AR717+AR718+AR719+AR720</f>
        <v>484600</v>
      </c>
      <c r="AS716" s="214"/>
      <c r="AT716" s="241">
        <f>AT717+AT718+AT719+AT720</f>
        <v>458690.4</v>
      </c>
      <c r="AU716" s="214"/>
      <c r="AV716" s="241">
        <f>AV717+AV718+AV719+AV720</f>
        <v>458690.4</v>
      </c>
      <c r="AW716" s="214"/>
      <c r="AX716" s="261"/>
      <c r="AY716" s="476"/>
      <c r="AZ716" s="241"/>
      <c r="BA716" s="395" t="e">
        <f t="shared" si="31"/>
        <v>#DIV/0!</v>
      </c>
    </row>
    <row r="717" spans="1:53" ht="15.75" hidden="1" x14ac:dyDescent="0.25">
      <c r="A717" s="255"/>
      <c r="B717" s="257"/>
      <c r="C717" s="257"/>
      <c r="D717" s="258"/>
      <c r="E717" s="239"/>
      <c r="F717" s="259"/>
      <c r="G717" s="241"/>
      <c r="H717" s="241"/>
      <c r="I717" s="241"/>
      <c r="J717" s="239"/>
      <c r="K717" s="259"/>
      <c r="L717" s="241"/>
      <c r="M717" s="241"/>
      <c r="N717" s="260"/>
      <c r="O717" s="241"/>
      <c r="P717" s="241"/>
      <c r="Q717" s="241"/>
      <c r="R717" s="241"/>
      <c r="S717" s="241"/>
      <c r="T717" s="241"/>
      <c r="U717" s="241">
        <v>296800</v>
      </c>
      <c r="V717" s="214"/>
      <c r="W717" s="241">
        <v>296800</v>
      </c>
      <c r="X717" s="241"/>
      <c r="Y717" s="241">
        <f>W717+X717</f>
        <v>296800</v>
      </c>
      <c r="Z717" s="214"/>
      <c r="AA717" s="241">
        <v>312500</v>
      </c>
      <c r="AB717" s="214"/>
      <c r="AC717" s="241">
        <v>312500</v>
      </c>
      <c r="AD717" s="214"/>
      <c r="AE717" s="241">
        <v>312500</v>
      </c>
      <c r="AF717" s="214"/>
      <c r="AG717" s="241">
        <v>122700</v>
      </c>
      <c r="AH717" s="214"/>
      <c r="AI717" s="241">
        <v>122700</v>
      </c>
      <c r="AJ717" s="214"/>
      <c r="AK717" s="241">
        <v>122700</v>
      </c>
      <c r="AL717" s="214"/>
      <c r="AM717" s="214"/>
      <c r="AN717" s="241">
        <v>122700</v>
      </c>
      <c r="AO717" s="214">
        <v>-19800</v>
      </c>
      <c r="AP717" s="241">
        <f>AN717+AO717</f>
        <v>102900</v>
      </c>
      <c r="AQ717" s="214"/>
      <c r="AR717" s="241">
        <f>AP717+AQ717</f>
        <v>102900</v>
      </c>
      <c r="AS717" s="214"/>
      <c r="AT717" s="241">
        <f>AR717+AS717</f>
        <v>102900</v>
      </c>
      <c r="AU717" s="214"/>
      <c r="AV717" s="241">
        <f>AT717+AU717</f>
        <v>102900</v>
      </c>
      <c r="AW717" s="214"/>
      <c r="AX717" s="261"/>
      <c r="AY717" s="476"/>
      <c r="AZ717" s="241"/>
      <c r="BA717" s="395" t="e">
        <f t="shared" si="31"/>
        <v>#DIV/0!</v>
      </c>
    </row>
    <row r="718" spans="1:53" ht="15.75" hidden="1" x14ac:dyDescent="0.25">
      <c r="A718" s="255"/>
      <c r="B718" s="257"/>
      <c r="C718" s="257"/>
      <c r="D718" s="258"/>
      <c r="E718" s="239"/>
      <c r="F718" s="259"/>
      <c r="G718" s="241"/>
      <c r="H718" s="241"/>
      <c r="I718" s="241"/>
      <c r="J718" s="239"/>
      <c r="K718" s="259"/>
      <c r="L718" s="241"/>
      <c r="M718" s="241"/>
      <c r="N718" s="260"/>
      <c r="O718" s="241"/>
      <c r="P718" s="241"/>
      <c r="Q718" s="241">
        <v>66700</v>
      </c>
      <c r="R718" s="241">
        <v>66700</v>
      </c>
      <c r="S718" s="241">
        <v>66700</v>
      </c>
      <c r="T718" s="241">
        <v>22095</v>
      </c>
      <c r="U718" s="241">
        <v>35051.5</v>
      </c>
      <c r="V718" s="214"/>
      <c r="W718" s="241">
        <v>35051.5</v>
      </c>
      <c r="X718" s="241">
        <v>8606.67</v>
      </c>
      <c r="Y718" s="241">
        <f>W718+X718</f>
        <v>43658.17</v>
      </c>
      <c r="Z718" s="214"/>
      <c r="AA718" s="241">
        <v>121224.43</v>
      </c>
      <c r="AB718" s="264">
        <v>-7860</v>
      </c>
      <c r="AC718" s="241">
        <f>AA718+AB718</f>
        <v>113364.43</v>
      </c>
      <c r="AD718" s="214"/>
      <c r="AE718" s="241">
        <v>88704.960000000006</v>
      </c>
      <c r="AF718" s="264">
        <v>-1684.41</v>
      </c>
      <c r="AG718" s="241">
        <v>183500</v>
      </c>
      <c r="AH718" s="214"/>
      <c r="AI718" s="241">
        <v>183500</v>
      </c>
      <c r="AJ718" s="214"/>
      <c r="AK718" s="241">
        <v>183500</v>
      </c>
      <c r="AL718" s="214"/>
      <c r="AM718" s="214"/>
      <c r="AN718" s="241">
        <v>183500</v>
      </c>
      <c r="AO718" s="214">
        <v>-80600</v>
      </c>
      <c r="AP718" s="241">
        <f>AN718+AO718</f>
        <v>102900</v>
      </c>
      <c r="AQ718" s="214"/>
      <c r="AR718" s="241">
        <f>AP718+AQ718</f>
        <v>102900</v>
      </c>
      <c r="AS718" s="214"/>
      <c r="AT718" s="241">
        <f>AR718+AS718</f>
        <v>102900</v>
      </c>
      <c r="AU718" s="214"/>
      <c r="AV718" s="241">
        <f>AT718+AU718</f>
        <v>102900</v>
      </c>
      <c r="AW718" s="214"/>
      <c r="AX718" s="261"/>
      <c r="AY718" s="476"/>
      <c r="AZ718" s="241"/>
      <c r="BA718" s="395" t="e">
        <f t="shared" si="31"/>
        <v>#DIV/0!</v>
      </c>
    </row>
    <row r="719" spans="1:53" ht="15.75" hidden="1" x14ac:dyDescent="0.25">
      <c r="A719" s="255"/>
      <c r="B719" s="257"/>
      <c r="C719" s="257"/>
      <c r="D719" s="258"/>
      <c r="E719" s="239"/>
      <c r="F719" s="259"/>
      <c r="G719" s="241"/>
      <c r="H719" s="241"/>
      <c r="I719" s="241"/>
      <c r="J719" s="239"/>
      <c r="K719" s="259"/>
      <c r="L719" s="241"/>
      <c r="M719" s="241"/>
      <c r="N719" s="260"/>
      <c r="O719" s="241"/>
      <c r="P719" s="241"/>
      <c r="Q719" s="241"/>
      <c r="R719" s="241"/>
      <c r="S719" s="241"/>
      <c r="T719" s="241"/>
      <c r="U719" s="241"/>
      <c r="V719" s="214"/>
      <c r="W719" s="241"/>
      <c r="X719" s="241"/>
      <c r="Y719" s="241"/>
      <c r="Z719" s="214"/>
      <c r="AA719" s="241"/>
      <c r="AB719" s="270">
        <v>115500</v>
      </c>
      <c r="AC719" s="241">
        <f>AB719</f>
        <v>115500</v>
      </c>
      <c r="AD719" s="214">
        <v>46200</v>
      </c>
      <c r="AE719" s="241">
        <f>AD719+AC719</f>
        <v>161700</v>
      </c>
      <c r="AF719" s="214"/>
      <c r="AG719" s="241">
        <v>102400</v>
      </c>
      <c r="AH719" s="214"/>
      <c r="AI719" s="241">
        <v>102400</v>
      </c>
      <c r="AJ719" s="214"/>
      <c r="AK719" s="241">
        <v>102400</v>
      </c>
      <c r="AL719" s="214"/>
      <c r="AM719" s="214"/>
      <c r="AN719" s="241">
        <v>102400</v>
      </c>
      <c r="AO719" s="260"/>
      <c r="AP719" s="241">
        <v>102400</v>
      </c>
      <c r="AQ719" s="214"/>
      <c r="AR719" s="241">
        <v>102400</v>
      </c>
      <c r="AS719" s="214"/>
      <c r="AT719" s="241">
        <v>83450.399999999994</v>
      </c>
      <c r="AU719" s="214"/>
      <c r="AV719" s="241">
        <v>83450.399999999994</v>
      </c>
      <c r="AW719" s="214"/>
      <c r="AX719" s="261"/>
      <c r="AY719" s="476"/>
      <c r="AZ719" s="241"/>
      <c r="BA719" s="395" t="e">
        <f t="shared" si="31"/>
        <v>#DIV/0!</v>
      </c>
    </row>
    <row r="720" spans="1:53" ht="15.75" hidden="1" x14ac:dyDescent="0.25">
      <c r="A720" s="255"/>
      <c r="B720" s="257"/>
      <c r="C720" s="257"/>
      <c r="D720" s="258"/>
      <c r="E720" s="239"/>
      <c r="F720" s="259"/>
      <c r="G720" s="241"/>
      <c r="H720" s="241"/>
      <c r="I720" s="241"/>
      <c r="J720" s="239"/>
      <c r="K720" s="259"/>
      <c r="L720" s="241"/>
      <c r="M720" s="241"/>
      <c r="N720" s="260"/>
      <c r="O720" s="241"/>
      <c r="P720" s="241"/>
      <c r="Q720" s="241"/>
      <c r="R720" s="241"/>
      <c r="S720" s="241"/>
      <c r="T720" s="241"/>
      <c r="U720" s="241"/>
      <c r="V720" s="214"/>
      <c r="W720" s="241"/>
      <c r="X720" s="241"/>
      <c r="Y720" s="241"/>
      <c r="Z720" s="214"/>
      <c r="AA720" s="241"/>
      <c r="AB720" s="270"/>
      <c r="AC720" s="241"/>
      <c r="AD720" s="214"/>
      <c r="AE720" s="241"/>
      <c r="AF720" s="214"/>
      <c r="AG720" s="241"/>
      <c r="AH720" s="214"/>
      <c r="AI720" s="241"/>
      <c r="AJ720" s="214"/>
      <c r="AK720" s="241"/>
      <c r="AL720" s="214"/>
      <c r="AM720" s="214"/>
      <c r="AN720" s="241"/>
      <c r="AO720" s="260">
        <v>176400</v>
      </c>
      <c r="AP720" s="241">
        <f>AO720</f>
        <v>176400</v>
      </c>
      <c r="AQ720" s="214"/>
      <c r="AR720" s="241">
        <f>AP720</f>
        <v>176400</v>
      </c>
      <c r="AS720" s="214">
        <v>-6960</v>
      </c>
      <c r="AT720" s="241">
        <f>AR720+AS720</f>
        <v>169440</v>
      </c>
      <c r="AU720" s="214"/>
      <c r="AV720" s="241">
        <f>AT720+AU720</f>
        <v>169440</v>
      </c>
      <c r="AW720" s="214"/>
      <c r="AX720" s="261"/>
      <c r="AY720" s="476"/>
      <c r="AZ720" s="241"/>
      <c r="BA720" s="395" t="e">
        <f t="shared" si="31"/>
        <v>#DIV/0!</v>
      </c>
    </row>
    <row r="721" spans="1:53" ht="15.75" hidden="1" x14ac:dyDescent="0.25">
      <c r="A721" s="255"/>
      <c r="B721" s="247"/>
      <c r="C721" s="247"/>
      <c r="D721" s="248"/>
      <c r="E721" s="249"/>
      <c r="F721" s="250"/>
      <c r="G721" s="251"/>
      <c r="H721" s="251"/>
      <c r="I721" s="251"/>
      <c r="J721" s="249"/>
      <c r="K721" s="250"/>
      <c r="L721" s="251"/>
      <c r="M721" s="251"/>
      <c r="N721" s="252"/>
      <c r="O721" s="251"/>
      <c r="P721" s="251"/>
      <c r="Q721" s="251"/>
      <c r="R721" s="251"/>
      <c r="S721" s="251"/>
      <c r="T721" s="251"/>
      <c r="U721" s="251"/>
      <c r="V721" s="305"/>
      <c r="W721" s="251"/>
      <c r="X721" s="251"/>
      <c r="Y721" s="251"/>
      <c r="Z721" s="305"/>
      <c r="AA721" s="251"/>
      <c r="AB721" s="305"/>
      <c r="AC721" s="251"/>
      <c r="AD721" s="305"/>
      <c r="AE721" s="251"/>
      <c r="AF721" s="305"/>
      <c r="AG721" s="251"/>
      <c r="AH721" s="305"/>
      <c r="AI721" s="251"/>
      <c r="AJ721" s="305"/>
      <c r="AK721" s="251"/>
      <c r="AL721" s="305"/>
      <c r="AM721" s="305"/>
      <c r="AN721" s="251"/>
      <c r="AO721" s="252"/>
      <c r="AP721" s="251"/>
      <c r="AQ721" s="305"/>
      <c r="AR721" s="251"/>
      <c r="AS721" s="305"/>
      <c r="AT721" s="251"/>
      <c r="AU721" s="305"/>
      <c r="AV721" s="251"/>
      <c r="AW721" s="305"/>
      <c r="AX721" s="253"/>
      <c r="AY721" s="476"/>
      <c r="AZ721" s="251"/>
      <c r="BA721" s="395" t="e">
        <f t="shared" si="31"/>
        <v>#DIV/0!</v>
      </c>
    </row>
    <row r="722" spans="1:53" ht="15.75" hidden="1" x14ac:dyDescent="0.25">
      <c r="A722" s="255"/>
      <c r="B722" s="257"/>
      <c r="C722" s="257"/>
      <c r="D722" s="258"/>
      <c r="E722" s="239"/>
      <c r="F722" s="259"/>
      <c r="G722" s="241"/>
      <c r="H722" s="241"/>
      <c r="I722" s="241"/>
      <c r="J722" s="239"/>
      <c r="K722" s="259"/>
      <c r="L722" s="241"/>
      <c r="M722" s="241"/>
      <c r="N722" s="260"/>
      <c r="O722" s="241"/>
      <c r="P722" s="241"/>
      <c r="Q722" s="241"/>
      <c r="R722" s="241"/>
      <c r="S722" s="241"/>
      <c r="T722" s="241"/>
      <c r="U722" s="241"/>
      <c r="V722" s="214"/>
      <c r="W722" s="241"/>
      <c r="X722" s="241"/>
      <c r="Y722" s="241"/>
      <c r="Z722" s="214"/>
      <c r="AA722" s="241"/>
      <c r="AB722" s="214"/>
      <c r="AC722" s="241"/>
      <c r="AD722" s="214"/>
      <c r="AE722" s="241"/>
      <c r="AF722" s="214"/>
      <c r="AG722" s="241"/>
      <c r="AH722" s="214"/>
      <c r="AI722" s="241"/>
      <c r="AJ722" s="214"/>
      <c r="AK722" s="241"/>
      <c r="AL722" s="214"/>
      <c r="AM722" s="214"/>
      <c r="AN722" s="241"/>
      <c r="AO722" s="260"/>
      <c r="AP722" s="241"/>
      <c r="AQ722" s="214"/>
      <c r="AR722" s="241"/>
      <c r="AS722" s="214"/>
      <c r="AT722" s="241"/>
      <c r="AU722" s="214"/>
      <c r="AV722" s="241"/>
      <c r="AW722" s="214"/>
      <c r="AX722" s="261"/>
      <c r="AY722" s="476"/>
      <c r="AZ722" s="241"/>
      <c r="BA722" s="395" t="e">
        <f t="shared" si="31"/>
        <v>#DIV/0!</v>
      </c>
    </row>
    <row r="723" spans="1:53" ht="15.75" hidden="1" x14ac:dyDescent="0.25">
      <c r="A723" s="255"/>
      <c r="B723" s="257"/>
      <c r="C723" s="257"/>
      <c r="D723" s="258"/>
      <c r="E723" s="239"/>
      <c r="F723" s="259"/>
      <c r="G723" s="241"/>
      <c r="H723" s="241"/>
      <c r="I723" s="241"/>
      <c r="J723" s="239"/>
      <c r="K723" s="259"/>
      <c r="L723" s="241"/>
      <c r="M723" s="241"/>
      <c r="N723" s="260"/>
      <c r="O723" s="241"/>
      <c r="P723" s="241"/>
      <c r="Q723" s="241"/>
      <c r="R723" s="241"/>
      <c r="S723" s="241"/>
      <c r="T723" s="241"/>
      <c r="U723" s="241"/>
      <c r="V723" s="214"/>
      <c r="W723" s="241"/>
      <c r="X723" s="241"/>
      <c r="Y723" s="241"/>
      <c r="Z723" s="214"/>
      <c r="AA723" s="241"/>
      <c r="AB723" s="214"/>
      <c r="AC723" s="241"/>
      <c r="AD723" s="214"/>
      <c r="AE723" s="241"/>
      <c r="AF723" s="214"/>
      <c r="AG723" s="241"/>
      <c r="AH723" s="214"/>
      <c r="AI723" s="241"/>
      <c r="AJ723" s="214"/>
      <c r="AK723" s="241"/>
      <c r="AL723" s="214"/>
      <c r="AM723" s="214"/>
      <c r="AN723" s="241"/>
      <c r="AO723" s="260"/>
      <c r="AP723" s="241"/>
      <c r="AQ723" s="214"/>
      <c r="AR723" s="241"/>
      <c r="AS723" s="214"/>
      <c r="AT723" s="241"/>
      <c r="AU723" s="214"/>
      <c r="AV723" s="241"/>
      <c r="AW723" s="214"/>
      <c r="AX723" s="261"/>
      <c r="AY723" s="476"/>
      <c r="AZ723" s="241"/>
      <c r="BA723" s="395" t="e">
        <f t="shared" si="31"/>
        <v>#DIV/0!</v>
      </c>
    </row>
    <row r="724" spans="1:53" ht="15.75" hidden="1" x14ac:dyDescent="0.25">
      <c r="A724" s="255"/>
      <c r="B724" s="257"/>
      <c r="C724" s="257"/>
      <c r="D724" s="258"/>
      <c r="E724" s="239"/>
      <c r="F724" s="259"/>
      <c r="G724" s="241"/>
      <c r="H724" s="241"/>
      <c r="I724" s="241"/>
      <c r="J724" s="239"/>
      <c r="K724" s="259"/>
      <c r="L724" s="241"/>
      <c r="M724" s="241"/>
      <c r="N724" s="260"/>
      <c r="O724" s="241"/>
      <c r="P724" s="241"/>
      <c r="Q724" s="241"/>
      <c r="R724" s="241"/>
      <c r="S724" s="241"/>
      <c r="T724" s="241"/>
      <c r="U724" s="241"/>
      <c r="V724" s="214">
        <v>567905.31000000006</v>
      </c>
      <c r="W724" s="241">
        <f>V724</f>
        <v>567905.31000000006</v>
      </c>
      <c r="X724" s="241"/>
      <c r="Y724" s="241">
        <f>W724+X724</f>
        <v>567905.31000000006</v>
      </c>
      <c r="Z724" s="214"/>
      <c r="AA724" s="241">
        <f>Y724+Z724</f>
        <v>567905.31000000006</v>
      </c>
      <c r="AB724" s="214"/>
      <c r="AC724" s="241">
        <f>AA724+AB724</f>
        <v>567905.31000000006</v>
      </c>
      <c r="AD724" s="214"/>
      <c r="AE724" s="241">
        <f>AC724+AD724</f>
        <v>567905.31000000006</v>
      </c>
      <c r="AF724" s="214"/>
      <c r="AG724" s="241">
        <v>303000</v>
      </c>
      <c r="AH724" s="214"/>
      <c r="AI724" s="241">
        <v>303000</v>
      </c>
      <c r="AJ724" s="214"/>
      <c r="AK724" s="241">
        <v>303000</v>
      </c>
      <c r="AL724" s="214"/>
      <c r="AM724" s="214"/>
      <c r="AN724" s="241">
        <v>303000</v>
      </c>
      <c r="AO724" s="260"/>
      <c r="AP724" s="241">
        <v>303000</v>
      </c>
      <c r="AQ724" s="214"/>
      <c r="AR724" s="241">
        <v>303000</v>
      </c>
      <c r="AS724" s="214"/>
      <c r="AT724" s="241">
        <v>303000</v>
      </c>
      <c r="AU724" s="214"/>
      <c r="AV724" s="241">
        <v>303000</v>
      </c>
      <c r="AW724" s="214"/>
      <c r="AX724" s="261"/>
      <c r="AY724" s="476"/>
      <c r="AZ724" s="241"/>
      <c r="BA724" s="395" t="e">
        <f t="shared" si="31"/>
        <v>#DIV/0!</v>
      </c>
    </row>
    <row r="725" spans="1:53" ht="15.75" hidden="1" x14ac:dyDescent="0.25">
      <c r="A725" s="255"/>
      <c r="B725" s="257"/>
      <c r="C725" s="257"/>
      <c r="D725" s="258"/>
      <c r="E725" s="239"/>
      <c r="F725" s="259"/>
      <c r="G725" s="241"/>
      <c r="H725" s="241"/>
      <c r="I725" s="241"/>
      <c r="J725" s="239"/>
      <c r="K725" s="259"/>
      <c r="L725" s="241"/>
      <c r="M725" s="241"/>
      <c r="N725" s="260"/>
      <c r="O725" s="241"/>
      <c r="P725" s="241"/>
      <c r="Q725" s="241"/>
      <c r="R725" s="241"/>
      <c r="S725" s="241"/>
      <c r="T725" s="241"/>
      <c r="U725" s="241"/>
      <c r="V725" s="214"/>
      <c r="W725" s="241"/>
      <c r="X725" s="241"/>
      <c r="Y725" s="241"/>
      <c r="Z725" s="214"/>
      <c r="AA725" s="241"/>
      <c r="AB725" s="214"/>
      <c r="AC725" s="241"/>
      <c r="AD725" s="214"/>
      <c r="AE725" s="241"/>
      <c r="AF725" s="214"/>
      <c r="AG725" s="241"/>
      <c r="AH725" s="214"/>
      <c r="AI725" s="241"/>
      <c r="AJ725" s="214"/>
      <c r="AK725" s="241"/>
      <c r="AL725" s="214"/>
      <c r="AM725" s="214"/>
      <c r="AN725" s="241">
        <f>AN726</f>
        <v>0</v>
      </c>
      <c r="AO725" s="260"/>
      <c r="AP725" s="241">
        <f>AP726</f>
        <v>0</v>
      </c>
      <c r="AQ725" s="214"/>
      <c r="AR725" s="241">
        <f>AR726</f>
        <v>0</v>
      </c>
      <c r="AS725" s="214"/>
      <c r="AT725" s="241">
        <f>AT726</f>
        <v>0</v>
      </c>
      <c r="AU725" s="214"/>
      <c r="AV725" s="241">
        <f>AV726</f>
        <v>0</v>
      </c>
      <c r="AW725" s="214"/>
      <c r="AX725" s="261"/>
      <c r="AY725" s="476"/>
      <c r="AZ725" s="241"/>
      <c r="BA725" s="395" t="e">
        <f t="shared" si="31"/>
        <v>#DIV/0!</v>
      </c>
    </row>
    <row r="726" spans="1:53" ht="15.75" hidden="1" x14ac:dyDescent="0.25">
      <c r="A726" s="255"/>
      <c r="B726" s="257"/>
      <c r="C726" s="257"/>
      <c r="D726" s="258"/>
      <c r="E726" s="239"/>
      <c r="F726" s="259"/>
      <c r="G726" s="241"/>
      <c r="H726" s="241"/>
      <c r="I726" s="241"/>
      <c r="J726" s="239"/>
      <c r="K726" s="259"/>
      <c r="L726" s="241"/>
      <c r="M726" s="241"/>
      <c r="N726" s="260"/>
      <c r="O726" s="241"/>
      <c r="P726" s="241"/>
      <c r="Q726" s="241"/>
      <c r="R726" s="241"/>
      <c r="S726" s="241"/>
      <c r="T726" s="241"/>
      <c r="U726" s="241"/>
      <c r="V726" s="214"/>
      <c r="W726" s="241"/>
      <c r="X726" s="241"/>
      <c r="Y726" s="241"/>
      <c r="Z726" s="214"/>
      <c r="AA726" s="241"/>
      <c r="AB726" s="214"/>
      <c r="AC726" s="241"/>
      <c r="AD726" s="214"/>
      <c r="AE726" s="241"/>
      <c r="AF726" s="214"/>
      <c r="AG726" s="241"/>
      <c r="AH726" s="214"/>
      <c r="AI726" s="241"/>
      <c r="AJ726" s="214"/>
      <c r="AK726" s="241"/>
      <c r="AL726" s="214"/>
      <c r="AM726" s="214"/>
      <c r="AN726" s="241"/>
      <c r="AO726" s="260"/>
      <c r="AP726" s="241"/>
      <c r="AQ726" s="214"/>
      <c r="AR726" s="241"/>
      <c r="AS726" s="214"/>
      <c r="AT726" s="241"/>
      <c r="AU726" s="214"/>
      <c r="AV726" s="241"/>
      <c r="AW726" s="214"/>
      <c r="AX726" s="261"/>
      <c r="AY726" s="476"/>
      <c r="AZ726" s="241"/>
      <c r="BA726" s="395" t="e">
        <f t="shared" si="31"/>
        <v>#DIV/0!</v>
      </c>
    </row>
    <row r="727" spans="1:53" ht="15.75" hidden="1" x14ac:dyDescent="0.25">
      <c r="A727" s="236" t="s">
        <v>26</v>
      </c>
      <c r="B727" s="237" t="s">
        <v>837</v>
      </c>
      <c r="C727" s="237" t="s">
        <v>764</v>
      </c>
      <c r="D727" s="238" t="s">
        <v>28</v>
      </c>
      <c r="E727" s="239" t="e">
        <f>F727+G727+H727+I727</f>
        <v>#REF!</v>
      </c>
      <c r="F727" s="239" t="e">
        <f>F728+#REF!</f>
        <v>#REF!</v>
      </c>
      <c r="G727" s="239" t="e">
        <f>G728+#REF!</f>
        <v>#REF!</v>
      </c>
      <c r="H727" s="239" t="e">
        <f>H728+#REF!</f>
        <v>#REF!</v>
      </c>
      <c r="I727" s="239" t="e">
        <f>I728+#REF!</f>
        <v>#REF!</v>
      </c>
      <c r="J727" s="239" t="e">
        <f>K727+L727+M727+N727</f>
        <v>#REF!</v>
      </c>
      <c r="K727" s="239" t="e">
        <f>K728+#REF!</f>
        <v>#REF!</v>
      </c>
      <c r="L727" s="239" t="e">
        <f>L728+#REF!</f>
        <v>#REF!</v>
      </c>
      <c r="M727" s="239" t="e">
        <f>M728+#REF!</f>
        <v>#REF!</v>
      </c>
      <c r="N727" s="240" t="e">
        <f>N728+#REF!</f>
        <v>#REF!</v>
      </c>
      <c r="O727" s="239">
        <v>2797793.55</v>
      </c>
      <c r="P727" s="241">
        <v>1146100</v>
      </c>
      <c r="Q727" s="239" t="e">
        <f>Q728+#REF!</f>
        <v>#REF!</v>
      </c>
      <c r="R727" s="239" t="e">
        <f>R728+#REF!</f>
        <v>#REF!</v>
      </c>
      <c r="S727" s="239" t="e">
        <f>S728+#REF!</f>
        <v>#REF!</v>
      </c>
      <c r="T727" s="239" t="e">
        <f>T728+#REF!</f>
        <v>#REF!</v>
      </c>
      <c r="U727" s="239" t="e">
        <f>U728</f>
        <v>#REF!</v>
      </c>
      <c r="V727" s="214"/>
      <c r="W727" s="239" t="e">
        <f>W728</f>
        <v>#REF!</v>
      </c>
      <c r="X727" s="239" t="e">
        <f>X728</f>
        <v>#REF!</v>
      </c>
      <c r="Y727" s="239" t="e">
        <f>W727+X727</f>
        <v>#REF!</v>
      </c>
      <c r="Z727" s="214"/>
      <c r="AA727" s="239" t="e">
        <f>AA728</f>
        <v>#REF!</v>
      </c>
      <c r="AB727" s="214"/>
      <c r="AC727" s="239" t="e">
        <f>AC728</f>
        <v>#REF!</v>
      </c>
      <c r="AD727" s="214"/>
      <c r="AE727" s="239" t="e">
        <f>AE728</f>
        <v>#REF!</v>
      </c>
      <c r="AF727" s="214"/>
      <c r="AG727" s="239" t="e">
        <f>AG728</f>
        <v>#REF!</v>
      </c>
      <c r="AH727" s="214"/>
      <c r="AI727" s="239" t="e">
        <f>AI728</f>
        <v>#REF!</v>
      </c>
      <c r="AJ727" s="214"/>
      <c r="AK727" s="239" t="e">
        <f>AK728</f>
        <v>#REF!</v>
      </c>
      <c r="AL727" s="214"/>
      <c r="AM727" s="214"/>
      <c r="AN727" s="239" t="e">
        <f>AN728</f>
        <v>#REF!</v>
      </c>
      <c r="AO727" s="240"/>
      <c r="AP727" s="239" t="e">
        <f>AP728</f>
        <v>#REF!</v>
      </c>
      <c r="AQ727" s="214"/>
      <c r="AR727" s="239" t="e">
        <f>AR728</f>
        <v>#REF!</v>
      </c>
      <c r="AS727" s="214"/>
      <c r="AT727" s="239" t="e">
        <f>AT728</f>
        <v>#REF!</v>
      </c>
      <c r="AU727" s="214"/>
      <c r="AV727" s="239" t="e">
        <f>AV728</f>
        <v>#REF!</v>
      </c>
      <c r="AW727" s="214"/>
      <c r="AX727" s="242">
        <f>AX728</f>
        <v>0</v>
      </c>
      <c r="AY727" s="476"/>
      <c r="AZ727" s="239">
        <f>AZ728</f>
        <v>0</v>
      </c>
      <c r="BA727" s="395" t="e">
        <f t="shared" si="31"/>
        <v>#DIV/0!</v>
      </c>
    </row>
    <row r="728" spans="1:53" ht="15.75" hidden="1" x14ac:dyDescent="0.25">
      <c r="A728" s="236" t="s">
        <v>839</v>
      </c>
      <c r="B728" s="237" t="s">
        <v>837</v>
      </c>
      <c r="C728" s="237" t="s">
        <v>764</v>
      </c>
      <c r="D728" s="238" t="s">
        <v>534</v>
      </c>
      <c r="E728" s="239" t="e">
        <f>F728+G728+H728+I728</f>
        <v>#REF!</v>
      </c>
      <c r="F728" s="239" t="e">
        <f>F731+#REF!+#REF!</f>
        <v>#REF!</v>
      </c>
      <c r="G728" s="239" t="e">
        <f>G731+#REF!+#REF!</f>
        <v>#REF!</v>
      </c>
      <c r="H728" s="239" t="e">
        <f>H731+#REF!+#REF!</f>
        <v>#REF!</v>
      </c>
      <c r="I728" s="239" t="e">
        <f>I731+#REF!+#REF!</f>
        <v>#REF!</v>
      </c>
      <c r="J728" s="239" t="e">
        <f>K728+L728+M728+N728</f>
        <v>#REF!</v>
      </c>
      <c r="K728" s="239" t="e">
        <f>K731+#REF!+#REF!</f>
        <v>#REF!</v>
      </c>
      <c r="L728" s="239" t="e">
        <f>L731+#REF!+#REF!</f>
        <v>#REF!</v>
      </c>
      <c r="M728" s="239" t="e">
        <f>M731+#REF!+#REF!</f>
        <v>#REF!</v>
      </c>
      <c r="N728" s="240" t="e">
        <f>N731+#REF!+#REF!</f>
        <v>#REF!</v>
      </c>
      <c r="O728" s="239">
        <v>2667793.5499999998</v>
      </c>
      <c r="P728" s="241">
        <v>1146100</v>
      </c>
      <c r="Q728" s="239" t="e">
        <f>Q731+#REF!</f>
        <v>#REF!</v>
      </c>
      <c r="R728" s="239" t="e">
        <f>R731+#REF!</f>
        <v>#REF!</v>
      </c>
      <c r="S728" s="239" t="e">
        <f>S731+#REF!</f>
        <v>#REF!</v>
      </c>
      <c r="T728" s="239" t="e">
        <f>T731+#REF!</f>
        <v>#REF!</v>
      </c>
      <c r="U728" s="239" t="e">
        <f>U731+#REF!</f>
        <v>#REF!</v>
      </c>
      <c r="V728" s="214"/>
      <c r="W728" s="239" t="e">
        <f>W731+#REF!</f>
        <v>#REF!</v>
      </c>
      <c r="X728" s="239" t="e">
        <f>X731+#REF!</f>
        <v>#REF!</v>
      </c>
      <c r="Y728" s="239" t="e">
        <f>W728+X728</f>
        <v>#REF!</v>
      </c>
      <c r="Z728" s="214"/>
      <c r="AA728" s="239" t="e">
        <f>AA731+#REF!</f>
        <v>#REF!</v>
      </c>
      <c r="AB728" s="214"/>
      <c r="AC728" s="239" t="e">
        <f>AC731+#REF!</f>
        <v>#REF!</v>
      </c>
      <c r="AD728" s="214"/>
      <c r="AE728" s="239" t="e">
        <f>AE731+#REF!</f>
        <v>#REF!</v>
      </c>
      <c r="AF728" s="214"/>
      <c r="AG728" s="239" t="e">
        <f>AG731+#REF!</f>
        <v>#REF!</v>
      </c>
      <c r="AH728" s="214"/>
      <c r="AI728" s="239" t="e">
        <f>AI731+#REF!</f>
        <v>#REF!</v>
      </c>
      <c r="AJ728" s="214"/>
      <c r="AK728" s="239" t="e">
        <f>AK731+#REF!</f>
        <v>#REF!</v>
      </c>
      <c r="AL728" s="214"/>
      <c r="AM728" s="214"/>
      <c r="AN728" s="239" t="e">
        <f>AN731+#REF!</f>
        <v>#REF!</v>
      </c>
      <c r="AO728" s="240"/>
      <c r="AP728" s="239" t="e">
        <f>AP731+#REF!</f>
        <v>#REF!</v>
      </c>
      <c r="AQ728" s="214"/>
      <c r="AR728" s="239" t="e">
        <f>AR731+#REF!</f>
        <v>#REF!</v>
      </c>
      <c r="AS728" s="214"/>
      <c r="AT728" s="239" t="e">
        <f>AT731+#REF!</f>
        <v>#REF!</v>
      </c>
      <c r="AU728" s="214"/>
      <c r="AV728" s="239" t="e">
        <f>AV731+#REF!</f>
        <v>#REF!</v>
      </c>
      <c r="AW728" s="214"/>
      <c r="AX728" s="242">
        <f>AX729</f>
        <v>0</v>
      </c>
      <c r="AY728" s="476"/>
      <c r="AZ728" s="239">
        <f>AZ729</f>
        <v>0</v>
      </c>
      <c r="BA728" s="395" t="e">
        <f t="shared" si="31"/>
        <v>#DIV/0!</v>
      </c>
    </row>
    <row r="729" spans="1:53" ht="47.25" hidden="1" x14ac:dyDescent="0.25">
      <c r="A729" s="255" t="s">
        <v>839</v>
      </c>
      <c r="B729" s="247" t="s">
        <v>852</v>
      </c>
      <c r="C729" s="247" t="s">
        <v>764</v>
      </c>
      <c r="D729" s="465" t="s">
        <v>93</v>
      </c>
      <c r="E729" s="239"/>
      <c r="F729" s="239"/>
      <c r="G729" s="239"/>
      <c r="H729" s="239"/>
      <c r="I729" s="239"/>
      <c r="J729" s="239"/>
      <c r="K729" s="239"/>
      <c r="L729" s="239"/>
      <c r="M729" s="239"/>
      <c r="N729" s="240"/>
      <c r="O729" s="239"/>
      <c r="P729" s="241"/>
      <c r="Q729" s="239"/>
      <c r="R729" s="239"/>
      <c r="S729" s="239"/>
      <c r="T729" s="239"/>
      <c r="U729" s="239"/>
      <c r="V729" s="214"/>
      <c r="W729" s="239"/>
      <c r="X729" s="239"/>
      <c r="Y729" s="239"/>
      <c r="Z729" s="214"/>
      <c r="AA729" s="239"/>
      <c r="AB729" s="214"/>
      <c r="AC729" s="239"/>
      <c r="AD729" s="214"/>
      <c r="AE729" s="239"/>
      <c r="AF729" s="214"/>
      <c r="AG729" s="239"/>
      <c r="AH729" s="214"/>
      <c r="AI729" s="239"/>
      <c r="AJ729" s="214"/>
      <c r="AK729" s="239"/>
      <c r="AL729" s="214"/>
      <c r="AM729" s="214"/>
      <c r="AN729" s="239"/>
      <c r="AO729" s="240"/>
      <c r="AP729" s="239"/>
      <c r="AQ729" s="214"/>
      <c r="AR729" s="239"/>
      <c r="AS729" s="214"/>
      <c r="AT729" s="239"/>
      <c r="AU729" s="214"/>
      <c r="AV729" s="239"/>
      <c r="AW729" s="214"/>
      <c r="AX729" s="242"/>
      <c r="AY729" s="476"/>
      <c r="AZ729" s="239"/>
      <c r="BA729" s="395" t="e">
        <f t="shared" si="31"/>
        <v>#DIV/0!</v>
      </c>
    </row>
    <row r="730" spans="1:53" ht="15.75" hidden="1" x14ac:dyDescent="0.25">
      <c r="A730" s="255" t="s">
        <v>839</v>
      </c>
      <c r="B730" s="247" t="s">
        <v>853</v>
      </c>
      <c r="C730" s="247" t="s">
        <v>764</v>
      </c>
      <c r="D730" s="248" t="s">
        <v>716</v>
      </c>
      <c r="E730" s="239"/>
      <c r="F730" s="239"/>
      <c r="G730" s="239"/>
      <c r="H730" s="239"/>
      <c r="I730" s="239"/>
      <c r="J730" s="239"/>
      <c r="K730" s="239"/>
      <c r="L730" s="239"/>
      <c r="M730" s="239"/>
      <c r="N730" s="240"/>
      <c r="O730" s="239"/>
      <c r="P730" s="241"/>
      <c r="Q730" s="239"/>
      <c r="R730" s="239"/>
      <c r="S730" s="239"/>
      <c r="T730" s="239"/>
      <c r="U730" s="239"/>
      <c r="V730" s="214"/>
      <c r="W730" s="239"/>
      <c r="X730" s="239"/>
      <c r="Y730" s="239"/>
      <c r="Z730" s="214"/>
      <c r="AA730" s="239"/>
      <c r="AB730" s="214"/>
      <c r="AC730" s="239"/>
      <c r="AD730" s="214"/>
      <c r="AE730" s="239"/>
      <c r="AF730" s="214"/>
      <c r="AG730" s="239"/>
      <c r="AH730" s="214"/>
      <c r="AI730" s="239"/>
      <c r="AJ730" s="214"/>
      <c r="AK730" s="239"/>
      <c r="AL730" s="214"/>
      <c r="AM730" s="214"/>
      <c r="AN730" s="239"/>
      <c r="AO730" s="240"/>
      <c r="AP730" s="239"/>
      <c r="AQ730" s="214"/>
      <c r="AR730" s="239"/>
      <c r="AS730" s="214"/>
      <c r="AT730" s="239"/>
      <c r="AU730" s="214"/>
      <c r="AV730" s="239"/>
      <c r="AW730" s="214"/>
      <c r="AX730" s="261">
        <f>AX733+AX736</f>
        <v>3050</v>
      </c>
      <c r="AY730" s="476"/>
      <c r="AZ730" s="241">
        <f>AZ733+AZ736</f>
        <v>3050</v>
      </c>
      <c r="BA730" s="395">
        <f t="shared" si="31"/>
        <v>100</v>
      </c>
    </row>
    <row r="731" spans="1:53" ht="15.75" hidden="1" x14ac:dyDescent="0.25">
      <c r="A731" s="255"/>
      <c r="B731" s="247"/>
      <c r="C731" s="247"/>
      <c r="D731" s="256"/>
      <c r="E731" s="249">
        <f>F731+G731+H731+I731</f>
        <v>1049642.21</v>
      </c>
      <c r="F731" s="251">
        <f>F733</f>
        <v>299642.21000000002</v>
      </c>
      <c r="G731" s="251">
        <f>G733</f>
        <v>256000</v>
      </c>
      <c r="H731" s="251">
        <f>H733</f>
        <v>226000</v>
      </c>
      <c r="I731" s="251">
        <f>I733</f>
        <v>268000</v>
      </c>
      <c r="J731" s="249">
        <f>K731+L731+M731+N731</f>
        <v>799120.66999999993</v>
      </c>
      <c r="K731" s="251">
        <f>K733</f>
        <v>0</v>
      </c>
      <c r="L731" s="251">
        <f>L733</f>
        <v>424620.67</v>
      </c>
      <c r="M731" s="251">
        <f>M733</f>
        <v>160500</v>
      </c>
      <c r="N731" s="252">
        <f>N733</f>
        <v>214000</v>
      </c>
      <c r="O731" s="251">
        <v>2074081.42</v>
      </c>
      <c r="P731" s="251">
        <v>1146100</v>
      </c>
      <c r="Q731" s="251">
        <f>Q733+Q738</f>
        <v>1892952.35</v>
      </c>
      <c r="R731" s="251">
        <f>R733+R738</f>
        <v>1888702.3599999999</v>
      </c>
      <c r="S731" s="251">
        <f>S733+S738+S740</f>
        <v>2672193.36</v>
      </c>
      <c r="T731" s="251">
        <f>T733+T738+T740</f>
        <v>2738263.36</v>
      </c>
      <c r="U731" s="251">
        <f>U733</f>
        <v>3887930.22</v>
      </c>
      <c r="V731" s="214"/>
      <c r="W731" s="251" t="e">
        <f>W733</f>
        <v>#REF!</v>
      </c>
      <c r="X731" s="251" t="e">
        <f>X733</f>
        <v>#REF!</v>
      </c>
      <c r="Y731" s="251" t="e">
        <f>W731+X731</f>
        <v>#REF!</v>
      </c>
      <c r="Z731" s="214"/>
      <c r="AA731" s="251" t="e">
        <f>AA733</f>
        <v>#REF!</v>
      </c>
      <c r="AB731" s="214"/>
      <c r="AC731" s="251" t="e">
        <f>AC733</f>
        <v>#REF!</v>
      </c>
      <c r="AD731" s="214"/>
      <c r="AE731" s="251" t="e">
        <f>AE733</f>
        <v>#REF!</v>
      </c>
      <c r="AF731" s="214"/>
      <c r="AG731" s="251">
        <f>AG733</f>
        <v>2182850</v>
      </c>
      <c r="AH731" s="214"/>
      <c r="AI731" s="251">
        <f>AI733</f>
        <v>2208222.48</v>
      </c>
      <c r="AJ731" s="214"/>
      <c r="AK731" s="251">
        <f>AK733</f>
        <v>2193495.0099999998</v>
      </c>
      <c r="AL731" s="214"/>
      <c r="AM731" s="214"/>
      <c r="AN731" s="251">
        <f>AN733</f>
        <v>2310495.0099999998</v>
      </c>
      <c r="AO731" s="252"/>
      <c r="AP731" s="251">
        <f>AP733</f>
        <v>2310495.0099999998</v>
      </c>
      <c r="AQ731" s="214"/>
      <c r="AR731" s="251">
        <f>AR733</f>
        <v>2447528.31</v>
      </c>
      <c r="AS731" s="214"/>
      <c r="AT731" s="251">
        <f>AT733</f>
        <v>2511645.84</v>
      </c>
      <c r="AU731" s="214"/>
      <c r="AV731" s="251">
        <f>AV733</f>
        <v>2503215.6799999997</v>
      </c>
      <c r="AW731" s="214"/>
      <c r="AX731" s="253"/>
      <c r="AY731" s="476"/>
      <c r="AZ731" s="251"/>
      <c r="BA731" s="395" t="e">
        <f t="shared" si="31"/>
        <v>#DIV/0!</v>
      </c>
    </row>
    <row r="732" spans="1:53" ht="31.5" hidden="1" x14ac:dyDescent="0.25">
      <c r="A732" s="255"/>
      <c r="B732" s="247" t="s">
        <v>535</v>
      </c>
      <c r="C732" s="247"/>
      <c r="D732" s="248" t="s">
        <v>536</v>
      </c>
      <c r="E732" s="249"/>
      <c r="F732" s="250"/>
      <c r="G732" s="251"/>
      <c r="H732" s="251"/>
      <c r="I732" s="251"/>
      <c r="J732" s="249"/>
      <c r="K732" s="250"/>
      <c r="L732" s="251"/>
      <c r="M732" s="251"/>
      <c r="N732" s="252"/>
      <c r="O732" s="251"/>
      <c r="P732" s="251"/>
      <c r="Q732" s="251"/>
      <c r="R732" s="251"/>
      <c r="S732" s="251"/>
      <c r="T732" s="251"/>
      <c r="U732" s="251"/>
      <c r="V732" s="214"/>
      <c r="W732" s="251"/>
      <c r="X732" s="251"/>
      <c r="Y732" s="251"/>
      <c r="Z732" s="214"/>
      <c r="AA732" s="251"/>
      <c r="AB732" s="214"/>
      <c r="AC732" s="251"/>
      <c r="AD732" s="214"/>
      <c r="AE732" s="251"/>
      <c r="AF732" s="214"/>
      <c r="AG732" s="251"/>
      <c r="AH732" s="214"/>
      <c r="AI732" s="251"/>
      <c r="AJ732" s="214"/>
      <c r="AK732" s="251"/>
      <c r="AL732" s="214"/>
      <c r="AM732" s="214"/>
      <c r="AN732" s="251"/>
      <c r="AO732" s="252"/>
      <c r="AP732" s="251"/>
      <c r="AQ732" s="214"/>
      <c r="AR732" s="251"/>
      <c r="AS732" s="214"/>
      <c r="AT732" s="251"/>
      <c r="AU732" s="214"/>
      <c r="AV732" s="251"/>
      <c r="AW732" s="214"/>
      <c r="AX732" s="253"/>
      <c r="AY732" s="476"/>
      <c r="AZ732" s="251"/>
      <c r="BA732" s="395" t="e">
        <f t="shared" si="31"/>
        <v>#DIV/0!</v>
      </c>
    </row>
    <row r="733" spans="1:53" ht="31.5" hidden="1" x14ac:dyDescent="0.25">
      <c r="A733" s="255" t="s">
        <v>839</v>
      </c>
      <c r="B733" s="257" t="s">
        <v>854</v>
      </c>
      <c r="C733" s="257" t="s">
        <v>764</v>
      </c>
      <c r="D733" s="248" t="s">
        <v>97</v>
      </c>
      <c r="E733" s="239">
        <f>F733+G733+H733+I733</f>
        <v>1049642.21</v>
      </c>
      <c r="F733" s="259">
        <v>299642.21000000002</v>
      </c>
      <c r="G733" s="241">
        <v>256000</v>
      </c>
      <c r="H733" s="241">
        <v>226000</v>
      </c>
      <c r="I733" s="241">
        <v>268000</v>
      </c>
      <c r="J733" s="239">
        <f>K733+L733+M733+N733</f>
        <v>799120.66999999993</v>
      </c>
      <c r="K733" s="259"/>
      <c r="L733" s="241">
        <v>424620.67</v>
      </c>
      <c r="M733" s="241">
        <v>160500</v>
      </c>
      <c r="N733" s="260">
        <v>214000</v>
      </c>
      <c r="O733" s="241">
        <v>2074081.42</v>
      </c>
      <c r="P733" s="241">
        <v>1146100</v>
      </c>
      <c r="Q733" s="241">
        <v>1712292.35</v>
      </c>
      <c r="R733" s="241">
        <v>1726182.65</v>
      </c>
      <c r="S733" s="241">
        <v>1726182.65</v>
      </c>
      <c r="T733" s="241">
        <v>1772182.65</v>
      </c>
      <c r="U733" s="241">
        <f>U735+U738+U740</f>
        <v>3887930.22</v>
      </c>
      <c r="V733" s="214"/>
      <c r="W733" s="241" t="e">
        <f>W735+W738+W740+#REF!</f>
        <v>#REF!</v>
      </c>
      <c r="X733" s="241" t="e">
        <f>X735+X738+X740+#REF!</f>
        <v>#REF!</v>
      </c>
      <c r="Y733" s="241" t="e">
        <f>W733+X733</f>
        <v>#REF!</v>
      </c>
      <c r="Z733" s="214"/>
      <c r="AA733" s="241" t="e">
        <f>AA735+AA738+AA740+#REF!</f>
        <v>#REF!</v>
      </c>
      <c r="AB733" s="214"/>
      <c r="AC733" s="241" t="e">
        <f>AC735+AC738+AC740+#REF!</f>
        <v>#REF!</v>
      </c>
      <c r="AD733" s="214"/>
      <c r="AE733" s="241" t="e">
        <f>AE735+AE738+AE740+#REF!+#REF!</f>
        <v>#REF!</v>
      </c>
      <c r="AF733" s="214"/>
      <c r="AG733" s="241">
        <f>AG735+AG738+AG740</f>
        <v>2182850</v>
      </c>
      <c r="AH733" s="214"/>
      <c r="AI733" s="241">
        <f>AI735+AI738+AI740+AI736+AI739</f>
        <v>2208222.48</v>
      </c>
      <c r="AJ733" s="214"/>
      <c r="AK733" s="241">
        <f>AK735+AK738+AK740+AK736+AK739</f>
        <v>2193495.0099999998</v>
      </c>
      <c r="AL733" s="214"/>
      <c r="AM733" s="214"/>
      <c r="AN733" s="241">
        <f>AN735+AN738+AN740+AN736+AN739</f>
        <v>2310495.0099999998</v>
      </c>
      <c r="AO733" s="260"/>
      <c r="AP733" s="241">
        <f>AP735+AP738+AP740+AP736+AP739</f>
        <v>2310495.0099999998</v>
      </c>
      <c r="AQ733" s="214"/>
      <c r="AR733" s="241">
        <f>AR735+AR738+AR740+AR736+AR739</f>
        <v>2447528.31</v>
      </c>
      <c r="AS733" s="214"/>
      <c r="AT733" s="241">
        <f>AT735+AT738+AT740+AT736+AT739</f>
        <v>2511645.84</v>
      </c>
      <c r="AU733" s="214"/>
      <c r="AV733" s="241">
        <f>AV735+AV738+AV740+AV736+AV739</f>
        <v>2503215.6799999997</v>
      </c>
      <c r="AW733" s="214"/>
      <c r="AX733" s="261">
        <f>AX734</f>
        <v>3000</v>
      </c>
      <c r="AY733" s="476"/>
      <c r="AZ733" s="241">
        <f>AZ734</f>
        <v>3000</v>
      </c>
      <c r="BA733" s="395">
        <f t="shared" si="31"/>
        <v>100</v>
      </c>
    </row>
    <row r="734" spans="1:53" ht="31.5" hidden="1" x14ac:dyDescent="0.25">
      <c r="A734" s="255" t="s">
        <v>839</v>
      </c>
      <c r="B734" s="247" t="s">
        <v>855</v>
      </c>
      <c r="C734" s="257" t="s">
        <v>764</v>
      </c>
      <c r="D734" s="248" t="s">
        <v>108</v>
      </c>
      <c r="E734" s="239"/>
      <c r="F734" s="259"/>
      <c r="G734" s="241"/>
      <c r="H734" s="241"/>
      <c r="I734" s="241"/>
      <c r="J734" s="239"/>
      <c r="K734" s="259"/>
      <c r="L734" s="241"/>
      <c r="M734" s="241"/>
      <c r="N734" s="260"/>
      <c r="O734" s="241"/>
      <c r="P734" s="241"/>
      <c r="Q734" s="241"/>
      <c r="R734" s="241"/>
      <c r="S734" s="241"/>
      <c r="T734" s="241"/>
      <c r="U734" s="241"/>
      <c r="V734" s="214"/>
      <c r="W734" s="241"/>
      <c r="X734" s="241"/>
      <c r="Y734" s="241"/>
      <c r="Z734" s="214"/>
      <c r="AA734" s="241"/>
      <c r="AB734" s="214"/>
      <c r="AC734" s="241"/>
      <c r="AD734" s="214"/>
      <c r="AE734" s="241"/>
      <c r="AF734" s="214"/>
      <c r="AG734" s="241"/>
      <c r="AH734" s="214"/>
      <c r="AI734" s="241"/>
      <c r="AJ734" s="214"/>
      <c r="AK734" s="241"/>
      <c r="AL734" s="214"/>
      <c r="AM734" s="214"/>
      <c r="AN734" s="241"/>
      <c r="AO734" s="260"/>
      <c r="AP734" s="241"/>
      <c r="AQ734" s="214"/>
      <c r="AR734" s="241"/>
      <c r="AS734" s="214"/>
      <c r="AT734" s="241"/>
      <c r="AU734" s="214"/>
      <c r="AV734" s="241"/>
      <c r="AW734" s="214"/>
      <c r="AX734" s="261">
        <f>AX735</f>
        <v>3000</v>
      </c>
      <c r="AY734" s="476"/>
      <c r="AZ734" s="241">
        <f>AZ735</f>
        <v>3000</v>
      </c>
      <c r="BA734" s="395">
        <f t="shared" si="31"/>
        <v>100</v>
      </c>
    </row>
    <row r="735" spans="1:53" ht="47.25" hidden="1" x14ac:dyDescent="0.25">
      <c r="A735" s="255" t="s">
        <v>839</v>
      </c>
      <c r="B735" s="247" t="s">
        <v>855</v>
      </c>
      <c r="C735" s="247" t="s">
        <v>801</v>
      </c>
      <c r="D735" s="258" t="s">
        <v>751</v>
      </c>
      <c r="E735" s="239"/>
      <c r="F735" s="259"/>
      <c r="G735" s="241"/>
      <c r="H735" s="241"/>
      <c r="I735" s="241"/>
      <c r="J735" s="239"/>
      <c r="K735" s="259"/>
      <c r="L735" s="241"/>
      <c r="M735" s="241"/>
      <c r="N735" s="260"/>
      <c r="O735" s="241"/>
      <c r="P735" s="241"/>
      <c r="Q735" s="241"/>
      <c r="R735" s="241"/>
      <c r="S735" s="241"/>
      <c r="T735" s="241"/>
      <c r="U735" s="241">
        <v>2365930.2200000002</v>
      </c>
      <c r="V735" s="214">
        <v>17700</v>
      </c>
      <c r="W735" s="241">
        <f>U735+V735</f>
        <v>2383630.2200000002</v>
      </c>
      <c r="X735" s="241">
        <v>522138.21</v>
      </c>
      <c r="Y735" s="241">
        <f>W735+X735</f>
        <v>2905768.43</v>
      </c>
      <c r="Z735" s="264">
        <v>-160245.65</v>
      </c>
      <c r="AA735" s="241">
        <f>Y735+Z735</f>
        <v>2745522.7800000003</v>
      </c>
      <c r="AB735" s="214"/>
      <c r="AC735" s="241">
        <f>AA735+AB735</f>
        <v>2745522.7800000003</v>
      </c>
      <c r="AD735" s="214">
        <v>58930.33</v>
      </c>
      <c r="AE735" s="241">
        <v>2817393.11</v>
      </c>
      <c r="AF735" s="214"/>
      <c r="AG735" s="241">
        <v>2014550</v>
      </c>
      <c r="AH735" s="214"/>
      <c r="AI735" s="241">
        <v>2014550</v>
      </c>
      <c r="AJ735" s="214"/>
      <c r="AK735" s="241">
        <v>2014550</v>
      </c>
      <c r="AL735" s="214">
        <v>241000</v>
      </c>
      <c r="AM735" s="272">
        <v>-124000</v>
      </c>
      <c r="AN735" s="241">
        <f>AK735+AL735+AM735</f>
        <v>2131550</v>
      </c>
      <c r="AO735" s="260"/>
      <c r="AP735" s="241">
        <v>2131550</v>
      </c>
      <c r="AQ735" s="264">
        <v>206100</v>
      </c>
      <c r="AR735" s="241">
        <f>AP735+AQ735</f>
        <v>2337650</v>
      </c>
      <c r="AS735" s="214">
        <v>68620</v>
      </c>
      <c r="AT735" s="241">
        <v>2401767.5299999998</v>
      </c>
      <c r="AU735" s="264">
        <v>-8430.16</v>
      </c>
      <c r="AV735" s="241">
        <f>AT735+AU735</f>
        <v>2393337.3699999996</v>
      </c>
      <c r="AW735" s="264">
        <v>18907.009999999998</v>
      </c>
      <c r="AX735" s="261">
        <v>3000</v>
      </c>
      <c r="AY735" s="476"/>
      <c r="AZ735" s="241">
        <v>3000</v>
      </c>
      <c r="BA735" s="395">
        <f t="shared" si="31"/>
        <v>100</v>
      </c>
    </row>
    <row r="736" spans="1:53" ht="31.5" hidden="1" x14ac:dyDescent="0.25">
      <c r="A736" s="255" t="s">
        <v>839</v>
      </c>
      <c r="B736" s="247" t="s">
        <v>856</v>
      </c>
      <c r="C736" s="247" t="s">
        <v>764</v>
      </c>
      <c r="D736" s="248" t="s">
        <v>106</v>
      </c>
      <c r="E736" s="239"/>
      <c r="F736" s="259"/>
      <c r="G736" s="241"/>
      <c r="H736" s="241"/>
      <c r="I736" s="241"/>
      <c r="J736" s="239"/>
      <c r="K736" s="259"/>
      <c r="L736" s="241"/>
      <c r="M736" s="241"/>
      <c r="N736" s="260"/>
      <c r="O736" s="241"/>
      <c r="P736" s="241"/>
      <c r="Q736" s="241"/>
      <c r="R736" s="241"/>
      <c r="S736" s="241"/>
      <c r="T736" s="241"/>
      <c r="U736" s="241"/>
      <c r="V736" s="214"/>
      <c r="W736" s="241"/>
      <c r="X736" s="241"/>
      <c r="Y736" s="241"/>
      <c r="Z736" s="270"/>
      <c r="AA736" s="241"/>
      <c r="AB736" s="214"/>
      <c r="AC736" s="241"/>
      <c r="AD736" s="214"/>
      <c r="AE736" s="241"/>
      <c r="AF736" s="214"/>
      <c r="AG736" s="241"/>
      <c r="AH736" s="214"/>
      <c r="AI736" s="241"/>
      <c r="AJ736" s="214"/>
      <c r="AK736" s="241"/>
      <c r="AL736" s="214"/>
      <c r="AM736" s="214"/>
      <c r="AN736" s="241"/>
      <c r="AO736" s="260"/>
      <c r="AP736" s="241"/>
      <c r="AQ736" s="214"/>
      <c r="AR736" s="241"/>
      <c r="AS736" s="214"/>
      <c r="AT736" s="241"/>
      <c r="AU736" s="214"/>
      <c r="AV736" s="241"/>
      <c r="AW736" s="214"/>
      <c r="AX736" s="261">
        <f>AX737</f>
        <v>50</v>
      </c>
      <c r="AY736" s="476"/>
      <c r="AZ736" s="241">
        <f>AZ737</f>
        <v>50</v>
      </c>
      <c r="BA736" s="395">
        <f t="shared" si="31"/>
        <v>100</v>
      </c>
    </row>
    <row r="737" spans="1:53" ht="31.5" hidden="1" x14ac:dyDescent="0.25">
      <c r="A737" s="255" t="s">
        <v>839</v>
      </c>
      <c r="B737" s="247" t="s">
        <v>857</v>
      </c>
      <c r="C737" s="247" t="s">
        <v>764</v>
      </c>
      <c r="D737" s="248" t="s">
        <v>108</v>
      </c>
      <c r="E737" s="239"/>
      <c r="F737" s="259"/>
      <c r="G737" s="241"/>
      <c r="H737" s="241"/>
      <c r="I737" s="241"/>
      <c r="J737" s="239"/>
      <c r="K737" s="259"/>
      <c r="L737" s="241"/>
      <c r="M737" s="241"/>
      <c r="N737" s="260"/>
      <c r="O737" s="241"/>
      <c r="P737" s="241"/>
      <c r="Q737" s="241"/>
      <c r="R737" s="241"/>
      <c r="S737" s="241"/>
      <c r="T737" s="241"/>
      <c r="U737" s="241"/>
      <c r="V737" s="214"/>
      <c r="W737" s="241"/>
      <c r="X737" s="241"/>
      <c r="Y737" s="241"/>
      <c r="Z737" s="270"/>
      <c r="AA737" s="241"/>
      <c r="AB737" s="214"/>
      <c r="AC737" s="241"/>
      <c r="AD737" s="214"/>
      <c r="AE737" s="241"/>
      <c r="AF737" s="214"/>
      <c r="AG737" s="241"/>
      <c r="AH737" s="214"/>
      <c r="AI737" s="241"/>
      <c r="AJ737" s="214"/>
      <c r="AK737" s="241"/>
      <c r="AL737" s="214"/>
      <c r="AM737" s="214"/>
      <c r="AN737" s="241"/>
      <c r="AO737" s="260"/>
      <c r="AP737" s="241"/>
      <c r="AQ737" s="214"/>
      <c r="AR737" s="241"/>
      <c r="AS737" s="214"/>
      <c r="AT737" s="241"/>
      <c r="AU737" s="214"/>
      <c r="AV737" s="241"/>
      <c r="AW737" s="214"/>
      <c r="AX737" s="261">
        <f>AX738</f>
        <v>50</v>
      </c>
      <c r="AY737" s="476"/>
      <c r="AZ737" s="241">
        <f>AZ738</f>
        <v>50</v>
      </c>
      <c r="BA737" s="395">
        <f t="shared" si="31"/>
        <v>100</v>
      </c>
    </row>
    <row r="738" spans="1:53" ht="31.5" hidden="1" x14ac:dyDescent="0.25">
      <c r="A738" s="255" t="s">
        <v>839</v>
      </c>
      <c r="B738" s="247" t="s">
        <v>857</v>
      </c>
      <c r="C738" s="247" t="s">
        <v>801</v>
      </c>
      <c r="D738" s="258" t="s">
        <v>750</v>
      </c>
      <c r="E738" s="239">
        <f>F738+G738+H738+I738</f>
        <v>1049642.21</v>
      </c>
      <c r="F738" s="259">
        <v>299642.21000000002</v>
      </c>
      <c r="G738" s="241">
        <v>256000</v>
      </c>
      <c r="H738" s="241">
        <v>226000</v>
      </c>
      <c r="I738" s="241">
        <v>268000</v>
      </c>
      <c r="J738" s="239">
        <f>K738+L738+M738+N738</f>
        <v>799120.66999999993</v>
      </c>
      <c r="K738" s="259"/>
      <c r="L738" s="241">
        <v>424620.67</v>
      </c>
      <c r="M738" s="241">
        <v>160500</v>
      </c>
      <c r="N738" s="260">
        <v>214000</v>
      </c>
      <c r="O738" s="241">
        <v>2074081.42</v>
      </c>
      <c r="P738" s="241">
        <v>1146100</v>
      </c>
      <c r="Q738" s="241">
        <v>180660</v>
      </c>
      <c r="R738" s="241">
        <v>162519.71</v>
      </c>
      <c r="S738" s="241">
        <v>162519.71</v>
      </c>
      <c r="T738" s="241">
        <v>182589.71</v>
      </c>
      <c r="U738" s="241">
        <v>80000</v>
      </c>
      <c r="V738" s="264">
        <v>3032.87</v>
      </c>
      <c r="W738" s="241">
        <f>U738+V738</f>
        <v>83032.87</v>
      </c>
      <c r="X738" s="241">
        <v>0</v>
      </c>
      <c r="Y738" s="241">
        <f>W738+X738</f>
        <v>83032.87</v>
      </c>
      <c r="Z738" s="214"/>
      <c r="AA738" s="241">
        <f>Y738+Z738</f>
        <v>83032.87</v>
      </c>
      <c r="AB738" s="214"/>
      <c r="AC738" s="241">
        <f>AA738+AB738</f>
        <v>83032.87</v>
      </c>
      <c r="AD738" s="214"/>
      <c r="AE738" s="241">
        <v>91050.87</v>
      </c>
      <c r="AF738" s="214">
        <v>986</v>
      </c>
      <c r="AG738" s="241">
        <v>104000</v>
      </c>
      <c r="AH738" s="214">
        <v>10645.01</v>
      </c>
      <c r="AI738" s="241">
        <f>AG738+AH738</f>
        <v>114645.01</v>
      </c>
      <c r="AJ738" s="214"/>
      <c r="AK738" s="241">
        <f>AI738+AJ738</f>
        <v>114645.01</v>
      </c>
      <c r="AL738" s="214"/>
      <c r="AM738" s="214"/>
      <c r="AN738" s="241">
        <f>AK738+AL738+AM738</f>
        <v>114645.01</v>
      </c>
      <c r="AO738" s="260"/>
      <c r="AP738" s="241">
        <f>AM738+AN738+AO738</f>
        <v>114645.01</v>
      </c>
      <c r="AQ738" s="214">
        <v>-4766.7</v>
      </c>
      <c r="AR738" s="241">
        <f>AP738+AQ738</f>
        <v>109878.31</v>
      </c>
      <c r="AS738" s="214"/>
      <c r="AT738" s="241">
        <f>AR738+AS738</f>
        <v>109878.31</v>
      </c>
      <c r="AU738" s="214"/>
      <c r="AV738" s="241">
        <f>AT738+AU738</f>
        <v>109878.31</v>
      </c>
      <c r="AW738" s="214"/>
      <c r="AX738" s="261">
        <v>50</v>
      </c>
      <c r="AY738" s="476"/>
      <c r="AZ738" s="241">
        <v>50</v>
      </c>
      <c r="BA738" s="395">
        <f t="shared" si="31"/>
        <v>100</v>
      </c>
    </row>
    <row r="739" spans="1:53" ht="15.75" hidden="1" x14ac:dyDescent="0.25">
      <c r="A739" s="255" t="s">
        <v>839</v>
      </c>
      <c r="B739" s="247" t="s">
        <v>858</v>
      </c>
      <c r="C739" s="247" t="s">
        <v>764</v>
      </c>
      <c r="D739" s="248" t="s">
        <v>717</v>
      </c>
      <c r="E739" s="239"/>
      <c r="F739" s="259"/>
      <c r="G739" s="241"/>
      <c r="H739" s="241"/>
      <c r="I739" s="241"/>
      <c r="J739" s="239"/>
      <c r="K739" s="259"/>
      <c r="L739" s="241"/>
      <c r="M739" s="241"/>
      <c r="N739" s="260"/>
      <c r="O739" s="241"/>
      <c r="P739" s="241"/>
      <c r="Q739" s="241"/>
      <c r="R739" s="241"/>
      <c r="S739" s="241"/>
      <c r="T739" s="241"/>
      <c r="U739" s="241"/>
      <c r="V739" s="270"/>
      <c r="W739" s="241"/>
      <c r="X739" s="241"/>
      <c r="Y739" s="241"/>
      <c r="Z739" s="214"/>
      <c r="AA739" s="241"/>
      <c r="AB739" s="214"/>
      <c r="AC739" s="241"/>
      <c r="AD739" s="214"/>
      <c r="AE739" s="241"/>
      <c r="AF739" s="214"/>
      <c r="AG739" s="241"/>
      <c r="AH739" s="214">
        <v>14727.47</v>
      </c>
      <c r="AI739" s="241">
        <f>AH739</f>
        <v>14727.47</v>
      </c>
      <c r="AJ739" s="214">
        <v>-14727.47</v>
      </c>
      <c r="AK739" s="241">
        <f>AI739+AJ739</f>
        <v>0</v>
      </c>
      <c r="AL739" s="214"/>
      <c r="AM739" s="214"/>
      <c r="AN739" s="241">
        <f>AL739+AM739</f>
        <v>0</v>
      </c>
      <c r="AO739" s="260"/>
      <c r="AP739" s="241">
        <f>AN739+AO739</f>
        <v>0</v>
      </c>
      <c r="AQ739" s="214"/>
      <c r="AR739" s="241">
        <f>AP739+AQ739</f>
        <v>0</v>
      </c>
      <c r="AS739" s="214"/>
      <c r="AT739" s="241">
        <f>AR739+AS739</f>
        <v>0</v>
      </c>
      <c r="AU739" s="214"/>
      <c r="AV739" s="241">
        <f>AT739+AU739</f>
        <v>0</v>
      </c>
      <c r="AW739" s="214"/>
      <c r="AX739" s="261">
        <f>AX740</f>
        <v>1180</v>
      </c>
      <c r="AY739" s="476"/>
      <c r="AZ739" s="241">
        <f>AZ740</f>
        <v>1180</v>
      </c>
      <c r="BA739" s="395">
        <f t="shared" si="31"/>
        <v>100</v>
      </c>
    </row>
    <row r="740" spans="1:53" ht="31.5" hidden="1" x14ac:dyDescent="0.25">
      <c r="A740" s="255" t="s">
        <v>839</v>
      </c>
      <c r="B740" s="247" t="s">
        <v>859</v>
      </c>
      <c r="C740" s="247" t="s">
        <v>764</v>
      </c>
      <c r="D740" s="248" t="s">
        <v>97</v>
      </c>
      <c r="E740" s="239"/>
      <c r="F740" s="259"/>
      <c r="G740" s="241"/>
      <c r="H740" s="241"/>
      <c r="I740" s="241"/>
      <c r="J740" s="239"/>
      <c r="K740" s="259"/>
      <c r="L740" s="241"/>
      <c r="M740" s="241"/>
      <c r="N740" s="260"/>
      <c r="O740" s="241"/>
      <c r="P740" s="241"/>
      <c r="Q740" s="241"/>
      <c r="R740" s="241"/>
      <c r="S740" s="241">
        <v>783491</v>
      </c>
      <c r="T740" s="241">
        <v>783491</v>
      </c>
      <c r="U740" s="241">
        <v>1442000</v>
      </c>
      <c r="V740" s="214"/>
      <c r="W740" s="241">
        <v>1442000</v>
      </c>
      <c r="X740" s="241">
        <v>-1142000</v>
      </c>
      <c r="Y740" s="241">
        <f>W740+X740</f>
        <v>300000</v>
      </c>
      <c r="Z740" s="214"/>
      <c r="AA740" s="241">
        <f>Y740+Z740</f>
        <v>300000</v>
      </c>
      <c r="AB740" s="214"/>
      <c r="AC740" s="241">
        <f>AA740+AB740</f>
        <v>300000</v>
      </c>
      <c r="AD740" s="214"/>
      <c r="AE740" s="241">
        <f>AC740+AD740</f>
        <v>300000</v>
      </c>
      <c r="AF740" s="214"/>
      <c r="AG740" s="241">
        <v>64300</v>
      </c>
      <c r="AH740" s="214"/>
      <c r="AI740" s="241">
        <v>64300</v>
      </c>
      <c r="AJ740" s="214"/>
      <c r="AK740" s="241">
        <v>64300</v>
      </c>
      <c r="AL740" s="214"/>
      <c r="AM740" s="214"/>
      <c r="AN740" s="241">
        <v>64300</v>
      </c>
      <c r="AO740" s="260"/>
      <c r="AP740" s="241">
        <v>64300</v>
      </c>
      <c r="AQ740" s="214">
        <v>-64300</v>
      </c>
      <c r="AR740" s="241">
        <f>AP740+AQ740</f>
        <v>0</v>
      </c>
      <c r="AS740" s="214"/>
      <c r="AT740" s="241">
        <f>AR740+AS740</f>
        <v>0</v>
      </c>
      <c r="AU740" s="214"/>
      <c r="AV740" s="241">
        <f>AT740+AU740</f>
        <v>0</v>
      </c>
      <c r="AW740" s="214"/>
      <c r="AX740" s="261">
        <f>AX741</f>
        <v>1180</v>
      </c>
      <c r="AY740" s="476"/>
      <c r="AZ740" s="241">
        <f>AZ741</f>
        <v>1180</v>
      </c>
      <c r="BA740" s="395">
        <f t="shared" si="31"/>
        <v>100</v>
      </c>
    </row>
    <row r="741" spans="1:53" ht="31.5" hidden="1" x14ac:dyDescent="0.25">
      <c r="A741" s="255" t="s">
        <v>839</v>
      </c>
      <c r="B741" s="247" t="s">
        <v>860</v>
      </c>
      <c r="C741" s="247" t="s">
        <v>764</v>
      </c>
      <c r="D741" s="248" t="s">
        <v>108</v>
      </c>
      <c r="E741" s="239"/>
      <c r="F741" s="259"/>
      <c r="G741" s="241"/>
      <c r="H741" s="241"/>
      <c r="I741" s="241"/>
      <c r="J741" s="239"/>
      <c r="K741" s="259"/>
      <c r="L741" s="241"/>
      <c r="M741" s="241"/>
      <c r="N741" s="260"/>
      <c r="O741" s="241"/>
      <c r="P741" s="241"/>
      <c r="Q741" s="241"/>
      <c r="R741" s="241"/>
      <c r="S741" s="241"/>
      <c r="T741" s="241"/>
      <c r="U741" s="241"/>
      <c r="V741" s="214"/>
      <c r="W741" s="241"/>
      <c r="X741" s="241"/>
      <c r="Y741" s="241"/>
      <c r="Z741" s="214"/>
      <c r="AA741" s="241"/>
      <c r="AB741" s="214"/>
      <c r="AC741" s="241"/>
      <c r="AD741" s="214"/>
      <c r="AE741" s="241"/>
      <c r="AF741" s="214"/>
      <c r="AG741" s="241"/>
      <c r="AH741" s="214"/>
      <c r="AI741" s="241"/>
      <c r="AJ741" s="214"/>
      <c r="AK741" s="241"/>
      <c r="AL741" s="214"/>
      <c r="AM741" s="214"/>
      <c r="AN741" s="241"/>
      <c r="AO741" s="260"/>
      <c r="AP741" s="241"/>
      <c r="AQ741" s="214"/>
      <c r="AR741" s="241"/>
      <c r="AS741" s="214"/>
      <c r="AT741" s="241"/>
      <c r="AU741" s="214"/>
      <c r="AV741" s="241"/>
      <c r="AW741" s="214"/>
      <c r="AX741" s="261">
        <f>AX742</f>
        <v>1180</v>
      </c>
      <c r="AY741" s="476"/>
      <c r="AZ741" s="241">
        <f>AZ742</f>
        <v>1180</v>
      </c>
      <c r="BA741" s="395">
        <f t="shared" si="31"/>
        <v>100</v>
      </c>
    </row>
    <row r="742" spans="1:53" ht="47.25" hidden="1" x14ac:dyDescent="0.25">
      <c r="A742" s="255" t="s">
        <v>839</v>
      </c>
      <c r="B742" s="247" t="s">
        <v>860</v>
      </c>
      <c r="C742" s="247" t="s">
        <v>801</v>
      </c>
      <c r="D742" s="258" t="s">
        <v>751</v>
      </c>
      <c r="E742" s="249"/>
      <c r="F742" s="250"/>
      <c r="G742" s="251"/>
      <c r="H742" s="251"/>
      <c r="I742" s="251"/>
      <c r="J742" s="249"/>
      <c r="K742" s="250"/>
      <c r="L742" s="251"/>
      <c r="M742" s="251"/>
      <c r="N742" s="252"/>
      <c r="O742" s="251"/>
      <c r="P742" s="251"/>
      <c r="Q742" s="251"/>
      <c r="R742" s="251"/>
      <c r="S742" s="251"/>
      <c r="T742" s="251"/>
      <c r="U742" s="251"/>
      <c r="V742" s="214"/>
      <c r="W742" s="251"/>
      <c r="X742" s="251"/>
      <c r="Y742" s="251"/>
      <c r="Z742" s="214"/>
      <c r="AA742" s="251"/>
      <c r="AB742" s="214"/>
      <c r="AC742" s="251"/>
      <c r="AD742" s="214"/>
      <c r="AE742" s="251"/>
      <c r="AF742" s="214"/>
      <c r="AG742" s="251"/>
      <c r="AH742" s="214"/>
      <c r="AI742" s="251"/>
      <c r="AJ742" s="214"/>
      <c r="AK742" s="251"/>
      <c r="AL742" s="214"/>
      <c r="AM742" s="214"/>
      <c r="AN742" s="251"/>
      <c r="AO742" s="252"/>
      <c r="AP742" s="251"/>
      <c r="AQ742" s="214"/>
      <c r="AR742" s="251"/>
      <c r="AS742" s="214"/>
      <c r="AT742" s="251"/>
      <c r="AU742" s="214"/>
      <c r="AV742" s="251"/>
      <c r="AW742" s="214"/>
      <c r="AX742" s="253">
        <v>1180</v>
      </c>
      <c r="AY742" s="476"/>
      <c r="AZ742" s="251">
        <v>1180</v>
      </c>
      <c r="BA742" s="395">
        <f t="shared" si="31"/>
        <v>100</v>
      </c>
    </row>
    <row r="743" spans="1:53" ht="15.75" hidden="1" x14ac:dyDescent="0.25">
      <c r="A743" s="255"/>
      <c r="B743" s="257" t="s">
        <v>1016</v>
      </c>
      <c r="C743" s="257"/>
      <c r="D743" s="258" t="s">
        <v>1017</v>
      </c>
      <c r="E743" s="239"/>
      <c r="F743" s="259"/>
      <c r="G743" s="241"/>
      <c r="H743" s="241"/>
      <c r="I743" s="241"/>
      <c r="J743" s="239"/>
      <c r="K743" s="259"/>
      <c r="L743" s="241"/>
      <c r="M743" s="241"/>
      <c r="N743" s="260"/>
      <c r="O743" s="241"/>
      <c r="P743" s="241"/>
      <c r="Q743" s="241"/>
      <c r="R743" s="241"/>
      <c r="S743" s="241"/>
      <c r="T743" s="241"/>
      <c r="U743" s="241"/>
      <c r="V743" s="214"/>
      <c r="W743" s="241"/>
      <c r="X743" s="241"/>
      <c r="Y743" s="241"/>
      <c r="Z743" s="214"/>
      <c r="AA743" s="241"/>
      <c r="AB743" s="214"/>
      <c r="AC743" s="241"/>
      <c r="AD743" s="214"/>
      <c r="AE743" s="241"/>
      <c r="AF743" s="214"/>
      <c r="AG743" s="241"/>
      <c r="AH743" s="214"/>
      <c r="AI743" s="241">
        <f>AI744</f>
        <v>0</v>
      </c>
      <c r="AJ743" s="214"/>
      <c r="AK743" s="241">
        <f>AK744</f>
        <v>40000</v>
      </c>
      <c r="AL743" s="214"/>
      <c r="AM743" s="214"/>
      <c r="AN743" s="241">
        <f>AN744</f>
        <v>40000</v>
      </c>
      <c r="AO743" s="260"/>
      <c r="AP743" s="241">
        <f>AP744</f>
        <v>40000</v>
      </c>
      <c r="AQ743" s="214"/>
      <c r="AR743" s="241">
        <f>AR744</f>
        <v>40000</v>
      </c>
      <c r="AS743" s="214"/>
      <c r="AT743" s="241">
        <f>AT744</f>
        <v>40000</v>
      </c>
      <c r="AU743" s="214"/>
      <c r="AV743" s="241">
        <f>AV744</f>
        <v>62500</v>
      </c>
      <c r="AW743" s="214"/>
      <c r="AX743" s="261">
        <f>AX744</f>
        <v>0</v>
      </c>
      <c r="AY743" s="476"/>
      <c r="AZ743" s="241">
        <f>AZ744</f>
        <v>0</v>
      </c>
      <c r="BA743" s="395" t="e">
        <f t="shared" si="31"/>
        <v>#DIV/0!</v>
      </c>
    </row>
    <row r="744" spans="1:53" ht="15.75" hidden="1" x14ac:dyDescent="0.25">
      <c r="A744" s="255"/>
      <c r="B744" s="257" t="s">
        <v>1018</v>
      </c>
      <c r="C744" s="257"/>
      <c r="D744" s="258" t="s">
        <v>531</v>
      </c>
      <c r="E744" s="239"/>
      <c r="F744" s="259"/>
      <c r="G744" s="241"/>
      <c r="H744" s="241"/>
      <c r="I744" s="241"/>
      <c r="J744" s="239"/>
      <c r="K744" s="259"/>
      <c r="L744" s="241"/>
      <c r="M744" s="241"/>
      <c r="N744" s="260"/>
      <c r="O744" s="241"/>
      <c r="P744" s="241"/>
      <c r="Q744" s="241"/>
      <c r="R744" s="241"/>
      <c r="S744" s="241"/>
      <c r="T744" s="241"/>
      <c r="U744" s="241"/>
      <c r="V744" s="214"/>
      <c r="W744" s="241"/>
      <c r="X744" s="241"/>
      <c r="Y744" s="241"/>
      <c r="Z744" s="214"/>
      <c r="AA744" s="241"/>
      <c r="AB744" s="214"/>
      <c r="AC744" s="241"/>
      <c r="AD744" s="214"/>
      <c r="AE744" s="241"/>
      <c r="AF744" s="214"/>
      <c r="AG744" s="241"/>
      <c r="AH744" s="214"/>
      <c r="AI744" s="241"/>
      <c r="AJ744" s="214">
        <v>40000</v>
      </c>
      <c r="AK744" s="241">
        <f>AJ744</f>
        <v>40000</v>
      </c>
      <c r="AL744" s="214"/>
      <c r="AM744" s="214"/>
      <c r="AN744" s="241">
        <f>AK744+AL744+AM744</f>
        <v>40000</v>
      </c>
      <c r="AO744" s="260"/>
      <c r="AP744" s="241">
        <f>AM744+AN744+AO744</f>
        <v>40000</v>
      </c>
      <c r="AQ744" s="214"/>
      <c r="AR744" s="241">
        <f>AO744+AP744+AQ744</f>
        <v>40000</v>
      </c>
      <c r="AS744" s="214"/>
      <c r="AT744" s="241">
        <f>AQ744+AR744+AS744</f>
        <v>40000</v>
      </c>
      <c r="AU744" s="214">
        <v>22500</v>
      </c>
      <c r="AV744" s="241">
        <f>AS744+AT744+AU744</f>
        <v>62500</v>
      </c>
      <c r="AW744" s="214"/>
      <c r="AX744" s="261"/>
      <c r="AY744" s="476"/>
      <c r="AZ744" s="241"/>
      <c r="BA744" s="395" t="e">
        <f t="shared" si="31"/>
        <v>#DIV/0!</v>
      </c>
    </row>
    <row r="745" spans="1:53" ht="15.75" hidden="1" x14ac:dyDescent="0.25">
      <c r="A745" s="255"/>
      <c r="B745" s="257" t="s">
        <v>1019</v>
      </c>
      <c r="C745" s="257"/>
      <c r="D745" s="248" t="s">
        <v>470</v>
      </c>
      <c r="E745" s="239"/>
      <c r="F745" s="259"/>
      <c r="G745" s="241"/>
      <c r="H745" s="241"/>
      <c r="I745" s="241"/>
      <c r="J745" s="239"/>
      <c r="K745" s="259"/>
      <c r="L745" s="241"/>
      <c r="M745" s="241"/>
      <c r="N745" s="260"/>
      <c r="O745" s="241"/>
      <c r="P745" s="241"/>
      <c r="Q745" s="241"/>
      <c r="R745" s="241"/>
      <c r="S745" s="241"/>
      <c r="T745" s="241"/>
      <c r="U745" s="241"/>
      <c r="V745" s="270"/>
      <c r="W745" s="241"/>
      <c r="X745" s="241"/>
      <c r="Y745" s="241"/>
      <c r="Z745" s="270"/>
      <c r="AA745" s="241"/>
      <c r="AB745" s="214"/>
      <c r="AC745" s="241"/>
      <c r="AD745" s="214"/>
      <c r="AE745" s="241"/>
      <c r="AF745" s="214"/>
      <c r="AG745" s="241"/>
      <c r="AH745" s="214"/>
      <c r="AI745" s="241"/>
      <c r="AJ745" s="214"/>
      <c r="AK745" s="241"/>
      <c r="AL745" s="214">
        <v>50000</v>
      </c>
      <c r="AM745" s="214">
        <v>15000</v>
      </c>
      <c r="AN745" s="241">
        <f>AK745+AL745+AM745</f>
        <v>65000</v>
      </c>
      <c r="AO745" s="260"/>
      <c r="AP745" s="241">
        <v>65000</v>
      </c>
      <c r="AQ745" s="214"/>
      <c r="AR745" s="241">
        <v>65000</v>
      </c>
      <c r="AS745" s="214">
        <v>89500</v>
      </c>
      <c r="AT745" s="241">
        <f>AR745+AS745</f>
        <v>154500</v>
      </c>
      <c r="AU745" s="214"/>
      <c r="AV745" s="241">
        <f>AT745+AU745</f>
        <v>154500</v>
      </c>
      <c r="AW745" s="214"/>
      <c r="AX745" s="261">
        <f>AX746</f>
        <v>0</v>
      </c>
      <c r="AY745" s="476"/>
      <c r="AZ745" s="241">
        <f>AZ746</f>
        <v>0</v>
      </c>
      <c r="BA745" s="395" t="e">
        <f t="shared" si="31"/>
        <v>#DIV/0!</v>
      </c>
    </row>
    <row r="746" spans="1:53" ht="63" hidden="1" x14ac:dyDescent="0.25">
      <c r="A746" s="255"/>
      <c r="B746" s="257" t="s">
        <v>1020</v>
      </c>
      <c r="C746" s="257"/>
      <c r="D746" s="258" t="s">
        <v>1021</v>
      </c>
      <c r="E746" s="239"/>
      <c r="F746" s="259"/>
      <c r="G746" s="241"/>
      <c r="H746" s="241"/>
      <c r="I746" s="241"/>
      <c r="J746" s="239"/>
      <c r="K746" s="259"/>
      <c r="L746" s="241"/>
      <c r="M746" s="241"/>
      <c r="N746" s="260"/>
      <c r="O746" s="241"/>
      <c r="P746" s="241"/>
      <c r="Q746" s="241"/>
      <c r="R746" s="241"/>
      <c r="S746" s="241"/>
      <c r="T746" s="241"/>
      <c r="U746" s="241"/>
      <c r="V746" s="270"/>
      <c r="W746" s="241"/>
      <c r="X746" s="241"/>
      <c r="Y746" s="241"/>
      <c r="Z746" s="270"/>
      <c r="AA746" s="241"/>
      <c r="AB746" s="214"/>
      <c r="AC746" s="241"/>
      <c r="AD746" s="214"/>
      <c r="AE746" s="241"/>
      <c r="AF746" s="214"/>
      <c r="AG746" s="241"/>
      <c r="AH746" s="214"/>
      <c r="AI746" s="241"/>
      <c r="AJ746" s="214"/>
      <c r="AK746" s="241"/>
      <c r="AL746" s="214"/>
      <c r="AM746" s="214"/>
      <c r="AN746" s="241"/>
      <c r="AO746" s="260"/>
      <c r="AP746" s="241"/>
      <c r="AQ746" s="214">
        <v>4766.7</v>
      </c>
      <c r="AR746" s="241">
        <f>AP746+AQ746</f>
        <v>4766.7</v>
      </c>
      <c r="AS746" s="214"/>
      <c r="AT746" s="241">
        <f>AR746+AS746</f>
        <v>4766.7</v>
      </c>
      <c r="AU746" s="214"/>
      <c r="AV746" s="241">
        <f>AT746+AU746</f>
        <v>4766.7</v>
      </c>
      <c r="AW746" s="214"/>
      <c r="AX746" s="261"/>
      <c r="AY746" s="476"/>
      <c r="AZ746" s="241"/>
      <c r="BA746" s="395" t="e">
        <f t="shared" si="31"/>
        <v>#DIV/0!</v>
      </c>
    </row>
    <row r="747" spans="1:53" ht="15.75" hidden="1" x14ac:dyDescent="0.25">
      <c r="A747" s="255"/>
      <c r="B747" s="237" t="s">
        <v>537</v>
      </c>
      <c r="C747" s="237"/>
      <c r="D747" s="238" t="s">
        <v>538</v>
      </c>
      <c r="E747" s="239" t="e">
        <f>F747+G747+H747+I747</f>
        <v>#REF!</v>
      </c>
      <c r="F747" s="239" t="e">
        <f>F748+F761</f>
        <v>#REF!</v>
      </c>
      <c r="G747" s="239" t="e">
        <f>G748+G761</f>
        <v>#REF!</v>
      </c>
      <c r="H747" s="239" t="e">
        <f>H748+H761</f>
        <v>#REF!</v>
      </c>
      <c r="I747" s="239" t="e">
        <f>I748+I761</f>
        <v>#REF!</v>
      </c>
      <c r="J747" s="239" t="e">
        <f>K747+L747+M747+N747</f>
        <v>#REF!</v>
      </c>
      <c r="K747" s="239" t="e">
        <f>K748+K761</f>
        <v>#REF!</v>
      </c>
      <c r="L747" s="239" t="e">
        <f>L748+L761</f>
        <v>#REF!</v>
      </c>
      <c r="M747" s="239" t="e">
        <f>M748+M761</f>
        <v>#REF!</v>
      </c>
      <c r="N747" s="240" t="e">
        <f>N748+N761</f>
        <v>#REF!</v>
      </c>
      <c r="O747" s="239">
        <v>5076524.5999999996</v>
      </c>
      <c r="P747" s="241"/>
      <c r="Q747" s="239" t="e">
        <f>Q748+Q761+#REF!</f>
        <v>#REF!</v>
      </c>
      <c r="R747" s="239" t="e">
        <f>R748+R761+#REF!</f>
        <v>#REF!</v>
      </c>
      <c r="S747" s="239" t="e">
        <f>S748+S761+#REF!</f>
        <v>#REF!</v>
      </c>
      <c r="T747" s="239" t="e">
        <f>T748+T761+#REF!</f>
        <v>#REF!</v>
      </c>
      <c r="U747" s="239" t="e">
        <f>U748+U761+U752+#REF!+U765</f>
        <v>#REF!</v>
      </c>
      <c r="V747" s="214"/>
      <c r="W747" s="239" t="e">
        <f>W748+W761+W752+#REF!+W765</f>
        <v>#REF!</v>
      </c>
      <c r="X747" s="239" t="e">
        <f>X748+X761+X752+#REF!+X765</f>
        <v>#REF!</v>
      </c>
      <c r="Y747" s="239" t="e">
        <f t="shared" ref="Y747:Y754" si="32">W747+X747</f>
        <v>#REF!</v>
      </c>
      <c r="Z747" s="214"/>
      <c r="AA747" s="239" t="e">
        <f>AA748+AA752+#REF!+AA761+AA765</f>
        <v>#REF!</v>
      </c>
      <c r="AB747" s="214"/>
      <c r="AC747" s="239" t="e">
        <f>AC748+AC752+#REF!+AC761+AC765+AC768</f>
        <v>#REF!</v>
      </c>
      <c r="AD747" s="214"/>
      <c r="AE747" s="239" t="e">
        <f>AE748+AE752+#REF!+AE761+AE765</f>
        <v>#REF!</v>
      </c>
      <c r="AF747" s="214"/>
      <c r="AG747" s="239">
        <f>AG748+AG752+AG761+AG765</f>
        <v>2388000</v>
      </c>
      <c r="AH747" s="214"/>
      <c r="AI747" s="239">
        <f>AI748+AI752+AI761+AI765+AI757</f>
        <v>1830366.33</v>
      </c>
      <c r="AJ747" s="214"/>
      <c r="AK747" s="239">
        <f>AK748+AK752+AK761+AK765+AK757</f>
        <v>1834466.33</v>
      </c>
      <c r="AL747" s="214"/>
      <c r="AM747" s="214"/>
      <c r="AN747" s="239">
        <f>AN748+AN752+AN761+AN765+AN757</f>
        <v>2037766.33</v>
      </c>
      <c r="AO747" s="240"/>
      <c r="AP747" s="239">
        <f>AP748+AP752+AP761+AP765+AP757</f>
        <v>2065766.33</v>
      </c>
      <c r="AQ747" s="214"/>
      <c r="AR747" s="239">
        <f>AR748+AR752+AR761+AR765+AR757</f>
        <v>2179487.33</v>
      </c>
      <c r="AS747" s="214"/>
      <c r="AT747" s="239">
        <f>AT748+AT752+AT761+AT765+AT757</f>
        <v>2198287.33</v>
      </c>
      <c r="AU747" s="214"/>
      <c r="AV747" s="239">
        <f>AV748+AV752+AV761+AV765+AV757</f>
        <v>2201023.63</v>
      </c>
      <c r="AW747" s="214"/>
      <c r="AX747" s="242"/>
      <c r="AY747" s="476"/>
      <c r="AZ747" s="239"/>
      <c r="BA747" s="395" t="e">
        <f t="shared" si="31"/>
        <v>#DIV/0!</v>
      </c>
    </row>
    <row r="748" spans="1:53" ht="15.75" hidden="1" x14ac:dyDescent="0.25">
      <c r="A748" s="255"/>
      <c r="B748" s="237" t="s">
        <v>539</v>
      </c>
      <c r="C748" s="237"/>
      <c r="D748" s="238" t="s">
        <v>540</v>
      </c>
      <c r="E748" s="239" t="e">
        <f>F748+G748+H748+I748</f>
        <v>#REF!</v>
      </c>
      <c r="F748" s="239" t="e">
        <f>F749+#REF!+#REF!</f>
        <v>#REF!</v>
      </c>
      <c r="G748" s="239" t="e">
        <f>G749+#REF!+#REF!</f>
        <v>#REF!</v>
      </c>
      <c r="H748" s="239" t="e">
        <f>H749+#REF!+#REF!</f>
        <v>#REF!</v>
      </c>
      <c r="I748" s="239" t="e">
        <f>I749+#REF!+#REF!</f>
        <v>#REF!</v>
      </c>
      <c r="J748" s="239" t="e">
        <f>K748+L748+M748+N748</f>
        <v>#REF!</v>
      </c>
      <c r="K748" s="239" t="e">
        <f>K749+#REF!+#REF!</f>
        <v>#REF!</v>
      </c>
      <c r="L748" s="239" t="e">
        <f>L749+#REF!+#REF!</f>
        <v>#REF!</v>
      </c>
      <c r="M748" s="239" t="e">
        <f>M749+#REF!+#REF!</f>
        <v>#REF!</v>
      </c>
      <c r="N748" s="240" t="e">
        <f>N749+#REF!+#REF!</f>
        <v>#REF!</v>
      </c>
      <c r="O748" s="239">
        <v>4386400</v>
      </c>
      <c r="P748" s="239">
        <v>44500</v>
      </c>
      <c r="Q748" s="239" t="e">
        <f>Q749+#REF!+#REF!</f>
        <v>#REF!</v>
      </c>
      <c r="R748" s="239" t="e">
        <f>R749+#REF!+#REF!</f>
        <v>#REF!</v>
      </c>
      <c r="S748" s="239" t="e">
        <f>S749+#REF!+#REF!</f>
        <v>#REF!</v>
      </c>
      <c r="T748" s="239" t="e">
        <f>T749+#REF!+#REF!</f>
        <v>#REF!</v>
      </c>
      <c r="U748" s="239" t="e">
        <f>U749</f>
        <v>#REF!</v>
      </c>
      <c r="V748" s="214"/>
      <c r="W748" s="239" t="e">
        <f>W749</f>
        <v>#REF!</v>
      </c>
      <c r="X748" s="239" t="e">
        <f>X749</f>
        <v>#REF!</v>
      </c>
      <c r="Y748" s="239" t="e">
        <f t="shared" si="32"/>
        <v>#REF!</v>
      </c>
      <c r="Z748" s="214"/>
      <c r="AA748" s="239">
        <f>AA749</f>
        <v>177125.76000000001</v>
      </c>
      <c r="AB748" s="214"/>
      <c r="AC748" s="239">
        <f>AC749</f>
        <v>177125.76000000001</v>
      </c>
      <c r="AD748" s="214"/>
      <c r="AE748" s="239">
        <f>AE749</f>
        <v>177125.76000000001</v>
      </c>
      <c r="AF748" s="214"/>
      <c r="AG748" s="239">
        <f>AG749</f>
        <v>258300</v>
      </c>
      <c r="AH748" s="214"/>
      <c r="AI748" s="239">
        <f>AI749</f>
        <v>258300</v>
      </c>
      <c r="AJ748" s="214"/>
      <c r="AK748" s="239">
        <f>AK749</f>
        <v>258300</v>
      </c>
      <c r="AL748" s="214"/>
      <c r="AM748" s="214"/>
      <c r="AN748" s="239">
        <f>AN749</f>
        <v>326300</v>
      </c>
      <c r="AO748" s="240"/>
      <c r="AP748" s="239">
        <f>AP749</f>
        <v>326300</v>
      </c>
      <c r="AQ748" s="214"/>
      <c r="AR748" s="239">
        <f>AR749</f>
        <v>336200</v>
      </c>
      <c r="AS748" s="214"/>
      <c r="AT748" s="239">
        <f>AT749</f>
        <v>336200</v>
      </c>
      <c r="AU748" s="214"/>
      <c r="AV748" s="239">
        <f>AV749</f>
        <v>336200</v>
      </c>
      <c r="AW748" s="214"/>
      <c r="AX748" s="242">
        <f>AX749</f>
        <v>0</v>
      </c>
      <c r="AY748" s="476"/>
      <c r="AZ748" s="239">
        <f>AZ749</f>
        <v>0</v>
      </c>
      <c r="BA748" s="395" t="e">
        <f t="shared" si="31"/>
        <v>#DIV/0!</v>
      </c>
    </row>
    <row r="749" spans="1:53" ht="15.75" hidden="1" x14ac:dyDescent="0.25">
      <c r="A749" s="255"/>
      <c r="B749" s="247" t="s">
        <v>541</v>
      </c>
      <c r="C749" s="247"/>
      <c r="D749" s="256" t="s">
        <v>542</v>
      </c>
      <c r="E749" s="249">
        <f>F749+G749+H749+I749</f>
        <v>4180000</v>
      </c>
      <c r="F749" s="251">
        <f>F750</f>
        <v>929000</v>
      </c>
      <c r="G749" s="251">
        <f>G750</f>
        <v>1022000</v>
      </c>
      <c r="H749" s="251">
        <f>H750</f>
        <v>960000</v>
      </c>
      <c r="I749" s="251">
        <f>I750</f>
        <v>1269000</v>
      </c>
      <c r="J749" s="249">
        <f>K749+L749+M749+N749</f>
        <v>0</v>
      </c>
      <c r="K749" s="251">
        <f>K750</f>
        <v>0</v>
      </c>
      <c r="L749" s="251">
        <f>L750</f>
        <v>-50000</v>
      </c>
      <c r="M749" s="251">
        <f>M750</f>
        <v>0</v>
      </c>
      <c r="N749" s="252">
        <f>N750</f>
        <v>50000</v>
      </c>
      <c r="O749" s="251">
        <v>4203900</v>
      </c>
      <c r="P749" s="251">
        <v>44500</v>
      </c>
      <c r="Q749" s="251" t="e">
        <f>Q750+#REF!</f>
        <v>#REF!</v>
      </c>
      <c r="R749" s="251" t="e">
        <f>R750+#REF!</f>
        <v>#REF!</v>
      </c>
      <c r="S749" s="251" t="e">
        <f>S750+#REF!</f>
        <v>#REF!</v>
      </c>
      <c r="T749" s="251" t="e">
        <f>T750+#REF!</f>
        <v>#REF!</v>
      </c>
      <c r="U749" s="251" t="e">
        <f>U750</f>
        <v>#REF!</v>
      </c>
      <c r="V749" s="214"/>
      <c r="W749" s="251" t="e">
        <f>W750</f>
        <v>#REF!</v>
      </c>
      <c r="X749" s="251" t="e">
        <f>X750</f>
        <v>#REF!</v>
      </c>
      <c r="Y749" s="251" t="e">
        <f t="shared" si="32"/>
        <v>#REF!</v>
      </c>
      <c r="Z749" s="214"/>
      <c r="AA749" s="251">
        <f>AA750</f>
        <v>177125.76000000001</v>
      </c>
      <c r="AB749" s="214"/>
      <c r="AC749" s="251">
        <f>AC750</f>
        <v>177125.76000000001</v>
      </c>
      <c r="AD749" s="214"/>
      <c r="AE749" s="251">
        <f>AE750</f>
        <v>177125.76000000001</v>
      </c>
      <c r="AF749" s="214"/>
      <c r="AG749" s="251">
        <f>AG750</f>
        <v>258300</v>
      </c>
      <c r="AH749" s="214"/>
      <c r="AI749" s="251">
        <f>AI750</f>
        <v>258300</v>
      </c>
      <c r="AJ749" s="214"/>
      <c r="AK749" s="251">
        <f>AK750</f>
        <v>258300</v>
      </c>
      <c r="AL749" s="214"/>
      <c r="AM749" s="214"/>
      <c r="AN749" s="251">
        <f>AN750</f>
        <v>326300</v>
      </c>
      <c r="AO749" s="252"/>
      <c r="AP749" s="251">
        <f>AP750</f>
        <v>326300</v>
      </c>
      <c r="AQ749" s="214"/>
      <c r="AR749" s="251">
        <f>AR750</f>
        <v>336200</v>
      </c>
      <c r="AS749" s="214"/>
      <c r="AT749" s="251">
        <f>AT750</f>
        <v>336200</v>
      </c>
      <c r="AU749" s="214"/>
      <c r="AV749" s="251">
        <f>AV750</f>
        <v>336200</v>
      </c>
      <c r="AW749" s="214"/>
      <c r="AX749" s="253">
        <f>AX750</f>
        <v>0</v>
      </c>
      <c r="AY749" s="476"/>
      <c r="AZ749" s="251">
        <f>AZ750</f>
        <v>0</v>
      </c>
      <c r="BA749" s="395" t="e">
        <f t="shared" si="31"/>
        <v>#DIV/0!</v>
      </c>
    </row>
    <row r="750" spans="1:53" ht="15.75" hidden="1" x14ac:dyDescent="0.25">
      <c r="A750" s="255"/>
      <c r="B750" s="257" t="s">
        <v>543</v>
      </c>
      <c r="C750" s="257"/>
      <c r="D750" s="258" t="s">
        <v>544</v>
      </c>
      <c r="E750" s="239">
        <f>F750+G750+H750+I750</f>
        <v>4180000</v>
      </c>
      <c r="F750" s="259">
        <v>929000</v>
      </c>
      <c r="G750" s="241">
        <v>1022000</v>
      </c>
      <c r="H750" s="241">
        <v>960000</v>
      </c>
      <c r="I750" s="241">
        <v>1269000</v>
      </c>
      <c r="J750" s="239">
        <f>K750+L750+M750+N750</f>
        <v>0</v>
      </c>
      <c r="K750" s="259"/>
      <c r="L750" s="241">
        <v>-50000</v>
      </c>
      <c r="M750" s="241"/>
      <c r="N750" s="260">
        <v>50000</v>
      </c>
      <c r="O750" s="241">
        <v>4203900</v>
      </c>
      <c r="P750" s="241">
        <v>44500</v>
      </c>
      <c r="Q750" s="241">
        <v>2431486.15</v>
      </c>
      <c r="R750" s="241">
        <v>2431486.15</v>
      </c>
      <c r="S750" s="241">
        <v>2435486.15</v>
      </c>
      <c r="T750" s="241">
        <v>2709199.15</v>
      </c>
      <c r="U750" s="241" t="e">
        <f>U751+#REF!</f>
        <v>#REF!</v>
      </c>
      <c r="V750" s="214"/>
      <c r="W750" s="241" t="e">
        <f>W751+#REF!</f>
        <v>#REF!</v>
      </c>
      <c r="X750" s="241" t="e">
        <f>X751+#REF!</f>
        <v>#REF!</v>
      </c>
      <c r="Y750" s="241" t="e">
        <f t="shared" si="32"/>
        <v>#REF!</v>
      </c>
      <c r="Z750" s="214"/>
      <c r="AA750" s="241">
        <f>AA751</f>
        <v>177125.76000000001</v>
      </c>
      <c r="AB750" s="214"/>
      <c r="AC750" s="241">
        <f>AC751</f>
        <v>177125.76000000001</v>
      </c>
      <c r="AD750" s="214"/>
      <c r="AE750" s="241">
        <f>AE751</f>
        <v>177125.76000000001</v>
      </c>
      <c r="AF750" s="214"/>
      <c r="AG750" s="241">
        <f>AG751</f>
        <v>258300</v>
      </c>
      <c r="AH750" s="214"/>
      <c r="AI750" s="241">
        <f>AI751</f>
        <v>258300</v>
      </c>
      <c r="AJ750" s="214"/>
      <c r="AK750" s="241">
        <f>AK751</f>
        <v>258300</v>
      </c>
      <c r="AL750" s="214"/>
      <c r="AM750" s="214"/>
      <c r="AN750" s="241">
        <f>AN751</f>
        <v>326300</v>
      </c>
      <c r="AO750" s="260"/>
      <c r="AP750" s="241">
        <f>AP751</f>
        <v>326300</v>
      </c>
      <c r="AQ750" s="214"/>
      <c r="AR750" s="241">
        <f>AR751</f>
        <v>336200</v>
      </c>
      <c r="AS750" s="214"/>
      <c r="AT750" s="241">
        <f>AT751</f>
        <v>336200</v>
      </c>
      <c r="AU750" s="214"/>
      <c r="AV750" s="241">
        <f>AV751</f>
        <v>336200</v>
      </c>
      <c r="AW750" s="214"/>
      <c r="AX750" s="261">
        <f>AX751</f>
        <v>0</v>
      </c>
      <c r="AY750" s="476"/>
      <c r="AZ750" s="241">
        <f>AZ751</f>
        <v>0</v>
      </c>
      <c r="BA750" s="395" t="e">
        <f t="shared" si="31"/>
        <v>#DIV/0!</v>
      </c>
    </row>
    <row r="751" spans="1:53" ht="15.75" hidden="1" x14ac:dyDescent="0.25">
      <c r="A751" s="255"/>
      <c r="B751" s="257" t="s">
        <v>545</v>
      </c>
      <c r="C751" s="257"/>
      <c r="D751" s="258" t="s">
        <v>433</v>
      </c>
      <c r="E751" s="239"/>
      <c r="F751" s="259"/>
      <c r="G751" s="241"/>
      <c r="H751" s="241"/>
      <c r="I751" s="241"/>
      <c r="J751" s="239"/>
      <c r="K751" s="259"/>
      <c r="L751" s="241"/>
      <c r="M751" s="241"/>
      <c r="N751" s="260"/>
      <c r="O751" s="241"/>
      <c r="P751" s="241"/>
      <c r="Q751" s="241"/>
      <c r="R751" s="241"/>
      <c r="S751" s="241"/>
      <c r="T751" s="241"/>
      <c r="U751" s="241">
        <v>139272.91</v>
      </c>
      <c r="V751" s="214"/>
      <c r="W751" s="241">
        <v>139272.91</v>
      </c>
      <c r="X751" s="241">
        <v>21147</v>
      </c>
      <c r="Y751" s="241">
        <f t="shared" si="32"/>
        <v>160419.91</v>
      </c>
      <c r="Z751" s="264">
        <v>16705.849999999999</v>
      </c>
      <c r="AA751" s="241">
        <f>Y751+Z751</f>
        <v>177125.76000000001</v>
      </c>
      <c r="AB751" s="214"/>
      <c r="AC751" s="241">
        <f>AA751+AB751</f>
        <v>177125.76000000001</v>
      </c>
      <c r="AD751" s="214"/>
      <c r="AE751" s="241">
        <f>AC751+AD751</f>
        <v>177125.76000000001</v>
      </c>
      <c r="AF751" s="214"/>
      <c r="AG751" s="241">
        <v>258300</v>
      </c>
      <c r="AH751" s="214"/>
      <c r="AI751" s="241">
        <v>258300</v>
      </c>
      <c r="AJ751" s="214"/>
      <c r="AK751" s="241">
        <v>258300</v>
      </c>
      <c r="AL751" s="214">
        <v>68000</v>
      </c>
      <c r="AM751" s="214"/>
      <c r="AN751" s="241">
        <f>AK751+AL751+AM751</f>
        <v>326300</v>
      </c>
      <c r="AO751" s="260"/>
      <c r="AP751" s="241">
        <f>AM751+AN751+AO751</f>
        <v>326300</v>
      </c>
      <c r="AQ751" s="214">
        <v>9900</v>
      </c>
      <c r="AR751" s="241">
        <f>AP751+AQ751</f>
        <v>336200</v>
      </c>
      <c r="AS751" s="214"/>
      <c r="AT751" s="241">
        <f>AR751+AS751</f>
        <v>336200</v>
      </c>
      <c r="AU751" s="214"/>
      <c r="AV751" s="241">
        <f>AT751+AU751</f>
        <v>336200</v>
      </c>
      <c r="AW751" s="214">
        <v>-135856.32000000001</v>
      </c>
      <c r="AX751" s="261">
        <v>0</v>
      </c>
      <c r="AY751" s="476"/>
      <c r="AZ751" s="241">
        <v>0</v>
      </c>
      <c r="BA751" s="395" t="e">
        <f t="shared" si="31"/>
        <v>#DIV/0!</v>
      </c>
    </row>
    <row r="752" spans="1:53" ht="15.75" hidden="1" x14ac:dyDescent="0.25">
      <c r="A752" s="255"/>
      <c r="B752" s="237" t="s">
        <v>546</v>
      </c>
      <c r="C752" s="237"/>
      <c r="D752" s="238" t="s">
        <v>547</v>
      </c>
      <c r="E752" s="239" t="e">
        <f>F752+G752+H752+I752</f>
        <v>#REF!</v>
      </c>
      <c r="F752" s="239" t="e">
        <f>F753+#REF!+F761</f>
        <v>#REF!</v>
      </c>
      <c r="G752" s="239" t="e">
        <f>G753+#REF!+G761</f>
        <v>#REF!</v>
      </c>
      <c r="H752" s="239" t="e">
        <f>H753+#REF!+H761</f>
        <v>#REF!</v>
      </c>
      <c r="I752" s="239" t="e">
        <f>I753+#REF!+I761</f>
        <v>#REF!</v>
      </c>
      <c r="J752" s="239" t="e">
        <f>K752+L752+M752+N752</f>
        <v>#REF!</v>
      </c>
      <c r="K752" s="239" t="e">
        <f>K753+#REF!+K761</f>
        <v>#REF!</v>
      </c>
      <c r="L752" s="239" t="e">
        <f>L753+#REF!+L761</f>
        <v>#REF!</v>
      </c>
      <c r="M752" s="239" t="e">
        <f>M753+#REF!+M761</f>
        <v>#REF!</v>
      </c>
      <c r="N752" s="240" t="e">
        <f>N753+#REF!+N761</f>
        <v>#REF!</v>
      </c>
      <c r="O752" s="239">
        <v>4386400</v>
      </c>
      <c r="P752" s="239">
        <v>44500</v>
      </c>
      <c r="Q752" s="239" t="e">
        <f>Q753+Q761+Q763</f>
        <v>#REF!</v>
      </c>
      <c r="R752" s="239" t="e">
        <f>R753+R761+R763</f>
        <v>#REF!</v>
      </c>
      <c r="S752" s="239" t="e">
        <f>S753+S761+S763</f>
        <v>#REF!</v>
      </c>
      <c r="T752" s="239" t="e">
        <f>T753+T761+T763</f>
        <v>#REF!</v>
      </c>
      <c r="U752" s="239">
        <f>U753</f>
        <v>1511054.63</v>
      </c>
      <c r="V752" s="214"/>
      <c r="W752" s="239">
        <f>W753</f>
        <v>1511054.63</v>
      </c>
      <c r="X752" s="239" t="e">
        <f>X753</f>
        <v>#REF!</v>
      </c>
      <c r="Y752" s="239" t="e">
        <f t="shared" si="32"/>
        <v>#REF!</v>
      </c>
      <c r="Z752" s="214"/>
      <c r="AA752" s="239" t="e">
        <f>AA753</f>
        <v>#REF!</v>
      </c>
      <c r="AB752" s="214"/>
      <c r="AC752" s="239" t="e">
        <f>AC753</f>
        <v>#REF!</v>
      </c>
      <c r="AD752" s="214"/>
      <c r="AE752" s="239" t="e">
        <f>AE753</f>
        <v>#REF!</v>
      </c>
      <c r="AF752" s="214"/>
      <c r="AG752" s="239">
        <f>AG753</f>
        <v>60000</v>
      </c>
      <c r="AH752" s="214"/>
      <c r="AI752" s="239">
        <f>AI753</f>
        <v>199835.04</v>
      </c>
      <c r="AJ752" s="214"/>
      <c r="AK752" s="239">
        <f>AK753</f>
        <v>199835.04</v>
      </c>
      <c r="AL752" s="214"/>
      <c r="AM752" s="214"/>
      <c r="AN752" s="239">
        <f>AN753</f>
        <v>987335.04</v>
      </c>
      <c r="AO752" s="240"/>
      <c r="AP752" s="239">
        <f>AP753</f>
        <v>987335.04</v>
      </c>
      <c r="AQ752" s="214"/>
      <c r="AR752" s="239">
        <f>AR753</f>
        <v>1063635.04</v>
      </c>
      <c r="AS752" s="214"/>
      <c r="AT752" s="239">
        <f>AT753</f>
        <v>1063635.04</v>
      </c>
      <c r="AU752" s="214"/>
      <c r="AV752" s="239">
        <f>AV753</f>
        <v>1055971.3400000001</v>
      </c>
      <c r="AW752" s="214"/>
      <c r="AX752" s="242">
        <f>AX753</f>
        <v>0</v>
      </c>
      <c r="AY752" s="476"/>
      <c r="AZ752" s="239">
        <f>AZ753</f>
        <v>0</v>
      </c>
      <c r="BA752" s="395" t="e">
        <f t="shared" si="31"/>
        <v>#DIV/0!</v>
      </c>
    </row>
    <row r="753" spans="1:53" ht="15.75" hidden="1" x14ac:dyDescent="0.25">
      <c r="A753" s="255"/>
      <c r="B753" s="247" t="s">
        <v>548</v>
      </c>
      <c r="C753" s="247"/>
      <c r="D753" s="256" t="s">
        <v>542</v>
      </c>
      <c r="E753" s="249">
        <f>F753+G753+H753+I753</f>
        <v>4180000</v>
      </c>
      <c r="F753" s="251">
        <f>F754</f>
        <v>929000</v>
      </c>
      <c r="G753" s="251">
        <f>G754</f>
        <v>1022000</v>
      </c>
      <c r="H753" s="251">
        <f>H754</f>
        <v>960000</v>
      </c>
      <c r="I753" s="251">
        <f>I754</f>
        <v>1269000</v>
      </c>
      <c r="J753" s="249">
        <f>K753+L753+M753+N753</f>
        <v>0</v>
      </c>
      <c r="K753" s="251">
        <f>K754</f>
        <v>0</v>
      </c>
      <c r="L753" s="251">
        <f>L754</f>
        <v>-50000</v>
      </c>
      <c r="M753" s="251">
        <f>M754</f>
        <v>0</v>
      </c>
      <c r="N753" s="252">
        <f>N754</f>
        <v>50000</v>
      </c>
      <c r="O753" s="251">
        <v>4203900</v>
      </c>
      <c r="P753" s="251">
        <v>44500</v>
      </c>
      <c r="Q753" s="251" t="e">
        <f>Q754+#REF!</f>
        <v>#REF!</v>
      </c>
      <c r="R753" s="251" t="e">
        <f>R754+#REF!</f>
        <v>#REF!</v>
      </c>
      <c r="S753" s="251" t="e">
        <f>S754+#REF!</f>
        <v>#REF!</v>
      </c>
      <c r="T753" s="251" t="e">
        <f>T754+#REF!</f>
        <v>#REF!</v>
      </c>
      <c r="U753" s="251">
        <f>U754</f>
        <v>1511054.63</v>
      </c>
      <c r="V753" s="214"/>
      <c r="W753" s="251">
        <f>W754</f>
        <v>1511054.63</v>
      </c>
      <c r="X753" s="251" t="e">
        <f>X754</f>
        <v>#REF!</v>
      </c>
      <c r="Y753" s="251" t="e">
        <f t="shared" si="32"/>
        <v>#REF!</v>
      </c>
      <c r="Z753" s="214"/>
      <c r="AA753" s="251" t="e">
        <f>AA754</f>
        <v>#REF!</v>
      </c>
      <c r="AB753" s="214"/>
      <c r="AC753" s="251" t="e">
        <f>AC754</f>
        <v>#REF!</v>
      </c>
      <c r="AD753" s="214"/>
      <c r="AE753" s="251" t="e">
        <f>AE754</f>
        <v>#REF!</v>
      </c>
      <c r="AF753" s="214"/>
      <c r="AG753" s="251">
        <f>AG754</f>
        <v>60000</v>
      </c>
      <c r="AH753" s="214"/>
      <c r="AI753" s="251">
        <f>AI754</f>
        <v>199835.04</v>
      </c>
      <c r="AJ753" s="214"/>
      <c r="AK753" s="251">
        <f>AK754</f>
        <v>199835.04</v>
      </c>
      <c r="AL753" s="214"/>
      <c r="AM753" s="214"/>
      <c r="AN753" s="251">
        <f>AN754</f>
        <v>987335.04</v>
      </c>
      <c r="AO753" s="252"/>
      <c r="AP753" s="251">
        <f>AP754</f>
        <v>987335.04</v>
      </c>
      <c r="AQ753" s="214"/>
      <c r="AR753" s="251">
        <f>AR754</f>
        <v>1063635.04</v>
      </c>
      <c r="AS753" s="214"/>
      <c r="AT753" s="251">
        <f>AT754</f>
        <v>1063635.04</v>
      </c>
      <c r="AU753" s="214"/>
      <c r="AV753" s="251">
        <f>AV754</f>
        <v>1055971.3400000001</v>
      </c>
      <c r="AW753" s="214"/>
      <c r="AX753" s="253">
        <f>AX754</f>
        <v>0</v>
      </c>
      <c r="AY753" s="476"/>
      <c r="AZ753" s="251">
        <f>AZ754</f>
        <v>0</v>
      </c>
      <c r="BA753" s="395" t="e">
        <f t="shared" si="31"/>
        <v>#DIV/0!</v>
      </c>
    </row>
    <row r="754" spans="1:53" ht="31.5" hidden="1" x14ac:dyDescent="0.25">
      <c r="A754" s="255"/>
      <c r="B754" s="257" t="s">
        <v>548</v>
      </c>
      <c r="C754" s="257"/>
      <c r="D754" s="258" t="s">
        <v>549</v>
      </c>
      <c r="E754" s="239">
        <f>F754+G754+H754+I754</f>
        <v>4180000</v>
      </c>
      <c r="F754" s="259">
        <v>929000</v>
      </c>
      <c r="G754" s="241">
        <v>1022000</v>
      </c>
      <c r="H754" s="241">
        <v>960000</v>
      </c>
      <c r="I754" s="241">
        <v>1269000</v>
      </c>
      <c r="J754" s="239">
        <f>K754+L754+M754+N754</f>
        <v>0</v>
      </c>
      <c r="K754" s="259"/>
      <c r="L754" s="241">
        <v>-50000</v>
      </c>
      <c r="M754" s="241"/>
      <c r="N754" s="260">
        <v>50000</v>
      </c>
      <c r="O754" s="241">
        <v>4203900</v>
      </c>
      <c r="P754" s="241">
        <v>44500</v>
      </c>
      <c r="Q754" s="241">
        <v>2431486.15</v>
      </c>
      <c r="R754" s="241">
        <v>2431486.15</v>
      </c>
      <c r="S754" s="241">
        <v>2435486.15</v>
      </c>
      <c r="T754" s="241">
        <v>2709199.15</v>
      </c>
      <c r="U754" s="241">
        <f>U756</f>
        <v>1511054.63</v>
      </c>
      <c r="V754" s="214"/>
      <c r="W754" s="241">
        <f>W756</f>
        <v>1511054.63</v>
      </c>
      <c r="X754" s="241" t="e">
        <f>X756+#REF!</f>
        <v>#REF!</v>
      </c>
      <c r="Y754" s="241" t="e">
        <f t="shared" si="32"/>
        <v>#REF!</v>
      </c>
      <c r="Z754" s="214"/>
      <c r="AA754" s="241" t="e">
        <f>AA756+#REF!</f>
        <v>#REF!</v>
      </c>
      <c r="AB754" s="214"/>
      <c r="AC754" s="241" t="e">
        <f>AC756+#REF!</f>
        <v>#REF!</v>
      </c>
      <c r="AD754" s="214"/>
      <c r="AE754" s="241" t="e">
        <f>AE756+#REF!</f>
        <v>#REF!</v>
      </c>
      <c r="AF754" s="214"/>
      <c r="AG754" s="241">
        <f>AG756</f>
        <v>60000</v>
      </c>
      <c r="AH754" s="214"/>
      <c r="AI754" s="241">
        <f>AI755+AI756</f>
        <v>199835.04</v>
      </c>
      <c r="AJ754" s="214"/>
      <c r="AK754" s="241">
        <f>AK755+AK756</f>
        <v>199835.04</v>
      </c>
      <c r="AL754" s="214"/>
      <c r="AM754" s="214"/>
      <c r="AN754" s="241">
        <f>AN755+AN756</f>
        <v>987335.04</v>
      </c>
      <c r="AO754" s="260"/>
      <c r="AP754" s="241">
        <f>AP755+AP756</f>
        <v>987335.04</v>
      </c>
      <c r="AQ754" s="214"/>
      <c r="AR754" s="241">
        <f>AR755+AR756</f>
        <v>1063635.04</v>
      </c>
      <c r="AS754" s="214"/>
      <c r="AT754" s="241">
        <f>AT755+AT756</f>
        <v>1063635.04</v>
      </c>
      <c r="AU754" s="214"/>
      <c r="AV754" s="241">
        <f>AV755+AV756</f>
        <v>1055971.3400000001</v>
      </c>
      <c r="AW754" s="214"/>
      <c r="AX754" s="261">
        <f>AX755+AX756</f>
        <v>0</v>
      </c>
      <c r="AY754" s="476"/>
      <c r="AZ754" s="241">
        <f>AZ755+AZ756</f>
        <v>0</v>
      </c>
      <c r="BA754" s="395" t="e">
        <f t="shared" si="31"/>
        <v>#DIV/0!</v>
      </c>
    </row>
    <row r="755" spans="1:53" ht="15.75" hidden="1" x14ac:dyDescent="0.25">
      <c r="A755" s="255"/>
      <c r="B755" s="257" t="s">
        <v>550</v>
      </c>
      <c r="C755" s="257"/>
      <c r="D755" s="258" t="s">
        <v>433</v>
      </c>
      <c r="E755" s="239"/>
      <c r="F755" s="259"/>
      <c r="G755" s="241"/>
      <c r="H755" s="241"/>
      <c r="I755" s="241"/>
      <c r="J755" s="239"/>
      <c r="K755" s="259"/>
      <c r="L755" s="241"/>
      <c r="M755" s="241"/>
      <c r="N755" s="260"/>
      <c r="O755" s="241"/>
      <c r="P755" s="241"/>
      <c r="Q755" s="241"/>
      <c r="R755" s="241"/>
      <c r="S755" s="241"/>
      <c r="T755" s="241"/>
      <c r="U755" s="241"/>
      <c r="V755" s="214"/>
      <c r="W755" s="241"/>
      <c r="X755" s="241"/>
      <c r="Y755" s="241"/>
      <c r="Z755" s="214"/>
      <c r="AA755" s="241"/>
      <c r="AB755" s="214"/>
      <c r="AC755" s="241"/>
      <c r="AD755" s="214"/>
      <c r="AE755" s="241"/>
      <c r="AF755" s="214"/>
      <c r="AG755" s="241"/>
      <c r="AH755" s="214">
        <v>139835.04</v>
      </c>
      <c r="AI755" s="241">
        <f>AH755</f>
        <v>139835.04</v>
      </c>
      <c r="AJ755" s="214"/>
      <c r="AK755" s="241">
        <f>AI755</f>
        <v>139835.04</v>
      </c>
      <c r="AL755" s="214"/>
      <c r="AM755" s="214"/>
      <c r="AN755" s="241">
        <f>AK755+AL755+AM755</f>
        <v>139835.04</v>
      </c>
      <c r="AO755" s="260"/>
      <c r="AP755" s="241">
        <f>AM755+AN755+AO755</f>
        <v>139835.04</v>
      </c>
      <c r="AQ755" s="214"/>
      <c r="AR755" s="241">
        <f>AO755+AP755+AQ755</f>
        <v>139835.04</v>
      </c>
      <c r="AS755" s="214"/>
      <c r="AT755" s="241">
        <f>AQ755+AR755+AS755</f>
        <v>139835.04</v>
      </c>
      <c r="AU755" s="214"/>
      <c r="AV755" s="241">
        <f>AS755+AT755+AU755</f>
        <v>139835.04</v>
      </c>
      <c r="AW755" s="214">
        <v>70000</v>
      </c>
      <c r="AX755" s="261">
        <v>0</v>
      </c>
      <c r="AY755" s="476"/>
      <c r="AZ755" s="241">
        <v>0</v>
      </c>
      <c r="BA755" s="395" t="e">
        <f t="shared" si="31"/>
        <v>#DIV/0!</v>
      </c>
    </row>
    <row r="756" spans="1:53" ht="15.75" hidden="1" x14ac:dyDescent="0.25">
      <c r="A756" s="255"/>
      <c r="B756" s="257" t="s">
        <v>551</v>
      </c>
      <c r="C756" s="257"/>
      <c r="D756" s="258" t="s">
        <v>433</v>
      </c>
      <c r="E756" s="239"/>
      <c r="F756" s="259"/>
      <c r="G756" s="241"/>
      <c r="H756" s="241"/>
      <c r="I756" s="241"/>
      <c r="J756" s="239"/>
      <c r="K756" s="259"/>
      <c r="L756" s="241"/>
      <c r="M756" s="241"/>
      <c r="N756" s="260"/>
      <c r="O756" s="241"/>
      <c r="P756" s="241"/>
      <c r="Q756" s="241"/>
      <c r="R756" s="241"/>
      <c r="S756" s="241"/>
      <c r="T756" s="241"/>
      <c r="U756" s="241">
        <v>1511054.63</v>
      </c>
      <c r="V756" s="214"/>
      <c r="W756" s="241">
        <v>1511054.63</v>
      </c>
      <c r="X756" s="241">
        <v>265453.59999999998</v>
      </c>
      <c r="Y756" s="241">
        <f t="shared" ref="Y756:Y763" si="33">W756+X756</f>
        <v>1776508.23</v>
      </c>
      <c r="Z756" s="264">
        <v>183286.92</v>
      </c>
      <c r="AA756" s="241">
        <v>2974795.15</v>
      </c>
      <c r="AB756" s="264">
        <v>-714255</v>
      </c>
      <c r="AC756" s="241">
        <f>AA756+AB756</f>
        <v>2260540.15</v>
      </c>
      <c r="AD756" s="264">
        <v>99843.29</v>
      </c>
      <c r="AE756" s="241">
        <v>2344579.56</v>
      </c>
      <c r="AF756" s="214"/>
      <c r="AG756" s="241">
        <v>60000</v>
      </c>
      <c r="AH756" s="214"/>
      <c r="AI756" s="241">
        <v>60000</v>
      </c>
      <c r="AJ756" s="214"/>
      <c r="AK756" s="241">
        <v>60000</v>
      </c>
      <c r="AL756" s="214"/>
      <c r="AM756" s="214"/>
      <c r="AN756" s="241">
        <v>847500</v>
      </c>
      <c r="AO756" s="260"/>
      <c r="AP756" s="241">
        <v>847500</v>
      </c>
      <c r="AQ756" s="214">
        <v>76300</v>
      </c>
      <c r="AR756" s="241">
        <f>AP756+AQ756</f>
        <v>923800</v>
      </c>
      <c r="AS756" s="214"/>
      <c r="AT756" s="241">
        <f>AR756+AS756</f>
        <v>923800</v>
      </c>
      <c r="AU756" s="214">
        <v>-7663.7</v>
      </c>
      <c r="AV756" s="241">
        <f>AT756+AU756</f>
        <v>916136.3</v>
      </c>
      <c r="AW756" s="214">
        <v>-52766.3</v>
      </c>
      <c r="AX756" s="261">
        <v>0</v>
      </c>
      <c r="AY756" s="476"/>
      <c r="AZ756" s="241">
        <v>0</v>
      </c>
      <c r="BA756" s="395" t="e">
        <f t="shared" si="31"/>
        <v>#DIV/0!</v>
      </c>
    </row>
    <row r="757" spans="1:53" ht="15.75" hidden="1" x14ac:dyDescent="0.25">
      <c r="A757" s="255"/>
      <c r="B757" s="237" t="s">
        <v>552</v>
      </c>
      <c r="C757" s="237"/>
      <c r="D757" s="238" t="s">
        <v>553</v>
      </c>
      <c r="E757" s="239"/>
      <c r="F757" s="259"/>
      <c r="G757" s="259"/>
      <c r="H757" s="259"/>
      <c r="I757" s="259"/>
      <c r="J757" s="239"/>
      <c r="K757" s="259"/>
      <c r="L757" s="259"/>
      <c r="M757" s="259"/>
      <c r="N757" s="282"/>
      <c r="O757" s="241"/>
      <c r="P757" s="241"/>
      <c r="Q757" s="241"/>
      <c r="R757" s="241"/>
      <c r="S757" s="241"/>
      <c r="T757" s="241"/>
      <c r="U757" s="239" t="e">
        <f>U758</f>
        <v>#REF!</v>
      </c>
      <c r="V757" s="214"/>
      <c r="W757" s="239" t="e">
        <f>W758</f>
        <v>#REF!</v>
      </c>
      <c r="X757" s="239" t="e">
        <f>X758</f>
        <v>#REF!</v>
      </c>
      <c r="Y757" s="239" t="e">
        <f t="shared" si="33"/>
        <v>#REF!</v>
      </c>
      <c r="Z757" s="214"/>
      <c r="AA757" s="239" t="e">
        <f>AA758+#REF!</f>
        <v>#REF!</v>
      </c>
      <c r="AB757" s="214"/>
      <c r="AC757" s="239" t="e">
        <f>AC758+#REF!</f>
        <v>#REF!</v>
      </c>
      <c r="AD757" s="214"/>
      <c r="AE757" s="239" t="e">
        <f>AE758+#REF!</f>
        <v>#REF!</v>
      </c>
      <c r="AF757" s="214"/>
      <c r="AG757" s="239">
        <f>AG758</f>
        <v>0</v>
      </c>
      <c r="AH757" s="214"/>
      <c r="AI757" s="239">
        <f>AI758</f>
        <v>120131.29</v>
      </c>
      <c r="AJ757" s="214"/>
      <c r="AK757" s="239">
        <f>AK758</f>
        <v>124231.29</v>
      </c>
      <c r="AL757" s="214"/>
      <c r="AM757" s="214"/>
      <c r="AN757" s="239">
        <f>AN758</f>
        <v>186431.29</v>
      </c>
      <c r="AO757" s="240"/>
      <c r="AP757" s="239">
        <f>AP758</f>
        <v>214431.29</v>
      </c>
      <c r="AQ757" s="214"/>
      <c r="AR757" s="239">
        <f>AR758</f>
        <v>242031.29</v>
      </c>
      <c r="AS757" s="214"/>
      <c r="AT757" s="239">
        <f>AT758</f>
        <v>256331.29</v>
      </c>
      <c r="AU757" s="214"/>
      <c r="AV757" s="239">
        <f>AV758</f>
        <v>266731.29000000004</v>
      </c>
      <c r="AW757" s="214"/>
      <c r="AX757" s="242">
        <f>AX758</f>
        <v>0</v>
      </c>
      <c r="AY757" s="476"/>
      <c r="AZ757" s="239">
        <f>AZ758</f>
        <v>0</v>
      </c>
      <c r="BA757" s="395" t="e">
        <f t="shared" si="31"/>
        <v>#DIV/0!</v>
      </c>
    </row>
    <row r="758" spans="1:53" ht="21.6" hidden="1" customHeight="1" x14ac:dyDescent="0.25">
      <c r="A758" s="255"/>
      <c r="B758" s="247" t="s">
        <v>554</v>
      </c>
      <c r="C758" s="247"/>
      <c r="D758" s="248" t="s">
        <v>435</v>
      </c>
      <c r="E758" s="249">
        <f>F758+G758+H758+I758</f>
        <v>0</v>
      </c>
      <c r="F758" s="250">
        <f>F759</f>
        <v>0</v>
      </c>
      <c r="G758" s="250">
        <f>G759</f>
        <v>0</v>
      </c>
      <c r="H758" s="250">
        <f>H759</f>
        <v>0</v>
      </c>
      <c r="I758" s="250">
        <f>I759</f>
        <v>0</v>
      </c>
      <c r="J758" s="249">
        <f>K758+L758+M758+N758</f>
        <v>182500</v>
      </c>
      <c r="K758" s="250">
        <f>K759</f>
        <v>0</v>
      </c>
      <c r="L758" s="250">
        <f>L759</f>
        <v>0</v>
      </c>
      <c r="M758" s="250">
        <f>M759</f>
        <v>91000</v>
      </c>
      <c r="N758" s="285">
        <f>N759</f>
        <v>91500</v>
      </c>
      <c r="O758" s="251">
        <v>182500</v>
      </c>
      <c r="P758" s="251"/>
      <c r="Q758" s="251">
        <f>Q759</f>
        <v>408414.1</v>
      </c>
      <c r="R758" s="251">
        <f>R759</f>
        <v>408414.1</v>
      </c>
      <c r="S758" s="251">
        <f>S759</f>
        <v>408414.1</v>
      </c>
      <c r="T758" s="251">
        <f>T759</f>
        <v>408414.1</v>
      </c>
      <c r="U758" s="251" t="e">
        <f>U759</f>
        <v>#REF!</v>
      </c>
      <c r="V758" s="214"/>
      <c r="W758" s="251" t="e">
        <f>W759</f>
        <v>#REF!</v>
      </c>
      <c r="X758" s="251" t="e">
        <f>X759</f>
        <v>#REF!</v>
      </c>
      <c r="Y758" s="251" t="e">
        <f t="shared" si="33"/>
        <v>#REF!</v>
      </c>
      <c r="Z758" s="214"/>
      <c r="AA758" s="251">
        <f>AA759</f>
        <v>401048.7</v>
      </c>
      <c r="AB758" s="214"/>
      <c r="AC758" s="251">
        <f>AC759</f>
        <v>401048.7</v>
      </c>
      <c r="AD758" s="214"/>
      <c r="AE758" s="251">
        <f>AE759</f>
        <v>401048.7</v>
      </c>
      <c r="AF758" s="214"/>
      <c r="AG758" s="251">
        <f>AG759</f>
        <v>0</v>
      </c>
      <c r="AH758" s="214"/>
      <c r="AI758" s="251">
        <f>AI759</f>
        <v>120131.29</v>
      </c>
      <c r="AJ758" s="214"/>
      <c r="AK758" s="251">
        <f>AK759</f>
        <v>124231.29</v>
      </c>
      <c r="AL758" s="214"/>
      <c r="AM758" s="214"/>
      <c r="AN758" s="251">
        <f>AN759</f>
        <v>186431.29</v>
      </c>
      <c r="AO758" s="252"/>
      <c r="AP758" s="251">
        <f>AP759</f>
        <v>214431.29</v>
      </c>
      <c r="AQ758" s="214"/>
      <c r="AR758" s="251">
        <f>AR759</f>
        <v>242031.29</v>
      </c>
      <c r="AS758" s="214"/>
      <c r="AT758" s="251">
        <f>AT759</f>
        <v>256331.29</v>
      </c>
      <c r="AU758" s="214"/>
      <c r="AV758" s="251">
        <f>AV759</f>
        <v>266731.29000000004</v>
      </c>
      <c r="AW758" s="214"/>
      <c r="AX758" s="253">
        <f>AX759</f>
        <v>0</v>
      </c>
      <c r="AY758" s="476"/>
      <c r="AZ758" s="251">
        <f>AZ759</f>
        <v>0</v>
      </c>
      <c r="BA758" s="395" t="e">
        <f t="shared" si="31"/>
        <v>#DIV/0!</v>
      </c>
    </row>
    <row r="759" spans="1:53" ht="47.25" hidden="1" x14ac:dyDescent="0.25">
      <c r="A759" s="255"/>
      <c r="B759" s="257" t="s">
        <v>555</v>
      </c>
      <c r="C759" s="257"/>
      <c r="D759" s="258" t="s">
        <v>556</v>
      </c>
      <c r="E759" s="239">
        <f>F759+G759+H759+I759</f>
        <v>0</v>
      </c>
      <c r="F759" s="259"/>
      <c r="G759" s="241"/>
      <c r="H759" s="241"/>
      <c r="I759" s="241"/>
      <c r="J759" s="239">
        <f>K759+L759+M759+N759</f>
        <v>182500</v>
      </c>
      <c r="K759" s="259"/>
      <c r="L759" s="241"/>
      <c r="M759" s="241">
        <v>91000</v>
      </c>
      <c r="N759" s="260">
        <v>91500</v>
      </c>
      <c r="O759" s="241">
        <v>182500</v>
      </c>
      <c r="P759" s="241"/>
      <c r="Q759" s="241">
        <v>408414.1</v>
      </c>
      <c r="R759" s="241">
        <v>408414.1</v>
      </c>
      <c r="S759" s="241">
        <v>408414.1</v>
      </c>
      <c r="T759" s="241">
        <v>408414.1</v>
      </c>
      <c r="U759" s="241" t="e">
        <f>U760+#REF!</f>
        <v>#REF!</v>
      </c>
      <c r="V759" s="214"/>
      <c r="W759" s="241" t="e">
        <f>W760+#REF!</f>
        <v>#REF!</v>
      </c>
      <c r="X759" s="241" t="e">
        <f>X760+#REF!</f>
        <v>#REF!</v>
      </c>
      <c r="Y759" s="241" t="e">
        <f t="shared" si="33"/>
        <v>#REF!</v>
      </c>
      <c r="Z759" s="214"/>
      <c r="AA759" s="241">
        <f>AA760</f>
        <v>401048.7</v>
      </c>
      <c r="AB759" s="214"/>
      <c r="AC759" s="241">
        <f>AC760</f>
        <v>401048.7</v>
      </c>
      <c r="AD759" s="214"/>
      <c r="AE759" s="241">
        <f>AE760</f>
        <v>401048.7</v>
      </c>
      <c r="AF759" s="214"/>
      <c r="AG759" s="241">
        <f>AG760</f>
        <v>0</v>
      </c>
      <c r="AH759" s="214"/>
      <c r="AI759" s="241">
        <f>AI760</f>
        <v>120131.29</v>
      </c>
      <c r="AJ759" s="214"/>
      <c r="AK759" s="241">
        <f>AK760</f>
        <v>124231.29</v>
      </c>
      <c r="AL759" s="214"/>
      <c r="AM759" s="214"/>
      <c r="AN759" s="241">
        <f>AN760</f>
        <v>186431.29</v>
      </c>
      <c r="AO759" s="260"/>
      <c r="AP759" s="241">
        <f>AP760</f>
        <v>214431.29</v>
      </c>
      <c r="AQ759" s="214"/>
      <c r="AR759" s="241">
        <f>AR760</f>
        <v>242031.29</v>
      </c>
      <c r="AS759" s="214"/>
      <c r="AT759" s="241">
        <f>AT760</f>
        <v>256331.29</v>
      </c>
      <c r="AU759" s="214"/>
      <c r="AV759" s="241">
        <f>AV760</f>
        <v>266731.29000000004</v>
      </c>
      <c r="AW759" s="214"/>
      <c r="AX759" s="261">
        <f>AX760</f>
        <v>0</v>
      </c>
      <c r="AY759" s="476"/>
      <c r="AZ759" s="241">
        <f>AZ760</f>
        <v>0</v>
      </c>
      <c r="BA759" s="395" t="e">
        <f t="shared" si="31"/>
        <v>#DIV/0!</v>
      </c>
    </row>
    <row r="760" spans="1:53" ht="15.75" hidden="1" x14ac:dyDescent="0.25">
      <c r="A760" s="255"/>
      <c r="B760" s="257" t="s">
        <v>557</v>
      </c>
      <c r="C760" s="257"/>
      <c r="D760" s="258" t="s">
        <v>433</v>
      </c>
      <c r="E760" s="239"/>
      <c r="F760" s="259"/>
      <c r="G760" s="241"/>
      <c r="H760" s="241"/>
      <c r="I760" s="241"/>
      <c r="J760" s="239"/>
      <c r="K760" s="259"/>
      <c r="L760" s="241"/>
      <c r="M760" s="241"/>
      <c r="N760" s="260"/>
      <c r="O760" s="241"/>
      <c r="P760" s="241"/>
      <c r="Q760" s="241"/>
      <c r="R760" s="241"/>
      <c r="S760" s="241"/>
      <c r="T760" s="241"/>
      <c r="U760" s="241">
        <v>307500</v>
      </c>
      <c r="V760" s="214">
        <v>93548.7</v>
      </c>
      <c r="W760" s="241">
        <f>U760+V760</f>
        <v>401048.7</v>
      </c>
      <c r="X760" s="241">
        <v>0</v>
      </c>
      <c r="Y760" s="241">
        <f t="shared" si="33"/>
        <v>401048.7</v>
      </c>
      <c r="Z760" s="214"/>
      <c r="AA760" s="241">
        <f>Y760+Z760</f>
        <v>401048.7</v>
      </c>
      <c r="AB760" s="214"/>
      <c r="AC760" s="241">
        <f>AA760+AB760</f>
        <v>401048.7</v>
      </c>
      <c r="AD760" s="214"/>
      <c r="AE760" s="241">
        <f>AC760+AD760</f>
        <v>401048.7</v>
      </c>
      <c r="AF760" s="214"/>
      <c r="AG760" s="241"/>
      <c r="AH760" s="214">
        <v>120131.29</v>
      </c>
      <c r="AI760" s="241">
        <f>AH760</f>
        <v>120131.29</v>
      </c>
      <c r="AJ760" s="214">
        <v>4100</v>
      </c>
      <c r="AK760" s="241">
        <f>AI760+AJ760</f>
        <v>124231.29</v>
      </c>
      <c r="AL760" s="214">
        <v>46900</v>
      </c>
      <c r="AM760" s="214"/>
      <c r="AN760" s="241">
        <v>186431.29</v>
      </c>
      <c r="AO760" s="214">
        <v>28000</v>
      </c>
      <c r="AP760" s="241">
        <f>AN760+AO760</f>
        <v>214431.29</v>
      </c>
      <c r="AQ760" s="214">
        <v>27600</v>
      </c>
      <c r="AR760" s="241">
        <f>AP760+AQ760</f>
        <v>242031.29</v>
      </c>
      <c r="AS760" s="214">
        <v>14300</v>
      </c>
      <c r="AT760" s="241">
        <f>AR760+AS760</f>
        <v>256331.29</v>
      </c>
      <c r="AU760" s="214">
        <v>10400</v>
      </c>
      <c r="AV760" s="241">
        <f>AT760+AU760</f>
        <v>266731.29000000004</v>
      </c>
      <c r="AW760" s="214">
        <v>10400</v>
      </c>
      <c r="AX760" s="261">
        <v>0</v>
      </c>
      <c r="AY760" s="476"/>
      <c r="AZ760" s="241">
        <v>0</v>
      </c>
      <c r="BA760" s="395" t="e">
        <f t="shared" ref="BA760:BA823" si="34">AZ760/AX760*100</f>
        <v>#DIV/0!</v>
      </c>
    </row>
    <row r="761" spans="1:53" ht="15.75" hidden="1" x14ac:dyDescent="0.25">
      <c r="A761" s="255"/>
      <c r="B761" s="237"/>
      <c r="C761" s="237"/>
      <c r="D761" s="238"/>
      <c r="E761" s="239">
        <f>F761+G761+H761+I761</f>
        <v>138000</v>
      </c>
      <c r="F761" s="239">
        <f t="shared" ref="F761:I762" si="35">F762</f>
        <v>23000</v>
      </c>
      <c r="G761" s="239">
        <f t="shared" si="35"/>
        <v>36000</v>
      </c>
      <c r="H761" s="239">
        <f t="shared" si="35"/>
        <v>49000</v>
      </c>
      <c r="I761" s="239">
        <f t="shared" si="35"/>
        <v>30000</v>
      </c>
      <c r="J761" s="239">
        <f>K761+L761+M761+N761</f>
        <v>0</v>
      </c>
      <c r="K761" s="239">
        <f t="shared" ref="K761:N762" si="36">K762</f>
        <v>0</v>
      </c>
      <c r="L761" s="239">
        <f t="shared" si="36"/>
        <v>0</v>
      </c>
      <c r="M761" s="239">
        <f t="shared" si="36"/>
        <v>0</v>
      </c>
      <c r="N761" s="240">
        <f t="shared" si="36"/>
        <v>0</v>
      </c>
      <c r="O761" s="239">
        <v>69124.600000000006</v>
      </c>
      <c r="P761" s="239"/>
      <c r="Q761" s="239">
        <f t="shared" ref="Q761:U762" si="37">Q762</f>
        <v>74745</v>
      </c>
      <c r="R761" s="239">
        <f t="shared" si="37"/>
        <v>74745</v>
      </c>
      <c r="S761" s="239">
        <f t="shared" si="37"/>
        <v>74745</v>
      </c>
      <c r="T761" s="239">
        <f t="shared" si="37"/>
        <v>74745</v>
      </c>
      <c r="U761" s="239">
        <f t="shared" si="37"/>
        <v>81319.490000000005</v>
      </c>
      <c r="V761" s="214"/>
      <c r="W761" s="239">
        <f>W762</f>
        <v>81319.490000000005</v>
      </c>
      <c r="X761" s="239" t="e">
        <f>X762+#REF!</f>
        <v>#REF!</v>
      </c>
      <c r="Y761" s="239" t="e">
        <f t="shared" si="33"/>
        <v>#REF!</v>
      </c>
      <c r="Z761" s="214"/>
      <c r="AA761" s="239">
        <f>AA762</f>
        <v>105686.96</v>
      </c>
      <c r="AB761" s="214"/>
      <c r="AC761" s="239">
        <f>AC762</f>
        <v>105686.96</v>
      </c>
      <c r="AD761" s="214"/>
      <c r="AE761" s="239" t="e">
        <f>AE762</f>
        <v>#REF!</v>
      </c>
      <c r="AF761" s="214"/>
      <c r="AG761" s="239">
        <f>AG762</f>
        <v>1108700</v>
      </c>
      <c r="AH761" s="214"/>
      <c r="AI761" s="239">
        <f>AI762</f>
        <v>66700</v>
      </c>
      <c r="AJ761" s="214"/>
      <c r="AK761" s="239">
        <f>AK762</f>
        <v>66700</v>
      </c>
      <c r="AL761" s="214"/>
      <c r="AM761" s="214"/>
      <c r="AN761" s="239">
        <f>AN762</f>
        <v>95800</v>
      </c>
      <c r="AO761" s="240"/>
      <c r="AP761" s="239">
        <f>AP762</f>
        <v>95800</v>
      </c>
      <c r="AQ761" s="214"/>
      <c r="AR761" s="239">
        <f>AR762</f>
        <v>95800</v>
      </c>
      <c r="AS761" s="214"/>
      <c r="AT761" s="239">
        <f>AT762</f>
        <v>100300</v>
      </c>
      <c r="AU761" s="214"/>
      <c r="AV761" s="239">
        <f>AV762</f>
        <v>100300</v>
      </c>
      <c r="AW761" s="214"/>
      <c r="AX761" s="242">
        <f>AX762</f>
        <v>0</v>
      </c>
      <c r="AY761" s="476"/>
      <c r="AZ761" s="239">
        <f>AZ762</f>
        <v>0</v>
      </c>
      <c r="BA761" s="395" t="e">
        <f t="shared" si="34"/>
        <v>#DIV/0!</v>
      </c>
    </row>
    <row r="762" spans="1:53" ht="15.75" hidden="1" x14ac:dyDescent="0.25">
      <c r="A762" s="255"/>
      <c r="B762" s="247"/>
      <c r="C762" s="247"/>
      <c r="D762" s="248"/>
      <c r="E762" s="249">
        <f>F762+G762+H762+I762</f>
        <v>138000</v>
      </c>
      <c r="F762" s="251">
        <f t="shared" si="35"/>
        <v>23000</v>
      </c>
      <c r="G762" s="251">
        <f t="shared" si="35"/>
        <v>36000</v>
      </c>
      <c r="H762" s="251">
        <f t="shared" si="35"/>
        <v>49000</v>
      </c>
      <c r="I762" s="251">
        <f t="shared" si="35"/>
        <v>30000</v>
      </c>
      <c r="J762" s="249">
        <f>K762+L762+M762+N762</f>
        <v>0</v>
      </c>
      <c r="K762" s="251">
        <f t="shared" si="36"/>
        <v>0</v>
      </c>
      <c r="L762" s="251">
        <f t="shared" si="36"/>
        <v>0</v>
      </c>
      <c r="M762" s="251">
        <f t="shared" si="36"/>
        <v>0</v>
      </c>
      <c r="N762" s="252">
        <f t="shared" si="36"/>
        <v>0</v>
      </c>
      <c r="O762" s="251">
        <v>69124.600000000006</v>
      </c>
      <c r="P762" s="251"/>
      <c r="Q762" s="251">
        <f t="shared" si="37"/>
        <v>74745</v>
      </c>
      <c r="R762" s="251">
        <f t="shared" si="37"/>
        <v>74745</v>
      </c>
      <c r="S762" s="251">
        <f t="shared" si="37"/>
        <v>74745</v>
      </c>
      <c r="T762" s="251">
        <f t="shared" si="37"/>
        <v>74745</v>
      </c>
      <c r="U762" s="251">
        <f t="shared" si="37"/>
        <v>81319.490000000005</v>
      </c>
      <c r="V762" s="214"/>
      <c r="W762" s="251">
        <f>W763</f>
        <v>81319.490000000005</v>
      </c>
      <c r="X762" s="251">
        <f>X763</f>
        <v>20367.47</v>
      </c>
      <c r="Y762" s="251">
        <f t="shared" si="33"/>
        <v>101686.96</v>
      </c>
      <c r="Z762" s="214"/>
      <c r="AA762" s="251">
        <f>AA763</f>
        <v>105686.96</v>
      </c>
      <c r="AB762" s="214"/>
      <c r="AC762" s="251">
        <f>AC763</f>
        <v>105686.96</v>
      </c>
      <c r="AD762" s="214"/>
      <c r="AE762" s="251" t="e">
        <f>AE763+#REF!+#REF!</f>
        <v>#REF!</v>
      </c>
      <c r="AF762" s="214"/>
      <c r="AG762" s="251">
        <f>AG763</f>
        <v>1108700</v>
      </c>
      <c r="AH762" s="214"/>
      <c r="AI762" s="251">
        <f>AI763</f>
        <v>66700</v>
      </c>
      <c r="AJ762" s="214"/>
      <c r="AK762" s="251">
        <f>AK763</f>
        <v>66700</v>
      </c>
      <c r="AL762" s="214"/>
      <c r="AM762" s="214"/>
      <c r="AN762" s="251">
        <f>AN763+AN764</f>
        <v>95800</v>
      </c>
      <c r="AO762" s="252"/>
      <c r="AP762" s="251">
        <f>AP763+AP764</f>
        <v>95800</v>
      </c>
      <c r="AQ762" s="214"/>
      <c r="AR762" s="251">
        <f>AR763+AR764</f>
        <v>95800</v>
      </c>
      <c r="AS762" s="214"/>
      <c r="AT762" s="251">
        <f>AT763+AT764</f>
        <v>100300</v>
      </c>
      <c r="AU762" s="214"/>
      <c r="AV762" s="251">
        <f>AV763+AV764</f>
        <v>100300</v>
      </c>
      <c r="AW762" s="214"/>
      <c r="AX762" s="253">
        <f>AX763+AX764</f>
        <v>0</v>
      </c>
      <c r="AY762" s="476"/>
      <c r="AZ762" s="251">
        <f>AZ763+AZ764</f>
        <v>0</v>
      </c>
      <c r="BA762" s="395" t="e">
        <f t="shared" si="34"/>
        <v>#DIV/0!</v>
      </c>
    </row>
    <row r="763" spans="1:53" ht="15.75" hidden="1" x14ac:dyDescent="0.25">
      <c r="A763" s="255"/>
      <c r="B763" s="257"/>
      <c r="C763" s="257"/>
      <c r="D763" s="258"/>
      <c r="E763" s="239">
        <f>F763+G763+H763+I763</f>
        <v>138000</v>
      </c>
      <c r="F763" s="259">
        <v>23000</v>
      </c>
      <c r="G763" s="241">
        <v>36000</v>
      </c>
      <c r="H763" s="241">
        <v>49000</v>
      </c>
      <c r="I763" s="241">
        <v>30000</v>
      </c>
      <c r="J763" s="239">
        <f>K763+L763+M763+N763</f>
        <v>0</v>
      </c>
      <c r="K763" s="259"/>
      <c r="L763" s="241"/>
      <c r="M763" s="241"/>
      <c r="N763" s="260"/>
      <c r="O763" s="241">
        <v>69124.600000000006</v>
      </c>
      <c r="P763" s="241"/>
      <c r="Q763" s="241">
        <v>74745</v>
      </c>
      <c r="R763" s="241">
        <v>74745</v>
      </c>
      <c r="S763" s="241">
        <v>74745</v>
      </c>
      <c r="T763" s="241">
        <v>74745</v>
      </c>
      <c r="U763" s="241">
        <v>81319.490000000005</v>
      </c>
      <c r="V763" s="214"/>
      <c r="W763" s="241">
        <v>81319.490000000005</v>
      </c>
      <c r="X763" s="241">
        <v>20367.47</v>
      </c>
      <c r="Y763" s="241">
        <f t="shared" si="33"/>
        <v>101686.96</v>
      </c>
      <c r="Z763" s="264">
        <v>4000</v>
      </c>
      <c r="AA763" s="241">
        <f>Y763+Z763</f>
        <v>105686.96</v>
      </c>
      <c r="AB763" s="214"/>
      <c r="AC763" s="241">
        <f>AA763+AB763</f>
        <v>105686.96</v>
      </c>
      <c r="AD763" s="214">
        <v>8468</v>
      </c>
      <c r="AE763" s="241">
        <v>115554.96</v>
      </c>
      <c r="AF763" s="214"/>
      <c r="AG763" s="241">
        <v>1108700</v>
      </c>
      <c r="AH763" s="214">
        <v>-1042000</v>
      </c>
      <c r="AI763" s="241">
        <f>AG763+AH763</f>
        <v>66700</v>
      </c>
      <c r="AJ763" s="214"/>
      <c r="AK763" s="241">
        <f>AI763+AJ763</f>
        <v>66700</v>
      </c>
      <c r="AL763" s="214"/>
      <c r="AM763" s="214"/>
      <c r="AN763" s="241">
        <f>AK763+AL763+AM763</f>
        <v>66700</v>
      </c>
      <c r="AO763" s="260"/>
      <c r="AP763" s="241">
        <f>AM763+AN763+AO763</f>
        <v>66700</v>
      </c>
      <c r="AQ763" s="214"/>
      <c r="AR763" s="241">
        <f>AO763+AP763+AQ763</f>
        <v>66700</v>
      </c>
      <c r="AS763" s="214"/>
      <c r="AT763" s="241">
        <f>AQ763+AR763+AS763</f>
        <v>66700</v>
      </c>
      <c r="AU763" s="214"/>
      <c r="AV763" s="241">
        <f>AS763+AT763+AU763</f>
        <v>66700</v>
      </c>
      <c r="AW763" s="214">
        <v>-56100</v>
      </c>
      <c r="AX763" s="261"/>
      <c r="AY763" s="476"/>
      <c r="AZ763" s="241"/>
      <c r="BA763" s="395" t="e">
        <f t="shared" si="34"/>
        <v>#DIV/0!</v>
      </c>
    </row>
    <row r="764" spans="1:53" ht="15.75" hidden="1" x14ac:dyDescent="0.25">
      <c r="A764" s="255"/>
      <c r="B764" s="257" t="s">
        <v>558</v>
      </c>
      <c r="C764" s="257"/>
      <c r="D764" s="258" t="s">
        <v>559</v>
      </c>
      <c r="E764" s="239"/>
      <c r="F764" s="259"/>
      <c r="G764" s="241"/>
      <c r="H764" s="241"/>
      <c r="I764" s="241"/>
      <c r="J764" s="239"/>
      <c r="K764" s="259"/>
      <c r="L764" s="241"/>
      <c r="M764" s="241"/>
      <c r="N764" s="260"/>
      <c r="O764" s="241"/>
      <c r="P764" s="241"/>
      <c r="Q764" s="241"/>
      <c r="R764" s="241"/>
      <c r="S764" s="241"/>
      <c r="T764" s="241"/>
      <c r="U764" s="241"/>
      <c r="V764" s="214"/>
      <c r="W764" s="241"/>
      <c r="X764" s="241"/>
      <c r="Y764" s="241"/>
      <c r="Z764" s="270"/>
      <c r="AA764" s="241"/>
      <c r="AB764" s="214"/>
      <c r="AC764" s="241"/>
      <c r="AD764" s="214"/>
      <c r="AE764" s="241"/>
      <c r="AF764" s="214"/>
      <c r="AG764" s="241"/>
      <c r="AH764" s="214"/>
      <c r="AI764" s="241"/>
      <c r="AJ764" s="214"/>
      <c r="AK764" s="241"/>
      <c r="AL764" s="214">
        <v>29100</v>
      </c>
      <c r="AM764" s="214"/>
      <c r="AN764" s="241">
        <f>AK764+AL764+AM764</f>
        <v>29100</v>
      </c>
      <c r="AO764" s="260"/>
      <c r="AP764" s="241">
        <f>AM764+AN764+AO764</f>
        <v>29100</v>
      </c>
      <c r="AQ764" s="214"/>
      <c r="AR764" s="241">
        <f>AO764+AP764+AQ764</f>
        <v>29100</v>
      </c>
      <c r="AS764" s="214">
        <v>4500</v>
      </c>
      <c r="AT764" s="241">
        <f>AQ764+AR764+AS764</f>
        <v>33600</v>
      </c>
      <c r="AU764" s="214"/>
      <c r="AV764" s="241">
        <f>AT764</f>
        <v>33600</v>
      </c>
      <c r="AW764" s="214"/>
      <c r="AX764" s="261">
        <v>0</v>
      </c>
      <c r="AY764" s="476"/>
      <c r="AZ764" s="241">
        <v>0</v>
      </c>
      <c r="BA764" s="395" t="e">
        <f t="shared" si="34"/>
        <v>#DIV/0!</v>
      </c>
    </row>
    <row r="765" spans="1:53" ht="15.75" hidden="1" x14ac:dyDescent="0.25">
      <c r="A765" s="255"/>
      <c r="B765" s="237" t="s">
        <v>560</v>
      </c>
      <c r="C765" s="237"/>
      <c r="D765" s="238" t="s">
        <v>561</v>
      </c>
      <c r="E765" s="239"/>
      <c r="F765" s="259"/>
      <c r="G765" s="241"/>
      <c r="H765" s="241"/>
      <c r="I765" s="241"/>
      <c r="J765" s="239"/>
      <c r="K765" s="259"/>
      <c r="L765" s="241"/>
      <c r="M765" s="241"/>
      <c r="N765" s="260"/>
      <c r="O765" s="241"/>
      <c r="P765" s="241"/>
      <c r="Q765" s="241"/>
      <c r="R765" s="241"/>
      <c r="S765" s="241"/>
      <c r="T765" s="241"/>
      <c r="U765" s="239" t="e">
        <f>#REF!</f>
        <v>#REF!</v>
      </c>
      <c r="V765" s="214"/>
      <c r="W765" s="239" t="e">
        <f>#REF!</f>
        <v>#REF!</v>
      </c>
      <c r="X765" s="239" t="e">
        <f>#REF!</f>
        <v>#REF!</v>
      </c>
      <c r="Y765" s="239" t="e">
        <f>W765+X765</f>
        <v>#REF!</v>
      </c>
      <c r="Z765" s="214"/>
      <c r="AA765" s="239" t="e">
        <f>Y765+Z765</f>
        <v>#REF!</v>
      </c>
      <c r="AB765" s="214"/>
      <c r="AC765" s="239" t="e">
        <f>AA765+AB765</f>
        <v>#REF!</v>
      </c>
      <c r="AD765" s="214"/>
      <c r="AE765" s="239" t="e">
        <f>#REF!+AE768</f>
        <v>#REF!</v>
      </c>
      <c r="AF765" s="214"/>
      <c r="AG765" s="239">
        <f>AG768</f>
        <v>961000</v>
      </c>
      <c r="AH765" s="214"/>
      <c r="AI765" s="239">
        <f>AI768+AI766</f>
        <v>1185400</v>
      </c>
      <c r="AJ765" s="214"/>
      <c r="AK765" s="239">
        <f>AK768+AK766</f>
        <v>1185400</v>
      </c>
      <c r="AL765" s="214"/>
      <c r="AM765" s="214"/>
      <c r="AN765" s="239">
        <f>AN768+AN766</f>
        <v>441900</v>
      </c>
      <c r="AO765" s="240"/>
      <c r="AP765" s="239">
        <f>AP768+AP766</f>
        <v>441900</v>
      </c>
      <c r="AQ765" s="214"/>
      <c r="AR765" s="239">
        <f>AR768+AR766</f>
        <v>441821</v>
      </c>
      <c r="AS765" s="214"/>
      <c r="AT765" s="239">
        <f>AT768+AT766</f>
        <v>441821</v>
      </c>
      <c r="AU765" s="214"/>
      <c r="AV765" s="239">
        <f>AV768+AV766</f>
        <v>441821</v>
      </c>
      <c r="AW765" s="214"/>
      <c r="AX765" s="242">
        <f>AX768+AX766</f>
        <v>23</v>
      </c>
      <c r="AY765" s="476"/>
      <c r="AZ765" s="239">
        <f>AZ768+AZ766</f>
        <v>23</v>
      </c>
      <c r="BA765" s="395">
        <f t="shared" si="34"/>
        <v>100</v>
      </c>
    </row>
    <row r="766" spans="1:53" ht="15.75" hidden="1" x14ac:dyDescent="0.25">
      <c r="A766" s="255"/>
      <c r="B766" s="247" t="s">
        <v>562</v>
      </c>
      <c r="C766" s="247"/>
      <c r="D766" s="248" t="s">
        <v>440</v>
      </c>
      <c r="E766" s="239"/>
      <c r="F766" s="259"/>
      <c r="G766" s="241"/>
      <c r="H766" s="241"/>
      <c r="I766" s="241"/>
      <c r="J766" s="239"/>
      <c r="K766" s="259"/>
      <c r="L766" s="241"/>
      <c r="M766" s="241"/>
      <c r="N766" s="260"/>
      <c r="O766" s="241"/>
      <c r="P766" s="241"/>
      <c r="Q766" s="241"/>
      <c r="R766" s="241"/>
      <c r="S766" s="241"/>
      <c r="T766" s="241"/>
      <c r="U766" s="239"/>
      <c r="V766" s="214"/>
      <c r="W766" s="239"/>
      <c r="X766" s="239"/>
      <c r="Y766" s="239"/>
      <c r="Z766" s="214"/>
      <c r="AA766" s="239"/>
      <c r="AB766" s="214"/>
      <c r="AC766" s="239"/>
      <c r="AD766" s="214"/>
      <c r="AE766" s="239"/>
      <c r="AF766" s="214"/>
      <c r="AG766" s="239"/>
      <c r="AH766" s="214"/>
      <c r="AI766" s="251">
        <f>AI767</f>
        <v>397900</v>
      </c>
      <c r="AJ766" s="214"/>
      <c r="AK766" s="251">
        <f>AK767</f>
        <v>397900</v>
      </c>
      <c r="AL766" s="214"/>
      <c r="AM766" s="214"/>
      <c r="AN766" s="251">
        <f>AN767</f>
        <v>397900</v>
      </c>
      <c r="AO766" s="252"/>
      <c r="AP766" s="251">
        <f>AP767</f>
        <v>397900</v>
      </c>
      <c r="AQ766" s="214"/>
      <c r="AR766" s="251">
        <f>AR767</f>
        <v>397900</v>
      </c>
      <c r="AS766" s="214"/>
      <c r="AT766" s="251">
        <f>AT767</f>
        <v>397900</v>
      </c>
      <c r="AU766" s="214"/>
      <c r="AV766" s="251">
        <f>AV767</f>
        <v>397900</v>
      </c>
      <c r="AW766" s="214"/>
      <c r="AX766" s="253">
        <f>AX767</f>
        <v>0</v>
      </c>
      <c r="AY766" s="476"/>
      <c r="AZ766" s="251">
        <f>AZ767</f>
        <v>0</v>
      </c>
      <c r="BA766" s="395" t="e">
        <f t="shared" si="34"/>
        <v>#DIV/0!</v>
      </c>
    </row>
    <row r="767" spans="1:53" ht="31.5" hidden="1" x14ac:dyDescent="0.25">
      <c r="A767" s="255"/>
      <c r="B767" s="257" t="s">
        <v>563</v>
      </c>
      <c r="C767" s="257"/>
      <c r="D767" s="258" t="s">
        <v>564</v>
      </c>
      <c r="E767" s="239"/>
      <c r="F767" s="259"/>
      <c r="G767" s="241"/>
      <c r="H767" s="241"/>
      <c r="I767" s="241"/>
      <c r="J767" s="239"/>
      <c r="K767" s="259"/>
      <c r="L767" s="241"/>
      <c r="M767" s="241"/>
      <c r="N767" s="260"/>
      <c r="O767" s="241"/>
      <c r="P767" s="241"/>
      <c r="Q767" s="241"/>
      <c r="R767" s="241"/>
      <c r="S767" s="241"/>
      <c r="T767" s="241"/>
      <c r="U767" s="239"/>
      <c r="V767" s="214"/>
      <c r="W767" s="239"/>
      <c r="X767" s="239"/>
      <c r="Y767" s="239"/>
      <c r="Z767" s="214"/>
      <c r="AA767" s="239"/>
      <c r="AB767" s="214"/>
      <c r="AC767" s="239"/>
      <c r="AD767" s="214"/>
      <c r="AE767" s="239"/>
      <c r="AF767" s="214"/>
      <c r="AG767" s="239"/>
      <c r="AH767" s="214">
        <v>397900</v>
      </c>
      <c r="AI767" s="241">
        <f>AH767</f>
        <v>397900</v>
      </c>
      <c r="AJ767" s="214"/>
      <c r="AK767" s="241">
        <f>AI767</f>
        <v>397900</v>
      </c>
      <c r="AL767" s="214"/>
      <c r="AM767" s="214"/>
      <c r="AN767" s="241">
        <f>AK767+AL767+AM767</f>
        <v>397900</v>
      </c>
      <c r="AO767" s="260"/>
      <c r="AP767" s="241">
        <f>AM767+AN767+AO767</f>
        <v>397900</v>
      </c>
      <c r="AQ767" s="214"/>
      <c r="AR767" s="241">
        <f>AO767+AP767+AQ767</f>
        <v>397900</v>
      </c>
      <c r="AS767" s="214"/>
      <c r="AT767" s="241">
        <f>AQ767+AR767+AS767</f>
        <v>397900</v>
      </c>
      <c r="AU767" s="214"/>
      <c r="AV767" s="241">
        <f>AS767+AT767+AU767</f>
        <v>397900</v>
      </c>
      <c r="AW767" s="214"/>
      <c r="AX767" s="261">
        <v>0</v>
      </c>
      <c r="AY767" s="476"/>
      <c r="AZ767" s="241">
        <v>0</v>
      </c>
      <c r="BA767" s="395" t="e">
        <f t="shared" si="34"/>
        <v>#DIV/0!</v>
      </c>
    </row>
    <row r="768" spans="1:53" ht="15.75" hidden="1" x14ac:dyDescent="0.25">
      <c r="A768" s="255"/>
      <c r="B768" s="247" t="s">
        <v>565</v>
      </c>
      <c r="C768" s="247"/>
      <c r="D768" s="248" t="s">
        <v>470</v>
      </c>
      <c r="E768" s="249"/>
      <c r="F768" s="250"/>
      <c r="G768" s="251"/>
      <c r="H768" s="251"/>
      <c r="I768" s="251"/>
      <c r="J768" s="249"/>
      <c r="K768" s="250"/>
      <c r="L768" s="251"/>
      <c r="M768" s="251"/>
      <c r="N768" s="252"/>
      <c r="O768" s="251"/>
      <c r="P768" s="251"/>
      <c r="Q768" s="251"/>
      <c r="R768" s="251"/>
      <c r="S768" s="251"/>
      <c r="T768" s="251"/>
      <c r="U768" s="251"/>
      <c r="V768" s="305"/>
      <c r="W768" s="251"/>
      <c r="X768" s="251"/>
      <c r="Y768" s="251"/>
      <c r="Z768" s="328"/>
      <c r="AA768" s="251">
        <f>AA770</f>
        <v>103600</v>
      </c>
      <c r="AB768" s="214"/>
      <c r="AC768" s="251">
        <f>AC770</f>
        <v>103600</v>
      </c>
      <c r="AD768" s="214"/>
      <c r="AE768" s="251">
        <f>AE770</f>
        <v>103600</v>
      </c>
      <c r="AF768" s="214"/>
      <c r="AG768" s="251">
        <f>AG770+AG769</f>
        <v>961000</v>
      </c>
      <c r="AH768" s="214"/>
      <c r="AI768" s="251">
        <f>AI770+AI769</f>
        <v>787500</v>
      </c>
      <c r="AJ768" s="214"/>
      <c r="AK768" s="251">
        <f>AK770+AK769</f>
        <v>787500</v>
      </c>
      <c r="AL768" s="214"/>
      <c r="AM768" s="214"/>
      <c r="AN768" s="251">
        <f>AN770+AN769</f>
        <v>44000</v>
      </c>
      <c r="AO768" s="252"/>
      <c r="AP768" s="251">
        <f>AP770+AP769</f>
        <v>44000</v>
      </c>
      <c r="AQ768" s="214"/>
      <c r="AR768" s="251">
        <f>AR770+AR769</f>
        <v>43921</v>
      </c>
      <c r="AS768" s="214"/>
      <c r="AT768" s="251">
        <f>AT770+AT769</f>
        <v>43921</v>
      </c>
      <c r="AU768" s="214"/>
      <c r="AV768" s="251">
        <f>AV770+AV769</f>
        <v>43921</v>
      </c>
      <c r="AW768" s="214"/>
      <c r="AX768" s="253">
        <f>AX770+AX769</f>
        <v>23</v>
      </c>
      <c r="AY768" s="476"/>
      <c r="AZ768" s="251">
        <f>AZ770+AZ769</f>
        <v>23</v>
      </c>
      <c r="BA768" s="395">
        <f t="shared" si="34"/>
        <v>100</v>
      </c>
    </row>
    <row r="769" spans="1:53" ht="47.25" hidden="1" x14ac:dyDescent="0.25">
      <c r="A769" s="255"/>
      <c r="B769" s="257" t="s">
        <v>566</v>
      </c>
      <c r="C769" s="257"/>
      <c r="D769" s="258" t="s">
        <v>567</v>
      </c>
      <c r="E769" s="249"/>
      <c r="F769" s="250"/>
      <c r="G769" s="251"/>
      <c r="H769" s="251"/>
      <c r="I769" s="251"/>
      <c r="J769" s="249"/>
      <c r="K769" s="250"/>
      <c r="L769" s="251"/>
      <c r="M769" s="251"/>
      <c r="N769" s="252"/>
      <c r="O769" s="251"/>
      <c r="P769" s="251"/>
      <c r="Q769" s="251"/>
      <c r="R769" s="251"/>
      <c r="S769" s="251"/>
      <c r="T769" s="251"/>
      <c r="U769" s="251"/>
      <c r="V769" s="305"/>
      <c r="W769" s="251"/>
      <c r="X769" s="251"/>
      <c r="Y769" s="251"/>
      <c r="Z769" s="328"/>
      <c r="AA769" s="251"/>
      <c r="AB769" s="214"/>
      <c r="AC769" s="251"/>
      <c r="AD769" s="214"/>
      <c r="AE769" s="251"/>
      <c r="AF769" s="214"/>
      <c r="AG769" s="251">
        <v>711400</v>
      </c>
      <c r="AH769" s="214">
        <v>-173500</v>
      </c>
      <c r="AI769" s="251">
        <f>AG769+AH769</f>
        <v>537900</v>
      </c>
      <c r="AJ769" s="214"/>
      <c r="AK769" s="251">
        <f>AI769+AJ769</f>
        <v>537900</v>
      </c>
      <c r="AL769" s="214"/>
      <c r="AM769" s="214"/>
      <c r="AN769" s="241"/>
      <c r="AO769" s="260"/>
      <c r="AP769" s="241"/>
      <c r="AQ769" s="214"/>
      <c r="AR769" s="241"/>
      <c r="AS769" s="214"/>
      <c r="AT769" s="241"/>
      <c r="AU769" s="214"/>
      <c r="AV769" s="241"/>
      <c r="AW769" s="214"/>
      <c r="AX769" s="261">
        <v>0</v>
      </c>
      <c r="AY769" s="476"/>
      <c r="AZ769" s="241">
        <v>0</v>
      </c>
      <c r="BA769" s="395" t="e">
        <f t="shared" si="34"/>
        <v>#DIV/0!</v>
      </c>
    </row>
    <row r="770" spans="1:53" ht="31.5" hidden="1" x14ac:dyDescent="0.25">
      <c r="A770" s="255" t="s">
        <v>839</v>
      </c>
      <c r="B770" s="247" t="s">
        <v>861</v>
      </c>
      <c r="C770" s="247" t="s">
        <v>764</v>
      </c>
      <c r="D770" s="248" t="s">
        <v>20</v>
      </c>
      <c r="E770" s="239"/>
      <c r="F770" s="259"/>
      <c r="G770" s="241"/>
      <c r="H770" s="241"/>
      <c r="I770" s="241"/>
      <c r="J770" s="239"/>
      <c r="K770" s="259"/>
      <c r="L770" s="241"/>
      <c r="M770" s="241"/>
      <c r="N770" s="260"/>
      <c r="O770" s="241"/>
      <c r="P770" s="241"/>
      <c r="Q770" s="241">
        <v>20500</v>
      </c>
      <c r="R770" s="241">
        <v>20500</v>
      </c>
      <c r="S770" s="241">
        <v>20500</v>
      </c>
      <c r="T770" s="241">
        <v>20500</v>
      </c>
      <c r="U770" s="241">
        <v>58101.37</v>
      </c>
      <c r="V770" s="214"/>
      <c r="W770" s="241">
        <v>58101.37</v>
      </c>
      <c r="X770" s="241">
        <v>990148.63</v>
      </c>
      <c r="Y770" s="241">
        <f>W770+X770</f>
        <v>1048250</v>
      </c>
      <c r="Z770" s="264">
        <v>-944650</v>
      </c>
      <c r="AA770" s="241">
        <f>Y770+Z770</f>
        <v>103600</v>
      </c>
      <c r="AB770" s="214"/>
      <c r="AC770" s="241">
        <f>AA770+AB770</f>
        <v>103600</v>
      </c>
      <c r="AD770" s="214"/>
      <c r="AE770" s="241">
        <f>AC770+AD770</f>
        <v>103600</v>
      </c>
      <c r="AF770" s="214"/>
      <c r="AG770" s="241">
        <v>249600</v>
      </c>
      <c r="AH770" s="214"/>
      <c r="AI770" s="241">
        <v>249600</v>
      </c>
      <c r="AJ770" s="214"/>
      <c r="AK770" s="241">
        <v>249600</v>
      </c>
      <c r="AL770" s="214"/>
      <c r="AM770" s="214"/>
      <c r="AN770" s="241">
        <v>44000</v>
      </c>
      <c r="AO770" s="260"/>
      <c r="AP770" s="241">
        <v>44000</v>
      </c>
      <c r="AQ770" s="214">
        <v>-79</v>
      </c>
      <c r="AR770" s="241">
        <f>AP770+AQ770</f>
        <v>43921</v>
      </c>
      <c r="AS770" s="214"/>
      <c r="AT770" s="241">
        <f>AR770+AS770</f>
        <v>43921</v>
      </c>
      <c r="AU770" s="214"/>
      <c r="AV770" s="241">
        <f>AT770+AU770</f>
        <v>43921</v>
      </c>
      <c r="AW770" s="214">
        <v>10245</v>
      </c>
      <c r="AX770" s="261">
        <f>AX771</f>
        <v>23</v>
      </c>
      <c r="AY770" s="476"/>
      <c r="AZ770" s="241">
        <f>AZ771</f>
        <v>23</v>
      </c>
      <c r="BA770" s="395">
        <f t="shared" si="34"/>
        <v>100</v>
      </c>
    </row>
    <row r="771" spans="1:53" ht="31.5" hidden="1" x14ac:dyDescent="0.25">
      <c r="A771" s="255" t="s">
        <v>839</v>
      </c>
      <c r="B771" s="257" t="s">
        <v>862</v>
      </c>
      <c r="C771" s="257" t="s">
        <v>764</v>
      </c>
      <c r="D771" s="248" t="s">
        <v>101</v>
      </c>
      <c r="E771" s="249">
        <f>F771+G771+H771+I771</f>
        <v>0</v>
      </c>
      <c r="F771" s="251">
        <f>F774</f>
        <v>0</v>
      </c>
      <c r="G771" s="251">
        <f>G774</f>
        <v>0</v>
      </c>
      <c r="H771" s="251">
        <f>H774</f>
        <v>0</v>
      </c>
      <c r="I771" s="251">
        <f>I774</f>
        <v>0</v>
      </c>
      <c r="J771" s="249">
        <f>K771+L771+M771+N771</f>
        <v>0</v>
      </c>
      <c r="K771" s="251">
        <f>K774</f>
        <v>0</v>
      </c>
      <c r="L771" s="251">
        <f>L774</f>
        <v>0</v>
      </c>
      <c r="M771" s="251">
        <f>M774</f>
        <v>0</v>
      </c>
      <c r="N771" s="252">
        <f>N774</f>
        <v>0</v>
      </c>
      <c r="O771" s="251">
        <v>243000</v>
      </c>
      <c r="P771" s="251">
        <v>127000</v>
      </c>
      <c r="Q771" s="251">
        <f>Q774</f>
        <v>0</v>
      </c>
      <c r="R771" s="251">
        <f>R774</f>
        <v>0</v>
      </c>
      <c r="S771" s="251">
        <f>S774</f>
        <v>0</v>
      </c>
      <c r="T771" s="251">
        <f>T774</f>
        <v>0</v>
      </c>
      <c r="U771" s="251">
        <f>U774</f>
        <v>0</v>
      </c>
      <c r="V771" s="214"/>
      <c r="W771" s="251">
        <f>W774</f>
        <v>0</v>
      </c>
      <c r="X771" s="251">
        <f>X774</f>
        <v>0</v>
      </c>
      <c r="Y771" s="251">
        <f>W771+X771</f>
        <v>0</v>
      </c>
      <c r="Z771" s="214"/>
      <c r="AA771" s="251">
        <f>Y771+Z771</f>
        <v>0</v>
      </c>
      <c r="AB771" s="214"/>
      <c r="AC771" s="251">
        <f>AA771+AB771</f>
        <v>0</v>
      </c>
      <c r="AD771" s="214"/>
      <c r="AE771" s="251" t="e">
        <f>AE774+#REF!</f>
        <v>#REF!</v>
      </c>
      <c r="AF771" s="214"/>
      <c r="AG771" s="251" t="e">
        <f>AG774</f>
        <v>#REF!</v>
      </c>
      <c r="AH771" s="214"/>
      <c r="AI771" s="251" t="e">
        <f>AI774</f>
        <v>#REF!</v>
      </c>
      <c r="AJ771" s="214"/>
      <c r="AK771" s="251" t="e">
        <f>AK774</f>
        <v>#REF!</v>
      </c>
      <c r="AL771" s="214"/>
      <c r="AM771" s="214"/>
      <c r="AN771" s="251" t="e">
        <f>AN774</f>
        <v>#REF!</v>
      </c>
      <c r="AO771" s="252"/>
      <c r="AP771" s="251" t="e">
        <f>AP774</f>
        <v>#REF!</v>
      </c>
      <c r="AQ771" s="214"/>
      <c r="AR771" s="251" t="e">
        <f>AR774</f>
        <v>#REF!</v>
      </c>
      <c r="AS771" s="214"/>
      <c r="AT771" s="251" t="e">
        <f>AT774</f>
        <v>#REF!</v>
      </c>
      <c r="AU771" s="214"/>
      <c r="AV771" s="251" t="e">
        <f>AV774</f>
        <v>#REF!</v>
      </c>
      <c r="AW771" s="214"/>
      <c r="AX771" s="253">
        <f>AX772</f>
        <v>23</v>
      </c>
      <c r="AY771" s="476"/>
      <c r="AZ771" s="251">
        <f>AZ772</f>
        <v>23</v>
      </c>
      <c r="BA771" s="395">
        <f t="shared" si="34"/>
        <v>100</v>
      </c>
    </row>
    <row r="772" spans="1:53" ht="31.5" hidden="1" x14ac:dyDescent="0.25">
      <c r="A772" s="255" t="s">
        <v>839</v>
      </c>
      <c r="B772" s="257" t="s">
        <v>863</v>
      </c>
      <c r="C772" s="257" t="s">
        <v>764</v>
      </c>
      <c r="D772" s="248" t="s">
        <v>108</v>
      </c>
      <c r="E772" s="249"/>
      <c r="F772" s="250"/>
      <c r="G772" s="251"/>
      <c r="H772" s="251"/>
      <c r="I772" s="251"/>
      <c r="J772" s="249"/>
      <c r="K772" s="250"/>
      <c r="L772" s="251"/>
      <c r="M772" s="251"/>
      <c r="N772" s="252"/>
      <c r="O772" s="251"/>
      <c r="P772" s="251"/>
      <c r="Q772" s="251"/>
      <c r="R772" s="251"/>
      <c r="S772" s="251"/>
      <c r="T772" s="251"/>
      <c r="U772" s="251"/>
      <c r="V772" s="214"/>
      <c r="W772" s="251"/>
      <c r="X772" s="251"/>
      <c r="Y772" s="251"/>
      <c r="Z772" s="214"/>
      <c r="AA772" s="251"/>
      <c r="AB772" s="214"/>
      <c r="AC772" s="251"/>
      <c r="AD772" s="214"/>
      <c r="AE772" s="251"/>
      <c r="AF772" s="214"/>
      <c r="AG772" s="251"/>
      <c r="AH772" s="214"/>
      <c r="AI772" s="251"/>
      <c r="AJ772" s="214"/>
      <c r="AK772" s="251"/>
      <c r="AL772" s="214"/>
      <c r="AM772" s="214"/>
      <c r="AN772" s="251"/>
      <c r="AO772" s="252"/>
      <c r="AP772" s="251"/>
      <c r="AQ772" s="214"/>
      <c r="AR772" s="251"/>
      <c r="AS772" s="214"/>
      <c r="AT772" s="251"/>
      <c r="AU772" s="214"/>
      <c r="AV772" s="251"/>
      <c r="AW772" s="214"/>
      <c r="AX772" s="253">
        <f>AX773</f>
        <v>23</v>
      </c>
      <c r="AY772" s="476"/>
      <c r="AZ772" s="251">
        <f>AZ773</f>
        <v>23</v>
      </c>
      <c r="BA772" s="395">
        <f t="shared" si="34"/>
        <v>100</v>
      </c>
    </row>
    <row r="773" spans="1:53" ht="31.5" hidden="1" x14ac:dyDescent="0.25">
      <c r="A773" s="255" t="s">
        <v>839</v>
      </c>
      <c r="B773" s="257" t="s">
        <v>863</v>
      </c>
      <c r="C773" s="257" t="s">
        <v>801</v>
      </c>
      <c r="D773" s="258" t="s">
        <v>755</v>
      </c>
      <c r="E773" s="249"/>
      <c r="F773" s="250"/>
      <c r="G773" s="251"/>
      <c r="H773" s="251"/>
      <c r="I773" s="251"/>
      <c r="J773" s="249"/>
      <c r="K773" s="250"/>
      <c r="L773" s="251"/>
      <c r="M773" s="251"/>
      <c r="N773" s="252"/>
      <c r="O773" s="251"/>
      <c r="P773" s="251"/>
      <c r="Q773" s="251"/>
      <c r="R773" s="251"/>
      <c r="S773" s="251"/>
      <c r="T773" s="251"/>
      <c r="U773" s="251"/>
      <c r="V773" s="214"/>
      <c r="W773" s="251"/>
      <c r="X773" s="251"/>
      <c r="Y773" s="251"/>
      <c r="Z773" s="214"/>
      <c r="AA773" s="251"/>
      <c r="AB773" s="214"/>
      <c r="AC773" s="251"/>
      <c r="AD773" s="214"/>
      <c r="AE773" s="251"/>
      <c r="AF773" s="214"/>
      <c r="AG773" s="251"/>
      <c r="AH773" s="214"/>
      <c r="AI773" s="251"/>
      <c r="AJ773" s="214"/>
      <c r="AK773" s="251"/>
      <c r="AL773" s="214"/>
      <c r="AM773" s="214"/>
      <c r="AN773" s="251"/>
      <c r="AO773" s="252"/>
      <c r="AP773" s="251"/>
      <c r="AQ773" s="214"/>
      <c r="AR773" s="251"/>
      <c r="AS773" s="214"/>
      <c r="AT773" s="251"/>
      <c r="AU773" s="214"/>
      <c r="AV773" s="251"/>
      <c r="AW773" s="214"/>
      <c r="AX773" s="253">
        <v>23</v>
      </c>
      <c r="AY773" s="476"/>
      <c r="AZ773" s="251">
        <v>23</v>
      </c>
      <c r="BA773" s="395">
        <f t="shared" si="34"/>
        <v>100</v>
      </c>
    </row>
    <row r="774" spans="1:53" ht="12.6" hidden="1" customHeight="1" x14ac:dyDescent="0.25">
      <c r="A774" s="236" t="s">
        <v>864</v>
      </c>
      <c r="B774" s="237" t="s">
        <v>837</v>
      </c>
      <c r="C774" s="237" t="s">
        <v>764</v>
      </c>
      <c r="D774" s="287" t="s">
        <v>568</v>
      </c>
      <c r="E774" s="239"/>
      <c r="F774" s="259"/>
      <c r="G774" s="241"/>
      <c r="H774" s="241"/>
      <c r="I774" s="241"/>
      <c r="J774" s="239"/>
      <c r="K774" s="259"/>
      <c r="L774" s="241"/>
      <c r="M774" s="241"/>
      <c r="N774" s="260"/>
      <c r="O774" s="241"/>
      <c r="P774" s="241"/>
      <c r="Q774" s="241"/>
      <c r="R774" s="241"/>
      <c r="S774" s="241"/>
      <c r="T774" s="241"/>
      <c r="U774" s="241"/>
      <c r="V774" s="214"/>
      <c r="W774" s="241"/>
      <c r="X774" s="241"/>
      <c r="Y774" s="241"/>
      <c r="Z774" s="270"/>
      <c r="AA774" s="239" t="e">
        <f>AA775+AA784+AA804</f>
        <v>#REF!</v>
      </c>
      <c r="AB774" s="214"/>
      <c r="AC774" s="239" t="e">
        <f>AC775+AC784+AC804</f>
        <v>#REF!</v>
      </c>
      <c r="AD774" s="214"/>
      <c r="AE774" s="239" t="e">
        <f>AE775+AE784+AE804</f>
        <v>#REF!</v>
      </c>
      <c r="AF774" s="214"/>
      <c r="AG774" s="239" t="e">
        <f>AG775+AG784+AG804+AG822</f>
        <v>#REF!</v>
      </c>
      <c r="AH774" s="214"/>
      <c r="AI774" s="239" t="e">
        <f>AI775+AI784+AI804+AI822</f>
        <v>#REF!</v>
      </c>
      <c r="AJ774" s="214"/>
      <c r="AK774" s="239" t="e">
        <f>AK775+AK784+AK804+AK822</f>
        <v>#REF!</v>
      </c>
      <c r="AL774" s="214"/>
      <c r="AM774" s="214"/>
      <c r="AN774" s="239" t="e">
        <f>AN775+AN784+AN804+AN822</f>
        <v>#REF!</v>
      </c>
      <c r="AO774" s="240"/>
      <c r="AP774" s="239" t="e">
        <f>AP775+AP784+AP804+AP822</f>
        <v>#REF!</v>
      </c>
      <c r="AQ774" s="214"/>
      <c r="AR774" s="239" t="e">
        <f>AR775+AR784+AR804+AR822</f>
        <v>#REF!</v>
      </c>
      <c r="AS774" s="214"/>
      <c r="AT774" s="239" t="e">
        <f>AT775+AT784+AT804+AT822</f>
        <v>#REF!</v>
      </c>
      <c r="AU774" s="214"/>
      <c r="AV774" s="239" t="e">
        <f>AV775+AV784+AV804+AV822</f>
        <v>#REF!</v>
      </c>
      <c r="AW774" s="214"/>
      <c r="AX774" s="242">
        <f>AX775+AX784+AX804+AX822</f>
        <v>0</v>
      </c>
      <c r="AY774" s="476"/>
      <c r="AZ774" s="239">
        <f>AZ775+AZ784+AZ804+AZ822</f>
        <v>0</v>
      </c>
      <c r="BA774" s="395" t="e">
        <f t="shared" si="34"/>
        <v>#DIV/0!</v>
      </c>
    </row>
    <row r="775" spans="1:53" ht="15.75" hidden="1" x14ac:dyDescent="0.25">
      <c r="A775" s="236" t="s">
        <v>865</v>
      </c>
      <c r="B775" s="237" t="s">
        <v>837</v>
      </c>
      <c r="C775" s="237" t="s">
        <v>764</v>
      </c>
      <c r="D775" s="238" t="s">
        <v>569</v>
      </c>
      <c r="E775" s="239" t="e">
        <f>F775+G775+H775+I775</f>
        <v>#REF!</v>
      </c>
      <c r="F775" s="239" t="e">
        <f>#REF!</f>
        <v>#REF!</v>
      </c>
      <c r="G775" s="239" t="e">
        <f>#REF!</f>
        <v>#REF!</v>
      </c>
      <c r="H775" s="239" t="e">
        <f>#REF!</f>
        <v>#REF!</v>
      </c>
      <c r="I775" s="239" t="e">
        <f>#REF!</f>
        <v>#REF!</v>
      </c>
      <c r="J775" s="239" t="e">
        <f>K775+L775+M775+N775</f>
        <v>#REF!</v>
      </c>
      <c r="K775" s="239" t="e">
        <f>#REF!</f>
        <v>#REF!</v>
      </c>
      <c r="L775" s="239" t="e">
        <f>#REF!</f>
        <v>#REF!</v>
      </c>
      <c r="M775" s="239" t="e">
        <f>#REF!</f>
        <v>#REF!</v>
      </c>
      <c r="N775" s="240" t="e">
        <f>#REF!</f>
        <v>#REF!</v>
      </c>
      <c r="O775" s="239">
        <v>578903.13</v>
      </c>
      <c r="P775" s="239"/>
      <c r="Q775" s="239" t="e">
        <f>#REF!</f>
        <v>#REF!</v>
      </c>
      <c r="R775" s="239" t="e">
        <f>#REF!</f>
        <v>#REF!</v>
      </c>
      <c r="S775" s="239" t="e">
        <f>#REF!</f>
        <v>#REF!</v>
      </c>
      <c r="T775" s="239" t="e">
        <f>#REF!</f>
        <v>#REF!</v>
      </c>
      <c r="U775" s="239" t="e">
        <f>#REF!</f>
        <v>#REF!</v>
      </c>
      <c r="V775" s="214"/>
      <c r="W775" s="239" t="e">
        <f>#REF!</f>
        <v>#REF!</v>
      </c>
      <c r="X775" s="239" t="e">
        <f>#REF!</f>
        <v>#REF!</v>
      </c>
      <c r="Y775" s="239" t="e">
        <f>W775+X775</f>
        <v>#REF!</v>
      </c>
      <c r="Z775" s="214"/>
      <c r="AA775" s="239" t="e">
        <f>#REF!</f>
        <v>#REF!</v>
      </c>
      <c r="AB775" s="214"/>
      <c r="AC775" s="239" t="e">
        <f>#REF!</f>
        <v>#REF!</v>
      </c>
      <c r="AD775" s="214"/>
      <c r="AE775" s="239" t="e">
        <f>#REF!</f>
        <v>#REF!</v>
      </c>
      <c r="AF775" s="214"/>
      <c r="AG775" s="239" t="e">
        <f>#REF!</f>
        <v>#REF!</v>
      </c>
      <c r="AH775" s="214"/>
      <c r="AI775" s="239" t="e">
        <f>#REF!</f>
        <v>#REF!</v>
      </c>
      <c r="AJ775" s="214"/>
      <c r="AK775" s="239" t="e">
        <f>#REF!</f>
        <v>#REF!</v>
      </c>
      <c r="AL775" s="214"/>
      <c r="AM775" s="214"/>
      <c r="AN775" s="239" t="e">
        <f>#REF!+AN782</f>
        <v>#REF!</v>
      </c>
      <c r="AO775" s="240"/>
      <c r="AP775" s="239" t="e">
        <f>#REF!+AP782</f>
        <v>#REF!</v>
      </c>
      <c r="AQ775" s="214"/>
      <c r="AR775" s="239" t="e">
        <f>#REF!+AR782</f>
        <v>#REF!</v>
      </c>
      <c r="AS775" s="214"/>
      <c r="AT775" s="239" t="e">
        <f>#REF!+AT782</f>
        <v>#REF!</v>
      </c>
      <c r="AU775" s="214"/>
      <c r="AV775" s="239" t="e">
        <f>#REF!+AV782</f>
        <v>#REF!</v>
      </c>
      <c r="AW775" s="214"/>
      <c r="AX775" s="242">
        <f>AX776</f>
        <v>0</v>
      </c>
      <c r="AY775" s="476"/>
      <c r="AZ775" s="239">
        <f>AZ776</f>
        <v>0</v>
      </c>
      <c r="BA775" s="395" t="e">
        <f t="shared" si="34"/>
        <v>#DIV/0!</v>
      </c>
    </row>
    <row r="776" spans="1:53" ht="47.25" hidden="1" x14ac:dyDescent="0.25">
      <c r="A776" s="280" t="s">
        <v>865</v>
      </c>
      <c r="B776" s="247" t="s">
        <v>866</v>
      </c>
      <c r="C776" s="247" t="s">
        <v>764</v>
      </c>
      <c r="D776" s="248" t="s">
        <v>756</v>
      </c>
      <c r="E776" s="239"/>
      <c r="F776" s="276"/>
      <c r="G776" s="239"/>
      <c r="H776" s="239"/>
      <c r="I776" s="239"/>
      <c r="J776" s="239"/>
      <c r="K776" s="276"/>
      <c r="L776" s="239"/>
      <c r="M776" s="239"/>
      <c r="N776" s="240"/>
      <c r="O776" s="239"/>
      <c r="P776" s="239"/>
      <c r="Q776" s="239"/>
      <c r="R776" s="239"/>
      <c r="S776" s="239"/>
      <c r="T776" s="239"/>
      <c r="U776" s="239"/>
      <c r="V776" s="214"/>
      <c r="W776" s="239"/>
      <c r="X776" s="239"/>
      <c r="Y776" s="239"/>
      <c r="Z776" s="214"/>
      <c r="AA776" s="239"/>
      <c r="AB776" s="214"/>
      <c r="AC776" s="239"/>
      <c r="AD776" s="214"/>
      <c r="AE776" s="239"/>
      <c r="AF776" s="214"/>
      <c r="AG776" s="239"/>
      <c r="AH776" s="214"/>
      <c r="AI776" s="239"/>
      <c r="AJ776" s="214"/>
      <c r="AK776" s="239"/>
      <c r="AL776" s="214"/>
      <c r="AM776" s="214"/>
      <c r="AN776" s="239"/>
      <c r="AO776" s="240"/>
      <c r="AP776" s="239"/>
      <c r="AQ776" s="214"/>
      <c r="AR776" s="239"/>
      <c r="AS776" s="214"/>
      <c r="AT776" s="239"/>
      <c r="AU776" s="214"/>
      <c r="AV776" s="239"/>
      <c r="AW776" s="214"/>
      <c r="AX776" s="242"/>
      <c r="AY776" s="476"/>
      <c r="AZ776" s="239"/>
      <c r="BA776" s="395" t="e">
        <f t="shared" si="34"/>
        <v>#DIV/0!</v>
      </c>
    </row>
    <row r="777" spans="1:53" ht="31.5" hidden="1" x14ac:dyDescent="0.25">
      <c r="A777" s="280" t="s">
        <v>865</v>
      </c>
      <c r="B777" s="247" t="s">
        <v>868</v>
      </c>
      <c r="C777" s="247" t="s">
        <v>764</v>
      </c>
      <c r="D777" s="248" t="s">
        <v>97</v>
      </c>
      <c r="E777" s="239"/>
      <c r="F777" s="276"/>
      <c r="G777" s="239"/>
      <c r="H777" s="239"/>
      <c r="I777" s="239"/>
      <c r="J777" s="239"/>
      <c r="K777" s="276"/>
      <c r="L777" s="239"/>
      <c r="M777" s="239"/>
      <c r="N777" s="240"/>
      <c r="O777" s="239"/>
      <c r="P777" s="239"/>
      <c r="Q777" s="239"/>
      <c r="R777" s="239"/>
      <c r="S777" s="239"/>
      <c r="T777" s="239"/>
      <c r="U777" s="239"/>
      <c r="V777" s="214"/>
      <c r="W777" s="239"/>
      <c r="X777" s="239"/>
      <c r="Y777" s="239"/>
      <c r="Z777" s="214"/>
      <c r="AA777" s="239"/>
      <c r="AB777" s="214"/>
      <c r="AC777" s="239"/>
      <c r="AD777" s="214"/>
      <c r="AE777" s="239"/>
      <c r="AF777" s="214"/>
      <c r="AG777" s="239"/>
      <c r="AH777" s="214"/>
      <c r="AI777" s="239"/>
      <c r="AJ777" s="214"/>
      <c r="AK777" s="239"/>
      <c r="AL777" s="214"/>
      <c r="AM777" s="214"/>
      <c r="AN777" s="239"/>
      <c r="AO777" s="240"/>
      <c r="AP777" s="239"/>
      <c r="AQ777" s="214"/>
      <c r="AR777" s="239"/>
      <c r="AS777" s="214"/>
      <c r="AT777" s="239"/>
      <c r="AU777" s="214"/>
      <c r="AV777" s="239"/>
      <c r="AW777" s="214"/>
      <c r="AX777" s="261">
        <f>AX778</f>
        <v>0</v>
      </c>
      <c r="AY777" s="476"/>
      <c r="AZ777" s="241">
        <f>AZ778</f>
        <v>0</v>
      </c>
      <c r="BA777" s="395" t="e">
        <f t="shared" si="34"/>
        <v>#DIV/0!</v>
      </c>
    </row>
    <row r="778" spans="1:53" ht="28.15" hidden="1" customHeight="1" x14ac:dyDescent="0.25">
      <c r="A778" s="255" t="s">
        <v>865</v>
      </c>
      <c r="B778" s="257" t="s">
        <v>867</v>
      </c>
      <c r="C778" s="257" t="s">
        <v>764</v>
      </c>
      <c r="D778" s="291" t="s">
        <v>678</v>
      </c>
      <c r="E778" s="239">
        <f>F778+G778+H778+I778</f>
        <v>574000</v>
      </c>
      <c r="F778" s="259">
        <v>144000</v>
      </c>
      <c r="G778" s="241">
        <v>144000</v>
      </c>
      <c r="H778" s="241">
        <v>144000</v>
      </c>
      <c r="I778" s="241">
        <v>142000</v>
      </c>
      <c r="J778" s="239">
        <f>K778+L778+M778+N778</f>
        <v>3000</v>
      </c>
      <c r="K778" s="259"/>
      <c r="L778" s="241">
        <v>1000</v>
      </c>
      <c r="M778" s="241">
        <v>1000</v>
      </c>
      <c r="N778" s="260">
        <v>1000</v>
      </c>
      <c r="O778" s="241">
        <v>578903.13</v>
      </c>
      <c r="P778" s="241"/>
      <c r="Q778" s="241">
        <v>1143000</v>
      </c>
      <c r="R778" s="241">
        <v>1143000</v>
      </c>
      <c r="S778" s="241">
        <v>1143000</v>
      </c>
      <c r="T778" s="241">
        <v>1143000</v>
      </c>
      <c r="U778" s="241">
        <v>1215800</v>
      </c>
      <c r="V778" s="214"/>
      <c r="W778" s="241">
        <f>W779+W781</f>
        <v>1400701.93</v>
      </c>
      <c r="X778" s="241">
        <f>X779+X781</f>
        <v>1217</v>
      </c>
      <c r="Y778" s="241">
        <f>W778+X778</f>
        <v>1401918.93</v>
      </c>
      <c r="Z778" s="214"/>
      <c r="AA778" s="241">
        <f>AA779+AA781</f>
        <v>1404409.43</v>
      </c>
      <c r="AB778" s="214"/>
      <c r="AC778" s="241">
        <f>AC779+AC781</f>
        <v>1431036.69</v>
      </c>
      <c r="AD778" s="214"/>
      <c r="AE778" s="241">
        <f>AE779+AE781</f>
        <v>1478160.04</v>
      </c>
      <c r="AF778" s="214"/>
      <c r="AG778" s="241">
        <f>AG779+AG781</f>
        <v>1725200</v>
      </c>
      <c r="AH778" s="214"/>
      <c r="AI778" s="241">
        <f>AI779+AI781+AI780</f>
        <v>1343831.3299999998</v>
      </c>
      <c r="AJ778" s="214"/>
      <c r="AK778" s="241">
        <f>AK779+AK781+AK780</f>
        <v>1343831.3299999998</v>
      </c>
      <c r="AL778" s="214"/>
      <c r="AM778" s="214"/>
      <c r="AN778" s="241">
        <f>AN779+AN781+AN780</f>
        <v>1346057.14</v>
      </c>
      <c r="AO778" s="260"/>
      <c r="AP778" s="241">
        <f>AP779+AP781+AP780</f>
        <v>1346057.14</v>
      </c>
      <c r="AQ778" s="214"/>
      <c r="AR778" s="241">
        <f>AR779+AR781+AR780</f>
        <v>1346057.14</v>
      </c>
      <c r="AS778" s="214"/>
      <c r="AT778" s="241">
        <f>AT779+AT781+AT780</f>
        <v>1348282.95</v>
      </c>
      <c r="AU778" s="214"/>
      <c r="AV778" s="241">
        <f>AV779+AV781+AV780</f>
        <v>1386182.95</v>
      </c>
      <c r="AW778" s="214"/>
      <c r="AX778" s="261">
        <f>AX779+AX781+AX780</f>
        <v>0</v>
      </c>
      <c r="AY778" s="476"/>
      <c r="AZ778" s="241">
        <f>AZ779+AZ781+AZ780</f>
        <v>0</v>
      </c>
      <c r="BA778" s="395" t="e">
        <f t="shared" si="34"/>
        <v>#DIV/0!</v>
      </c>
    </row>
    <row r="779" spans="1:53" ht="47.25" hidden="1" x14ac:dyDescent="0.25">
      <c r="A779" s="255" t="s">
        <v>865</v>
      </c>
      <c r="B779" s="257" t="s">
        <v>867</v>
      </c>
      <c r="C779" s="257" t="s">
        <v>801</v>
      </c>
      <c r="D779" s="258" t="s">
        <v>751</v>
      </c>
      <c r="E779" s="239"/>
      <c r="F779" s="259"/>
      <c r="G779" s="241"/>
      <c r="H779" s="241"/>
      <c r="I779" s="241"/>
      <c r="J779" s="239"/>
      <c r="K779" s="259"/>
      <c r="L779" s="241"/>
      <c r="M779" s="241"/>
      <c r="N779" s="260"/>
      <c r="O779" s="241"/>
      <c r="P779" s="241"/>
      <c r="Q779" s="241"/>
      <c r="R779" s="241"/>
      <c r="S779" s="241"/>
      <c r="T779" s="241"/>
      <c r="U779" s="241">
        <v>1215800</v>
      </c>
      <c r="V779" s="214">
        <v>183109.93</v>
      </c>
      <c r="W779" s="241">
        <f>U779+V779</f>
        <v>1398909.93</v>
      </c>
      <c r="X779" s="241">
        <v>0</v>
      </c>
      <c r="Y779" s="241">
        <f>W779+X779</f>
        <v>1398909.93</v>
      </c>
      <c r="Z779" s="214"/>
      <c r="AA779" s="241">
        <f>Y779+Z779</f>
        <v>1398909.93</v>
      </c>
      <c r="AB779" s="214"/>
      <c r="AC779" s="241">
        <f>AA779+AB779</f>
        <v>1398909.93</v>
      </c>
      <c r="AD779" s="214">
        <v>42000</v>
      </c>
      <c r="AE779" s="241">
        <f>AC779+AD779</f>
        <v>1440909.93</v>
      </c>
      <c r="AF779" s="214"/>
      <c r="AG779" s="241">
        <v>1699200</v>
      </c>
      <c r="AH779" s="214">
        <v>-382681.64</v>
      </c>
      <c r="AI779" s="241">
        <f>AG779+AH779</f>
        <v>1316518.3599999999</v>
      </c>
      <c r="AJ779" s="214"/>
      <c r="AK779" s="241">
        <f>AI779+AJ779</f>
        <v>1316518.3599999999</v>
      </c>
      <c r="AL779" s="214"/>
      <c r="AM779" s="214"/>
      <c r="AN779" s="241">
        <f>AK779+AL779+AM779</f>
        <v>1316518.3599999999</v>
      </c>
      <c r="AO779" s="260"/>
      <c r="AP779" s="241">
        <f>AM779+AN779+AO779</f>
        <v>1316518.3599999999</v>
      </c>
      <c r="AQ779" s="214"/>
      <c r="AR779" s="241">
        <f>AO779+AP779+AQ779</f>
        <v>1316518.3599999999</v>
      </c>
      <c r="AS779" s="214"/>
      <c r="AT779" s="241">
        <f>AQ779+AR779+AS779</f>
        <v>1316518.3599999999</v>
      </c>
      <c r="AU779" s="214">
        <v>37900</v>
      </c>
      <c r="AV779" s="241">
        <f>AS779+AT779+AU779</f>
        <v>1354418.3599999999</v>
      </c>
      <c r="AW779" s="214"/>
      <c r="AX779" s="261"/>
      <c r="AY779" s="476"/>
      <c r="AZ779" s="241"/>
      <c r="BA779" s="395" t="e">
        <f t="shared" si="34"/>
        <v>#DIV/0!</v>
      </c>
    </row>
    <row r="780" spans="1:53" ht="15.75" hidden="1" x14ac:dyDescent="0.25">
      <c r="A780" s="255"/>
      <c r="B780" s="257"/>
      <c r="C780" s="257"/>
      <c r="D780" s="258"/>
      <c r="E780" s="239"/>
      <c r="F780" s="259"/>
      <c r="G780" s="241"/>
      <c r="H780" s="241"/>
      <c r="I780" s="241"/>
      <c r="J780" s="239"/>
      <c r="K780" s="259"/>
      <c r="L780" s="241"/>
      <c r="M780" s="241"/>
      <c r="N780" s="260"/>
      <c r="O780" s="241"/>
      <c r="P780" s="241"/>
      <c r="Q780" s="241"/>
      <c r="R780" s="241"/>
      <c r="S780" s="241"/>
      <c r="T780" s="241"/>
      <c r="U780" s="241"/>
      <c r="V780" s="214"/>
      <c r="W780" s="241"/>
      <c r="X780" s="241"/>
      <c r="Y780" s="241"/>
      <c r="Z780" s="214"/>
      <c r="AA780" s="241"/>
      <c r="AB780" s="214"/>
      <c r="AC780" s="241"/>
      <c r="AD780" s="214"/>
      <c r="AE780" s="241"/>
      <c r="AF780" s="214"/>
      <c r="AG780" s="241"/>
      <c r="AH780" s="214">
        <v>1312.97</v>
      </c>
      <c r="AI780" s="241">
        <f>AH780</f>
        <v>1312.97</v>
      </c>
      <c r="AJ780" s="214"/>
      <c r="AK780" s="241">
        <f>AI780</f>
        <v>1312.97</v>
      </c>
      <c r="AL780" s="214"/>
      <c r="AM780" s="214"/>
      <c r="AN780" s="241">
        <f>AK780+AL780+AM780</f>
        <v>1312.97</v>
      </c>
      <c r="AO780" s="260"/>
      <c r="AP780" s="241">
        <f>AM780+AN780+AO780</f>
        <v>1312.97</v>
      </c>
      <c r="AQ780" s="214"/>
      <c r="AR780" s="241">
        <f>AO780+AP780+AQ780</f>
        <v>1312.97</v>
      </c>
      <c r="AS780" s="214">
        <v>2225.81</v>
      </c>
      <c r="AT780" s="241">
        <f>AQ780+AR780+AS780</f>
        <v>3538.7799999999997</v>
      </c>
      <c r="AU780" s="214"/>
      <c r="AV780" s="241">
        <f>AT780</f>
        <v>3538.7799999999997</v>
      </c>
      <c r="AW780" s="214"/>
      <c r="AX780" s="261">
        <v>0</v>
      </c>
      <c r="AY780" s="476"/>
      <c r="AZ780" s="241">
        <v>0</v>
      </c>
      <c r="BA780" s="395" t="e">
        <f t="shared" si="34"/>
        <v>#DIV/0!</v>
      </c>
    </row>
    <row r="781" spans="1:53" ht="15.75" hidden="1" x14ac:dyDescent="0.25">
      <c r="A781" s="255"/>
      <c r="B781" s="257"/>
      <c r="C781" s="257"/>
      <c r="D781" s="258"/>
      <c r="E781" s="239"/>
      <c r="F781" s="259"/>
      <c r="G781" s="241"/>
      <c r="H781" s="241"/>
      <c r="I781" s="241"/>
      <c r="J781" s="239"/>
      <c r="K781" s="259"/>
      <c r="L781" s="241"/>
      <c r="M781" s="241"/>
      <c r="N781" s="260"/>
      <c r="O781" s="241"/>
      <c r="P781" s="241"/>
      <c r="Q781" s="241"/>
      <c r="R781" s="241"/>
      <c r="S781" s="241"/>
      <c r="T781" s="241"/>
      <c r="U781" s="241"/>
      <c r="V781" s="214">
        <v>1792</v>
      </c>
      <c r="W781" s="241">
        <f>V781</f>
        <v>1792</v>
      </c>
      <c r="X781" s="241">
        <v>1217</v>
      </c>
      <c r="Y781" s="241">
        <f>W781+X781</f>
        <v>3009</v>
      </c>
      <c r="Z781" s="214">
        <v>2490.5</v>
      </c>
      <c r="AA781" s="241">
        <f>Y781+Z781</f>
        <v>5499.5</v>
      </c>
      <c r="AB781" s="214">
        <v>26627.26</v>
      </c>
      <c r="AC781" s="241">
        <f>AA781+AB781</f>
        <v>32126.76</v>
      </c>
      <c r="AD781" s="214"/>
      <c r="AE781" s="241">
        <v>37250.11</v>
      </c>
      <c r="AF781" s="214">
        <v>1323.4</v>
      </c>
      <c r="AG781" s="241">
        <v>26000</v>
      </c>
      <c r="AH781" s="214"/>
      <c r="AI781" s="241">
        <v>26000</v>
      </c>
      <c r="AJ781" s="214"/>
      <c r="AK781" s="241">
        <v>26000</v>
      </c>
      <c r="AL781" s="214"/>
      <c r="AM781" s="214">
        <v>2225.81</v>
      </c>
      <c r="AN781" s="241">
        <f>AK781+AL781+AM781</f>
        <v>28225.81</v>
      </c>
      <c r="AO781" s="260"/>
      <c r="AP781" s="241">
        <v>28225.81</v>
      </c>
      <c r="AQ781" s="214"/>
      <c r="AR781" s="241">
        <v>28225.81</v>
      </c>
      <c r="AS781" s="214"/>
      <c r="AT781" s="241">
        <v>28225.81</v>
      </c>
      <c r="AU781" s="214"/>
      <c r="AV781" s="241">
        <v>28225.81</v>
      </c>
      <c r="AW781" s="214"/>
      <c r="AX781" s="261">
        <v>0</v>
      </c>
      <c r="AY781" s="476"/>
      <c r="AZ781" s="241">
        <v>0</v>
      </c>
      <c r="BA781" s="395" t="e">
        <f t="shared" si="34"/>
        <v>#DIV/0!</v>
      </c>
    </row>
    <row r="782" spans="1:53" ht="15.75" hidden="1" x14ac:dyDescent="0.25">
      <c r="A782" s="255"/>
      <c r="B782" s="257"/>
      <c r="C782" s="257"/>
      <c r="D782" s="258"/>
      <c r="E782" s="239"/>
      <c r="F782" s="259"/>
      <c r="G782" s="241"/>
      <c r="H782" s="241"/>
      <c r="I782" s="241"/>
      <c r="J782" s="239"/>
      <c r="K782" s="259"/>
      <c r="L782" s="241"/>
      <c r="M782" s="241"/>
      <c r="N782" s="260"/>
      <c r="O782" s="241"/>
      <c r="P782" s="241"/>
      <c r="Q782" s="241"/>
      <c r="R782" s="241"/>
      <c r="S782" s="241"/>
      <c r="T782" s="241"/>
      <c r="U782" s="241"/>
      <c r="V782" s="214"/>
      <c r="W782" s="241"/>
      <c r="X782" s="241"/>
      <c r="Y782" s="241"/>
      <c r="Z782" s="214"/>
      <c r="AA782" s="241"/>
      <c r="AB782" s="214"/>
      <c r="AC782" s="241"/>
      <c r="AD782" s="214"/>
      <c r="AE782" s="241"/>
      <c r="AF782" s="214"/>
      <c r="AG782" s="241"/>
      <c r="AH782" s="214"/>
      <c r="AI782" s="241"/>
      <c r="AJ782" s="214"/>
      <c r="AK782" s="241"/>
      <c r="AL782" s="214"/>
      <c r="AM782" s="214"/>
      <c r="AN782" s="241">
        <f>AN783</f>
        <v>7000</v>
      </c>
      <c r="AO782" s="260"/>
      <c r="AP782" s="241">
        <f>AP783</f>
        <v>7000</v>
      </c>
      <c r="AQ782" s="214"/>
      <c r="AR782" s="241">
        <f>AR783</f>
        <v>7000</v>
      </c>
      <c r="AS782" s="214"/>
      <c r="AT782" s="241">
        <f>AT783</f>
        <v>7000</v>
      </c>
      <c r="AU782" s="214"/>
      <c r="AV782" s="241">
        <f>AV783</f>
        <v>7000</v>
      </c>
      <c r="AW782" s="214"/>
      <c r="AX782" s="261"/>
      <c r="AY782" s="476"/>
      <c r="AZ782" s="241"/>
      <c r="BA782" s="395" t="e">
        <f t="shared" si="34"/>
        <v>#DIV/0!</v>
      </c>
    </row>
    <row r="783" spans="1:53" ht="15.75" hidden="1" x14ac:dyDescent="0.25">
      <c r="A783" s="255"/>
      <c r="B783" s="237"/>
      <c r="C783" s="237"/>
      <c r="D783" s="287"/>
      <c r="E783" s="239"/>
      <c r="F783" s="259"/>
      <c r="G783" s="241"/>
      <c r="H783" s="241"/>
      <c r="I783" s="241"/>
      <c r="J783" s="239"/>
      <c r="K783" s="259"/>
      <c r="L783" s="241"/>
      <c r="M783" s="241"/>
      <c r="N783" s="260"/>
      <c r="O783" s="241"/>
      <c r="P783" s="241"/>
      <c r="Q783" s="241"/>
      <c r="R783" s="241"/>
      <c r="S783" s="241"/>
      <c r="T783" s="241"/>
      <c r="U783" s="241"/>
      <c r="V783" s="214"/>
      <c r="W783" s="241"/>
      <c r="X783" s="241"/>
      <c r="Y783" s="241"/>
      <c r="Z783" s="214"/>
      <c r="AA783" s="241"/>
      <c r="AB783" s="214"/>
      <c r="AC783" s="241"/>
      <c r="AD783" s="214"/>
      <c r="AE783" s="241"/>
      <c r="AF783" s="214"/>
      <c r="AG783" s="241"/>
      <c r="AH783" s="214"/>
      <c r="AI783" s="241"/>
      <c r="AJ783" s="214"/>
      <c r="AK783" s="241"/>
      <c r="AL783" s="214">
        <v>7000</v>
      </c>
      <c r="AM783" s="214"/>
      <c r="AN783" s="241">
        <f>AL783</f>
        <v>7000</v>
      </c>
      <c r="AO783" s="260"/>
      <c r="AP783" s="241">
        <f>AN783</f>
        <v>7000</v>
      </c>
      <c r="AQ783" s="214"/>
      <c r="AR783" s="241">
        <f>AP783</f>
        <v>7000</v>
      </c>
      <c r="AS783" s="214"/>
      <c r="AT783" s="241">
        <f>AR783</f>
        <v>7000</v>
      </c>
      <c r="AU783" s="214"/>
      <c r="AV783" s="241">
        <f>AT783</f>
        <v>7000</v>
      </c>
      <c r="AW783" s="214"/>
      <c r="AX783" s="242"/>
      <c r="AY783" s="476"/>
      <c r="AZ783" s="239"/>
      <c r="BA783" s="395" t="e">
        <f t="shared" si="34"/>
        <v>#DIV/0!</v>
      </c>
    </row>
    <row r="784" spans="1:53" ht="15.75" hidden="1" x14ac:dyDescent="0.25">
      <c r="A784" s="236" t="s">
        <v>869</v>
      </c>
      <c r="B784" s="237" t="s">
        <v>837</v>
      </c>
      <c r="C784" s="237" t="s">
        <v>764</v>
      </c>
      <c r="D784" s="238" t="s">
        <v>574</v>
      </c>
      <c r="E784" s="239" t="e">
        <f>F784+G784+H784+I784</f>
        <v>#REF!</v>
      </c>
      <c r="F784" s="239" t="e">
        <f>F791+#REF!+#REF!</f>
        <v>#REF!</v>
      </c>
      <c r="G784" s="239" t="e">
        <f>G791+#REF!+#REF!</f>
        <v>#REF!</v>
      </c>
      <c r="H784" s="239" t="e">
        <f>H791+#REF!+#REF!</f>
        <v>#REF!</v>
      </c>
      <c r="I784" s="239" t="e">
        <f>I791+#REF!+#REF!</f>
        <v>#REF!</v>
      </c>
      <c r="J784" s="239" t="e">
        <f>K784+L784+M784+N784</f>
        <v>#REF!</v>
      </c>
      <c r="K784" s="239" t="e">
        <f>K791+#REF!+#REF!</f>
        <v>#REF!</v>
      </c>
      <c r="L784" s="239" t="e">
        <f>L791+#REF!+#REF!</f>
        <v>#REF!</v>
      </c>
      <c r="M784" s="239" t="e">
        <f>M791+#REF!+#REF!</f>
        <v>#REF!</v>
      </c>
      <c r="N784" s="240" t="e">
        <f>N791+#REF!+#REF!</f>
        <v>#REF!</v>
      </c>
      <c r="O784" s="239">
        <v>4016317.47</v>
      </c>
      <c r="P784" s="239">
        <v>275172.32</v>
      </c>
      <c r="Q784" s="239" t="e">
        <f>Q791+#REF!+#REF!+Q798+Q799+#REF!</f>
        <v>#REF!</v>
      </c>
      <c r="R784" s="239" t="e">
        <f>R791+#REF!+#REF!+R798+R799+#REF!</f>
        <v>#REF!</v>
      </c>
      <c r="S784" s="239" t="e">
        <f>S791+#REF!+#REF!+S798+S799+#REF!</f>
        <v>#REF!</v>
      </c>
      <c r="T784" s="239" t="e">
        <f>T791+#REF!+#REF!+T798+T799+#REF!</f>
        <v>#REF!</v>
      </c>
      <c r="U784" s="239" t="e">
        <f>U791+#REF!+U798</f>
        <v>#REF!</v>
      </c>
      <c r="V784" s="214"/>
      <c r="W784" s="239" t="e">
        <f>W791+#REF!+W798</f>
        <v>#REF!</v>
      </c>
      <c r="X784" s="239" t="e">
        <f>X791+#REF!+X798</f>
        <v>#REF!</v>
      </c>
      <c r="Y784" s="239" t="e">
        <f>W784+X784</f>
        <v>#REF!</v>
      </c>
      <c r="Z784" s="214"/>
      <c r="AA784" s="239" t="e">
        <f>AA791+#REF!+AA798</f>
        <v>#REF!</v>
      </c>
      <c r="AB784" s="214"/>
      <c r="AC784" s="239" t="e">
        <f>AC791+#REF!+AC798</f>
        <v>#REF!</v>
      </c>
      <c r="AD784" s="214"/>
      <c r="AE784" s="239" t="e">
        <f>AE791+#REF!+AE798</f>
        <v>#REF!</v>
      </c>
      <c r="AF784" s="214"/>
      <c r="AG784" s="239">
        <f>AG791+AG798</f>
        <v>0</v>
      </c>
      <c r="AH784" s="214"/>
      <c r="AI784" s="239">
        <f>AI791+AI798</f>
        <v>0</v>
      </c>
      <c r="AJ784" s="214"/>
      <c r="AK784" s="239">
        <f>AK791+AK798</f>
        <v>0</v>
      </c>
      <c r="AL784" s="214"/>
      <c r="AM784" s="214"/>
      <c r="AN784" s="239">
        <f>AN791+AN798</f>
        <v>0</v>
      </c>
      <c r="AO784" s="240"/>
      <c r="AP784" s="239">
        <f>AP791+AP798</f>
        <v>0</v>
      </c>
      <c r="AQ784" s="214"/>
      <c r="AR784" s="239">
        <f>AR791+AR798</f>
        <v>0</v>
      </c>
      <c r="AS784" s="214"/>
      <c r="AT784" s="239">
        <f>AT791+AT798</f>
        <v>0</v>
      </c>
      <c r="AU784" s="214"/>
      <c r="AV784" s="239">
        <f>AV791+AV798</f>
        <v>0</v>
      </c>
      <c r="AW784" s="214"/>
      <c r="AX784" s="242"/>
      <c r="AY784" s="476"/>
      <c r="AZ784" s="239"/>
      <c r="BA784" s="395" t="e">
        <f t="shared" si="34"/>
        <v>#DIV/0!</v>
      </c>
    </row>
    <row r="785" spans="1:53" ht="31.5" hidden="1" x14ac:dyDescent="0.25">
      <c r="A785" s="255"/>
      <c r="B785" s="247" t="s">
        <v>679</v>
      </c>
      <c r="C785" s="247"/>
      <c r="D785" s="256" t="s">
        <v>680</v>
      </c>
      <c r="E785" s="251"/>
      <c r="F785" s="251"/>
      <c r="G785" s="251"/>
      <c r="H785" s="251"/>
      <c r="I785" s="251"/>
      <c r="J785" s="251"/>
      <c r="K785" s="251"/>
      <c r="L785" s="251"/>
      <c r="M785" s="251"/>
      <c r="N785" s="252"/>
      <c r="O785" s="251"/>
      <c r="P785" s="251"/>
      <c r="Q785" s="251"/>
      <c r="R785" s="251"/>
      <c r="S785" s="251"/>
      <c r="T785" s="251"/>
      <c r="U785" s="251"/>
      <c r="V785" s="305"/>
      <c r="W785" s="251"/>
      <c r="X785" s="251"/>
      <c r="Y785" s="251"/>
      <c r="Z785" s="305"/>
      <c r="AA785" s="251"/>
      <c r="AB785" s="305"/>
      <c r="AC785" s="251"/>
      <c r="AD785" s="305"/>
      <c r="AE785" s="251"/>
      <c r="AF785" s="305"/>
      <c r="AG785" s="251"/>
      <c r="AH785" s="305"/>
      <c r="AI785" s="251"/>
      <c r="AJ785" s="305"/>
      <c r="AK785" s="251"/>
      <c r="AL785" s="305"/>
      <c r="AM785" s="305"/>
      <c r="AN785" s="251"/>
      <c r="AO785" s="252"/>
      <c r="AP785" s="251"/>
      <c r="AQ785" s="305"/>
      <c r="AR785" s="251"/>
      <c r="AS785" s="305"/>
      <c r="AT785" s="251"/>
      <c r="AU785" s="305"/>
      <c r="AV785" s="251"/>
      <c r="AW785" s="305"/>
      <c r="AX785" s="253"/>
      <c r="AY785" s="476"/>
      <c r="AZ785" s="251"/>
      <c r="BA785" s="395" t="e">
        <f t="shared" si="34"/>
        <v>#DIV/0!</v>
      </c>
    </row>
    <row r="786" spans="1:53" ht="15.75" hidden="1" x14ac:dyDescent="0.25">
      <c r="A786" s="255"/>
      <c r="B786" s="257"/>
      <c r="C786" s="257"/>
      <c r="D786" s="291"/>
      <c r="E786" s="241"/>
      <c r="F786" s="241"/>
      <c r="G786" s="241"/>
      <c r="H786" s="241"/>
      <c r="I786" s="241"/>
      <c r="J786" s="241"/>
      <c r="K786" s="241"/>
      <c r="L786" s="241"/>
      <c r="M786" s="241"/>
      <c r="N786" s="260"/>
      <c r="O786" s="241"/>
      <c r="P786" s="241"/>
      <c r="Q786" s="241"/>
      <c r="R786" s="241"/>
      <c r="S786" s="241"/>
      <c r="T786" s="241"/>
      <c r="U786" s="241"/>
      <c r="V786" s="214"/>
      <c r="W786" s="241"/>
      <c r="X786" s="241"/>
      <c r="Y786" s="241"/>
      <c r="Z786" s="214"/>
      <c r="AA786" s="241"/>
      <c r="AB786" s="214"/>
      <c r="AC786" s="241"/>
      <c r="AD786" s="214"/>
      <c r="AE786" s="241"/>
      <c r="AF786" s="214"/>
      <c r="AG786" s="241"/>
      <c r="AH786" s="214"/>
      <c r="AI786" s="241"/>
      <c r="AJ786" s="214"/>
      <c r="AK786" s="241"/>
      <c r="AL786" s="214"/>
      <c r="AM786" s="214"/>
      <c r="AN786" s="241"/>
      <c r="AO786" s="260"/>
      <c r="AP786" s="241"/>
      <c r="AQ786" s="214"/>
      <c r="AR786" s="241"/>
      <c r="AS786" s="214"/>
      <c r="AT786" s="241"/>
      <c r="AU786" s="214"/>
      <c r="AV786" s="241"/>
      <c r="AW786" s="214"/>
      <c r="AX786" s="261"/>
      <c r="AY786" s="476"/>
      <c r="AZ786" s="241"/>
      <c r="BA786" s="395" t="e">
        <f t="shared" si="34"/>
        <v>#DIV/0!</v>
      </c>
    </row>
    <row r="787" spans="1:53" ht="15.75" hidden="1" x14ac:dyDescent="0.25">
      <c r="A787" s="255"/>
      <c r="B787" s="257"/>
      <c r="C787" s="257"/>
      <c r="D787" s="275"/>
      <c r="E787" s="241"/>
      <c r="F787" s="241"/>
      <c r="G787" s="241"/>
      <c r="H787" s="241"/>
      <c r="I787" s="241"/>
      <c r="J787" s="241"/>
      <c r="K787" s="241"/>
      <c r="L787" s="241"/>
      <c r="M787" s="241"/>
      <c r="N787" s="260"/>
      <c r="O787" s="241"/>
      <c r="P787" s="241"/>
      <c r="Q787" s="241"/>
      <c r="R787" s="241"/>
      <c r="S787" s="241"/>
      <c r="T787" s="241"/>
      <c r="U787" s="241"/>
      <c r="V787" s="214"/>
      <c r="W787" s="241"/>
      <c r="X787" s="241"/>
      <c r="Y787" s="241"/>
      <c r="Z787" s="214"/>
      <c r="AA787" s="241"/>
      <c r="AB787" s="214"/>
      <c r="AC787" s="241"/>
      <c r="AD787" s="214"/>
      <c r="AE787" s="241"/>
      <c r="AF787" s="214"/>
      <c r="AG787" s="241"/>
      <c r="AH787" s="214"/>
      <c r="AI787" s="241"/>
      <c r="AJ787" s="214"/>
      <c r="AK787" s="241"/>
      <c r="AL787" s="214"/>
      <c r="AM787" s="214"/>
      <c r="AN787" s="241"/>
      <c r="AO787" s="260"/>
      <c r="AP787" s="241"/>
      <c r="AQ787" s="214"/>
      <c r="AR787" s="241"/>
      <c r="AS787" s="214"/>
      <c r="AT787" s="241"/>
      <c r="AU787" s="214"/>
      <c r="AV787" s="241"/>
      <c r="AW787" s="214"/>
      <c r="AX787" s="261"/>
      <c r="AY787" s="476"/>
      <c r="AZ787" s="241"/>
      <c r="BA787" s="395" t="e">
        <f t="shared" si="34"/>
        <v>#DIV/0!</v>
      </c>
    </row>
    <row r="788" spans="1:53" ht="15.75" hidden="1" x14ac:dyDescent="0.25">
      <c r="A788" s="255"/>
      <c r="B788" s="247"/>
      <c r="C788" s="247"/>
      <c r="D788" s="256"/>
      <c r="E788" s="251"/>
      <c r="F788" s="251"/>
      <c r="G788" s="251"/>
      <c r="H788" s="251"/>
      <c r="I788" s="251"/>
      <c r="J788" s="251"/>
      <c r="K788" s="251"/>
      <c r="L788" s="251"/>
      <c r="M788" s="251"/>
      <c r="N788" s="252"/>
      <c r="O788" s="251"/>
      <c r="P788" s="251"/>
      <c r="Q788" s="251"/>
      <c r="R788" s="251"/>
      <c r="S788" s="251"/>
      <c r="T788" s="251"/>
      <c r="U788" s="251"/>
      <c r="V788" s="305"/>
      <c r="W788" s="251"/>
      <c r="X788" s="251"/>
      <c r="Y788" s="251"/>
      <c r="Z788" s="305"/>
      <c r="AA788" s="251"/>
      <c r="AB788" s="305"/>
      <c r="AC788" s="251"/>
      <c r="AD788" s="305"/>
      <c r="AE788" s="251"/>
      <c r="AF788" s="305"/>
      <c r="AG788" s="251"/>
      <c r="AH788" s="305"/>
      <c r="AI788" s="251"/>
      <c r="AJ788" s="305"/>
      <c r="AK788" s="251"/>
      <c r="AL788" s="305"/>
      <c r="AM788" s="305"/>
      <c r="AN788" s="251"/>
      <c r="AO788" s="252"/>
      <c r="AP788" s="251"/>
      <c r="AQ788" s="305"/>
      <c r="AR788" s="251"/>
      <c r="AS788" s="305"/>
      <c r="AT788" s="251"/>
      <c r="AU788" s="305"/>
      <c r="AV788" s="251"/>
      <c r="AW788" s="305"/>
      <c r="AX788" s="253"/>
      <c r="AY788" s="476"/>
      <c r="AZ788" s="251"/>
      <c r="BA788" s="395" t="e">
        <f t="shared" si="34"/>
        <v>#DIV/0!</v>
      </c>
    </row>
    <row r="789" spans="1:53" ht="3" hidden="1" customHeight="1" x14ac:dyDescent="0.25">
      <c r="A789" s="255"/>
      <c r="B789" s="247"/>
      <c r="C789" s="247"/>
      <c r="D789" s="248"/>
      <c r="E789" s="251"/>
      <c r="F789" s="251"/>
      <c r="G789" s="251"/>
      <c r="H789" s="251"/>
      <c r="I789" s="251"/>
      <c r="J789" s="251"/>
      <c r="K789" s="251"/>
      <c r="L789" s="251"/>
      <c r="M789" s="251"/>
      <c r="N789" s="252"/>
      <c r="O789" s="251"/>
      <c r="P789" s="251"/>
      <c r="Q789" s="251"/>
      <c r="R789" s="251"/>
      <c r="S789" s="251"/>
      <c r="T789" s="251"/>
      <c r="U789" s="251"/>
      <c r="V789" s="305"/>
      <c r="W789" s="251"/>
      <c r="X789" s="251"/>
      <c r="Y789" s="251"/>
      <c r="Z789" s="305"/>
      <c r="AA789" s="251"/>
      <c r="AB789" s="305"/>
      <c r="AC789" s="251"/>
      <c r="AD789" s="305"/>
      <c r="AE789" s="251"/>
      <c r="AF789" s="305"/>
      <c r="AG789" s="251"/>
      <c r="AH789" s="305"/>
      <c r="AI789" s="251"/>
      <c r="AJ789" s="305"/>
      <c r="AK789" s="251"/>
      <c r="AL789" s="305"/>
      <c r="AM789" s="305"/>
      <c r="AN789" s="251"/>
      <c r="AO789" s="252"/>
      <c r="AP789" s="251"/>
      <c r="AQ789" s="305"/>
      <c r="AR789" s="251"/>
      <c r="AS789" s="305"/>
      <c r="AT789" s="251"/>
      <c r="AU789" s="305"/>
      <c r="AV789" s="251"/>
      <c r="AW789" s="305"/>
      <c r="AX789" s="253"/>
      <c r="AY789" s="476"/>
      <c r="AZ789" s="251"/>
      <c r="BA789" s="395" t="e">
        <f t="shared" si="34"/>
        <v>#DIV/0!</v>
      </c>
    </row>
    <row r="790" spans="1:53" ht="15.75" hidden="1" x14ac:dyDescent="0.25">
      <c r="A790" s="255"/>
      <c r="B790" s="247"/>
      <c r="C790" s="247"/>
      <c r="D790" s="258"/>
      <c r="E790" s="241"/>
      <c r="F790" s="241"/>
      <c r="G790" s="241"/>
      <c r="H790" s="241"/>
      <c r="I790" s="241"/>
      <c r="J790" s="241"/>
      <c r="K790" s="241"/>
      <c r="L790" s="241"/>
      <c r="M790" s="241"/>
      <c r="N790" s="260"/>
      <c r="O790" s="241"/>
      <c r="P790" s="241"/>
      <c r="Q790" s="241"/>
      <c r="R790" s="241"/>
      <c r="S790" s="241"/>
      <c r="T790" s="241"/>
      <c r="U790" s="241"/>
      <c r="V790" s="214"/>
      <c r="W790" s="241"/>
      <c r="X790" s="241"/>
      <c r="Y790" s="241"/>
      <c r="Z790" s="214"/>
      <c r="AA790" s="241"/>
      <c r="AB790" s="214"/>
      <c r="AC790" s="241"/>
      <c r="AD790" s="214"/>
      <c r="AE790" s="241"/>
      <c r="AF790" s="214"/>
      <c r="AG790" s="241"/>
      <c r="AH790" s="214"/>
      <c r="AI790" s="241"/>
      <c r="AJ790" s="214"/>
      <c r="AK790" s="241"/>
      <c r="AL790" s="214"/>
      <c r="AM790" s="214"/>
      <c r="AN790" s="241"/>
      <c r="AO790" s="260"/>
      <c r="AP790" s="241"/>
      <c r="AQ790" s="214"/>
      <c r="AR790" s="241"/>
      <c r="AS790" s="214"/>
      <c r="AT790" s="241"/>
      <c r="AU790" s="214"/>
      <c r="AV790" s="241"/>
      <c r="AW790" s="214"/>
      <c r="AX790" s="261"/>
      <c r="AY790" s="476"/>
      <c r="AZ790" s="241"/>
      <c r="BA790" s="395" t="e">
        <f t="shared" si="34"/>
        <v>#DIV/0!</v>
      </c>
    </row>
    <row r="791" spans="1:53" ht="15.75" hidden="1" x14ac:dyDescent="0.25">
      <c r="A791" s="255"/>
      <c r="B791" s="247"/>
      <c r="C791" s="247"/>
      <c r="D791" s="256"/>
      <c r="E791" s="249"/>
      <c r="F791" s="251"/>
      <c r="G791" s="251"/>
      <c r="H791" s="251"/>
      <c r="I791" s="251"/>
      <c r="J791" s="249"/>
      <c r="K791" s="251"/>
      <c r="L791" s="251"/>
      <c r="M791" s="251"/>
      <c r="N791" s="252"/>
      <c r="O791" s="251"/>
      <c r="P791" s="251"/>
      <c r="Q791" s="251"/>
      <c r="R791" s="251"/>
      <c r="S791" s="251"/>
      <c r="T791" s="251"/>
      <c r="U791" s="251"/>
      <c r="V791" s="214"/>
      <c r="W791" s="251"/>
      <c r="X791" s="251"/>
      <c r="Y791" s="251"/>
      <c r="Z791" s="214"/>
      <c r="AA791" s="251"/>
      <c r="AB791" s="214"/>
      <c r="AC791" s="251"/>
      <c r="AD791" s="214"/>
      <c r="AE791" s="251"/>
      <c r="AF791" s="214"/>
      <c r="AG791" s="251"/>
      <c r="AH791" s="214"/>
      <c r="AI791" s="251"/>
      <c r="AJ791" s="214"/>
      <c r="AK791" s="251"/>
      <c r="AL791" s="214"/>
      <c r="AM791" s="214"/>
      <c r="AN791" s="251"/>
      <c r="AO791" s="252"/>
      <c r="AP791" s="251"/>
      <c r="AQ791" s="214"/>
      <c r="AR791" s="251"/>
      <c r="AS791" s="214"/>
      <c r="AT791" s="251"/>
      <c r="AU791" s="214"/>
      <c r="AV791" s="251"/>
      <c r="AW791" s="214"/>
      <c r="AX791" s="253"/>
      <c r="AY791" s="476"/>
      <c r="AZ791" s="251"/>
      <c r="BA791" s="395" t="e">
        <f t="shared" si="34"/>
        <v>#DIV/0!</v>
      </c>
    </row>
    <row r="792" spans="1:53" ht="15.75" hidden="1" x14ac:dyDescent="0.25">
      <c r="A792" s="255"/>
      <c r="B792" s="257"/>
      <c r="C792" s="257"/>
      <c r="D792" s="275"/>
      <c r="E792" s="239"/>
      <c r="F792" s="259"/>
      <c r="G792" s="241"/>
      <c r="H792" s="241"/>
      <c r="I792" s="241"/>
      <c r="J792" s="239"/>
      <c r="K792" s="259"/>
      <c r="L792" s="241"/>
      <c r="M792" s="241"/>
      <c r="N792" s="260"/>
      <c r="O792" s="241"/>
      <c r="P792" s="241"/>
      <c r="Q792" s="241"/>
      <c r="R792" s="241"/>
      <c r="S792" s="241"/>
      <c r="T792" s="241"/>
      <c r="U792" s="241"/>
      <c r="V792" s="264"/>
      <c r="W792" s="241"/>
      <c r="X792" s="241"/>
      <c r="Y792" s="241"/>
      <c r="Z792" s="214"/>
      <c r="AA792" s="241"/>
      <c r="AB792" s="214"/>
      <c r="AC792" s="241"/>
      <c r="AD792" s="214"/>
      <c r="AE792" s="241"/>
      <c r="AF792" s="214"/>
      <c r="AG792" s="241"/>
      <c r="AH792" s="214"/>
      <c r="AI792" s="241"/>
      <c r="AJ792" s="214"/>
      <c r="AK792" s="241"/>
      <c r="AL792" s="214"/>
      <c r="AM792" s="214"/>
      <c r="AN792" s="241"/>
      <c r="AO792" s="260"/>
      <c r="AP792" s="241"/>
      <c r="AQ792" s="214"/>
      <c r="AR792" s="241"/>
      <c r="AS792" s="214"/>
      <c r="AT792" s="241"/>
      <c r="AU792" s="214"/>
      <c r="AV792" s="241"/>
      <c r="AW792" s="214"/>
      <c r="AX792" s="261"/>
      <c r="AY792" s="476"/>
      <c r="AZ792" s="241"/>
      <c r="BA792" s="395" t="e">
        <f t="shared" si="34"/>
        <v>#DIV/0!</v>
      </c>
    </row>
    <row r="793" spans="1:53" ht="15.75" hidden="1" x14ac:dyDescent="0.25">
      <c r="A793" s="255"/>
      <c r="B793" s="257"/>
      <c r="C793" s="257"/>
      <c r="D793" s="258"/>
      <c r="E793" s="239"/>
      <c r="F793" s="259"/>
      <c r="G793" s="241"/>
      <c r="H793" s="241"/>
      <c r="I793" s="241"/>
      <c r="J793" s="239"/>
      <c r="K793" s="259"/>
      <c r="L793" s="241"/>
      <c r="M793" s="241"/>
      <c r="N793" s="260"/>
      <c r="O793" s="241"/>
      <c r="P793" s="241"/>
      <c r="Q793" s="241"/>
      <c r="R793" s="241"/>
      <c r="S793" s="241"/>
      <c r="T793" s="241"/>
      <c r="U793" s="241"/>
      <c r="V793" s="214"/>
      <c r="W793" s="241"/>
      <c r="X793" s="241"/>
      <c r="Y793" s="241"/>
      <c r="Z793" s="214"/>
      <c r="AA793" s="241"/>
      <c r="AB793" s="214"/>
      <c r="AC793" s="241"/>
      <c r="AD793" s="214"/>
      <c r="AE793" s="241"/>
      <c r="AF793" s="214"/>
      <c r="AG793" s="241"/>
      <c r="AH793" s="214"/>
      <c r="AI793" s="241"/>
      <c r="AJ793" s="214"/>
      <c r="AK793" s="241"/>
      <c r="AL793" s="214"/>
      <c r="AM793" s="214"/>
      <c r="AN793" s="241"/>
      <c r="AO793" s="260"/>
      <c r="AP793" s="241"/>
      <c r="AQ793" s="214"/>
      <c r="AR793" s="241"/>
      <c r="AS793" s="214"/>
      <c r="AT793" s="241"/>
      <c r="AU793" s="214"/>
      <c r="AV793" s="241"/>
      <c r="AW793" s="214"/>
      <c r="AX793" s="261"/>
      <c r="AY793" s="476"/>
      <c r="AZ793" s="241"/>
      <c r="BA793" s="395" t="e">
        <f t="shared" si="34"/>
        <v>#DIV/0!</v>
      </c>
    </row>
    <row r="794" spans="1:53" ht="15.75" hidden="1" x14ac:dyDescent="0.25">
      <c r="A794" s="255"/>
      <c r="B794" s="257"/>
      <c r="C794" s="257"/>
      <c r="D794" s="258"/>
      <c r="E794" s="239"/>
      <c r="F794" s="259"/>
      <c r="G794" s="241"/>
      <c r="H794" s="241"/>
      <c r="I794" s="241"/>
      <c r="J794" s="239"/>
      <c r="K794" s="259"/>
      <c r="L794" s="241"/>
      <c r="M794" s="241"/>
      <c r="N794" s="260"/>
      <c r="O794" s="241"/>
      <c r="P794" s="241"/>
      <c r="Q794" s="241"/>
      <c r="R794" s="241"/>
      <c r="S794" s="241"/>
      <c r="T794" s="241"/>
      <c r="U794" s="241"/>
      <c r="V794" s="214"/>
      <c r="W794" s="241"/>
      <c r="X794" s="241"/>
      <c r="Y794" s="241"/>
      <c r="Z794" s="214"/>
      <c r="AA794" s="241"/>
      <c r="AB794" s="214"/>
      <c r="AC794" s="241"/>
      <c r="AD794" s="214"/>
      <c r="AE794" s="241"/>
      <c r="AF794" s="214"/>
      <c r="AG794" s="241"/>
      <c r="AH794" s="214"/>
      <c r="AI794" s="241"/>
      <c r="AJ794" s="214"/>
      <c r="AK794" s="241"/>
      <c r="AL794" s="214"/>
      <c r="AM794" s="214"/>
      <c r="AN794" s="241"/>
      <c r="AO794" s="260"/>
      <c r="AP794" s="241"/>
      <c r="AQ794" s="214"/>
      <c r="AR794" s="241"/>
      <c r="AS794" s="214"/>
      <c r="AT794" s="241"/>
      <c r="AU794" s="214"/>
      <c r="AV794" s="241"/>
      <c r="AW794" s="214"/>
      <c r="AX794" s="261"/>
      <c r="AY794" s="476"/>
      <c r="AZ794" s="241"/>
      <c r="BA794" s="395" t="e">
        <f t="shared" si="34"/>
        <v>#DIV/0!</v>
      </c>
    </row>
    <row r="795" spans="1:53" ht="15.75" hidden="1" x14ac:dyDescent="0.25">
      <c r="A795" s="255"/>
      <c r="B795" s="257"/>
      <c r="C795" s="257"/>
      <c r="D795" s="258"/>
      <c r="E795" s="239"/>
      <c r="F795" s="259"/>
      <c r="G795" s="241"/>
      <c r="H795" s="241"/>
      <c r="I795" s="241"/>
      <c r="J795" s="239"/>
      <c r="K795" s="259"/>
      <c r="L795" s="241"/>
      <c r="M795" s="241"/>
      <c r="N795" s="260"/>
      <c r="O795" s="241"/>
      <c r="P795" s="241"/>
      <c r="Q795" s="241"/>
      <c r="R795" s="241"/>
      <c r="S795" s="241"/>
      <c r="T795" s="241"/>
      <c r="U795" s="241"/>
      <c r="V795" s="214"/>
      <c r="W795" s="241"/>
      <c r="X795" s="241"/>
      <c r="Y795" s="241"/>
      <c r="Z795" s="264"/>
      <c r="AA795" s="241"/>
      <c r="AB795" s="214"/>
      <c r="AC795" s="241"/>
      <c r="AD795" s="214"/>
      <c r="AE795" s="241"/>
      <c r="AF795" s="214"/>
      <c r="AG795" s="241"/>
      <c r="AH795" s="214"/>
      <c r="AI795" s="241"/>
      <c r="AJ795" s="214"/>
      <c r="AK795" s="241"/>
      <c r="AL795" s="214"/>
      <c r="AM795" s="214"/>
      <c r="AN795" s="241"/>
      <c r="AO795" s="214"/>
      <c r="AP795" s="241"/>
      <c r="AQ795" s="214"/>
      <c r="AR795" s="241"/>
      <c r="AS795" s="214"/>
      <c r="AT795" s="241"/>
      <c r="AU795" s="214"/>
      <c r="AV795" s="241"/>
      <c r="AW795" s="214"/>
      <c r="AX795" s="261"/>
      <c r="AY795" s="476"/>
      <c r="AZ795" s="241"/>
      <c r="BA795" s="395" t="e">
        <f t="shared" si="34"/>
        <v>#DIV/0!</v>
      </c>
    </row>
    <row r="796" spans="1:53" ht="15.75" hidden="1" x14ac:dyDescent="0.25">
      <c r="A796" s="255"/>
      <c r="B796" s="257"/>
      <c r="C796" s="257"/>
      <c r="D796" s="258"/>
      <c r="E796" s="239"/>
      <c r="F796" s="259"/>
      <c r="G796" s="241"/>
      <c r="H796" s="241"/>
      <c r="I796" s="241"/>
      <c r="J796" s="239"/>
      <c r="K796" s="259"/>
      <c r="L796" s="241"/>
      <c r="M796" s="241"/>
      <c r="N796" s="260"/>
      <c r="O796" s="241"/>
      <c r="P796" s="241"/>
      <c r="Q796" s="241"/>
      <c r="R796" s="241"/>
      <c r="S796" s="241"/>
      <c r="T796" s="241"/>
      <c r="U796" s="241"/>
      <c r="V796" s="214"/>
      <c r="W796" s="241"/>
      <c r="X796" s="241"/>
      <c r="Y796" s="241"/>
      <c r="Z796" s="214"/>
      <c r="AA796" s="241"/>
      <c r="AB796" s="214"/>
      <c r="AC796" s="241"/>
      <c r="AD796" s="214"/>
      <c r="AE796" s="241"/>
      <c r="AF796" s="214"/>
      <c r="AG796" s="241"/>
      <c r="AH796" s="214"/>
      <c r="AI796" s="241"/>
      <c r="AJ796" s="214"/>
      <c r="AK796" s="241"/>
      <c r="AL796" s="214"/>
      <c r="AM796" s="214"/>
      <c r="AN796" s="241"/>
      <c r="AO796" s="260"/>
      <c r="AP796" s="241"/>
      <c r="AQ796" s="214"/>
      <c r="AR796" s="241"/>
      <c r="AS796" s="214"/>
      <c r="AT796" s="241"/>
      <c r="AU796" s="214"/>
      <c r="AV796" s="241"/>
      <c r="AW796" s="214"/>
      <c r="AX796" s="261"/>
      <c r="AY796" s="476"/>
      <c r="AZ796" s="241"/>
      <c r="BA796" s="395" t="e">
        <f t="shared" si="34"/>
        <v>#DIV/0!</v>
      </c>
    </row>
    <row r="797" spans="1:53" ht="15.75" hidden="1" x14ac:dyDescent="0.25">
      <c r="A797" s="255"/>
      <c r="B797" s="257"/>
      <c r="C797" s="257"/>
      <c r="D797" s="258"/>
      <c r="E797" s="239"/>
      <c r="F797" s="259"/>
      <c r="G797" s="241"/>
      <c r="H797" s="241"/>
      <c r="I797" s="241"/>
      <c r="J797" s="239"/>
      <c r="K797" s="259"/>
      <c r="L797" s="241"/>
      <c r="M797" s="241"/>
      <c r="N797" s="260"/>
      <c r="O797" s="241"/>
      <c r="P797" s="241"/>
      <c r="Q797" s="241"/>
      <c r="R797" s="241"/>
      <c r="S797" s="241"/>
      <c r="T797" s="241"/>
      <c r="U797" s="241"/>
      <c r="V797" s="214"/>
      <c r="W797" s="241"/>
      <c r="X797" s="241"/>
      <c r="Y797" s="241"/>
      <c r="Z797" s="214"/>
      <c r="AA797" s="241"/>
      <c r="AB797" s="214"/>
      <c r="AC797" s="241"/>
      <c r="AD797" s="214"/>
      <c r="AE797" s="241"/>
      <c r="AF797" s="214"/>
      <c r="AG797" s="241"/>
      <c r="AH797" s="214"/>
      <c r="AI797" s="241"/>
      <c r="AJ797" s="214"/>
      <c r="AK797" s="241"/>
      <c r="AL797" s="214"/>
      <c r="AM797" s="214"/>
      <c r="AN797" s="241"/>
      <c r="AO797" s="260"/>
      <c r="AP797" s="241"/>
      <c r="AQ797" s="214"/>
      <c r="AR797" s="241"/>
      <c r="AS797" s="214"/>
      <c r="AT797" s="241"/>
      <c r="AU797" s="214"/>
      <c r="AV797" s="241"/>
      <c r="AW797" s="214"/>
      <c r="AX797" s="261"/>
      <c r="AY797" s="476"/>
      <c r="AZ797" s="241"/>
      <c r="BA797" s="395" t="e">
        <f t="shared" si="34"/>
        <v>#DIV/0!</v>
      </c>
    </row>
    <row r="798" spans="1:53" ht="15.75" hidden="1" x14ac:dyDescent="0.25">
      <c r="A798" s="255"/>
      <c r="B798" s="247"/>
      <c r="C798" s="247"/>
      <c r="D798" s="248"/>
      <c r="E798" s="249"/>
      <c r="F798" s="250"/>
      <c r="G798" s="251"/>
      <c r="H798" s="251"/>
      <c r="I798" s="251"/>
      <c r="J798" s="249"/>
      <c r="K798" s="250"/>
      <c r="L798" s="251"/>
      <c r="M798" s="251"/>
      <c r="N798" s="252"/>
      <c r="O798" s="251"/>
      <c r="P798" s="251"/>
      <c r="Q798" s="251"/>
      <c r="R798" s="251"/>
      <c r="S798" s="251"/>
      <c r="T798" s="251"/>
      <c r="U798" s="251"/>
      <c r="V798" s="214"/>
      <c r="W798" s="251"/>
      <c r="X798" s="251"/>
      <c r="Y798" s="241"/>
      <c r="Z798" s="214"/>
      <c r="AA798" s="241"/>
      <c r="AB798" s="214"/>
      <c r="AC798" s="241"/>
      <c r="AD798" s="214"/>
      <c r="AE798" s="241"/>
      <c r="AF798" s="214"/>
      <c r="AG798" s="241"/>
      <c r="AH798" s="214"/>
      <c r="AI798" s="241"/>
      <c r="AJ798" s="214"/>
      <c r="AK798" s="241"/>
      <c r="AL798" s="214"/>
      <c r="AM798" s="214"/>
      <c r="AN798" s="241"/>
      <c r="AO798" s="260"/>
      <c r="AP798" s="241"/>
      <c r="AQ798" s="214"/>
      <c r="AR798" s="241"/>
      <c r="AS798" s="214"/>
      <c r="AT798" s="241"/>
      <c r="AU798" s="214"/>
      <c r="AV798" s="241"/>
      <c r="AW798" s="214"/>
      <c r="AX798" s="261"/>
      <c r="AY798" s="476"/>
      <c r="AZ798" s="241"/>
      <c r="BA798" s="395" t="e">
        <f t="shared" si="34"/>
        <v>#DIV/0!</v>
      </c>
    </row>
    <row r="799" spans="1:53" ht="15.75" hidden="1" x14ac:dyDescent="0.25">
      <c r="A799" s="255"/>
      <c r="B799" s="257"/>
      <c r="C799" s="257"/>
      <c r="D799" s="258"/>
      <c r="E799" s="239"/>
      <c r="F799" s="259"/>
      <c r="G799" s="241"/>
      <c r="H799" s="241"/>
      <c r="I799" s="241"/>
      <c r="J799" s="239"/>
      <c r="K799" s="259"/>
      <c r="L799" s="241"/>
      <c r="M799" s="241"/>
      <c r="N799" s="260"/>
      <c r="O799" s="241"/>
      <c r="P799" s="241"/>
      <c r="Q799" s="241"/>
      <c r="R799" s="241"/>
      <c r="S799" s="241"/>
      <c r="T799" s="241"/>
      <c r="U799" s="241"/>
      <c r="V799" s="214"/>
      <c r="W799" s="241"/>
      <c r="X799" s="241"/>
      <c r="Y799" s="241"/>
      <c r="Z799" s="214"/>
      <c r="AA799" s="241"/>
      <c r="AB799" s="214"/>
      <c r="AC799" s="241"/>
      <c r="AD799" s="214"/>
      <c r="AE799" s="241"/>
      <c r="AF799" s="214"/>
      <c r="AG799" s="241"/>
      <c r="AH799" s="214"/>
      <c r="AI799" s="241"/>
      <c r="AJ799" s="214"/>
      <c r="AK799" s="241"/>
      <c r="AL799" s="214"/>
      <c r="AM799" s="214"/>
      <c r="AN799" s="241"/>
      <c r="AO799" s="260"/>
      <c r="AP799" s="241"/>
      <c r="AQ799" s="214"/>
      <c r="AR799" s="241"/>
      <c r="AS799" s="214"/>
      <c r="AT799" s="241"/>
      <c r="AU799" s="214"/>
      <c r="AV799" s="241"/>
      <c r="AW799" s="214"/>
      <c r="AX799" s="261"/>
      <c r="AY799" s="476"/>
      <c r="AZ799" s="241"/>
      <c r="BA799" s="395" t="e">
        <f t="shared" si="34"/>
        <v>#DIV/0!</v>
      </c>
    </row>
    <row r="800" spans="1:53" ht="31.5" hidden="1" x14ac:dyDescent="0.25">
      <c r="A800" s="280" t="s">
        <v>869</v>
      </c>
      <c r="B800" s="247" t="s">
        <v>870</v>
      </c>
      <c r="C800" s="247" t="s">
        <v>764</v>
      </c>
      <c r="D800" s="256" t="s">
        <v>27</v>
      </c>
      <c r="E800" s="239"/>
      <c r="F800" s="259"/>
      <c r="G800" s="241"/>
      <c r="H800" s="241"/>
      <c r="I800" s="241"/>
      <c r="J800" s="239"/>
      <c r="K800" s="259"/>
      <c r="L800" s="241"/>
      <c r="M800" s="241"/>
      <c r="N800" s="260"/>
      <c r="O800" s="241"/>
      <c r="P800" s="241"/>
      <c r="Q800" s="241"/>
      <c r="R800" s="241"/>
      <c r="S800" s="241"/>
      <c r="T800" s="241"/>
      <c r="U800" s="241"/>
      <c r="V800" s="214"/>
      <c r="W800" s="241"/>
      <c r="X800" s="241"/>
      <c r="Y800" s="241"/>
      <c r="Z800" s="214"/>
      <c r="AA800" s="241"/>
      <c r="AB800" s="214"/>
      <c r="AC800" s="241"/>
      <c r="AD800" s="214"/>
      <c r="AE800" s="241"/>
      <c r="AF800" s="214"/>
      <c r="AG800" s="241"/>
      <c r="AH800" s="214"/>
      <c r="AI800" s="241"/>
      <c r="AJ800" s="214"/>
      <c r="AK800" s="241"/>
      <c r="AL800" s="214"/>
      <c r="AM800" s="214"/>
      <c r="AN800" s="241"/>
      <c r="AO800" s="260"/>
      <c r="AP800" s="241"/>
      <c r="AQ800" s="214"/>
      <c r="AR800" s="241"/>
      <c r="AS800" s="214"/>
      <c r="AT800" s="241"/>
      <c r="AU800" s="214"/>
      <c r="AV800" s="241"/>
      <c r="AW800" s="214"/>
      <c r="AX800" s="261">
        <f>AX802+AX803</f>
        <v>230</v>
      </c>
      <c r="AY800" s="476"/>
      <c r="AZ800" s="241">
        <f>AZ802+AZ803</f>
        <v>230</v>
      </c>
      <c r="BA800" s="395">
        <f t="shared" si="34"/>
        <v>100</v>
      </c>
    </row>
    <row r="801" spans="1:53" ht="31.5" hidden="1" x14ac:dyDescent="0.25">
      <c r="A801" s="311" t="s">
        <v>869</v>
      </c>
      <c r="B801" s="247" t="s">
        <v>874</v>
      </c>
      <c r="C801" s="247" t="s">
        <v>764</v>
      </c>
      <c r="D801" s="256" t="s">
        <v>136</v>
      </c>
      <c r="E801" s="239"/>
      <c r="F801" s="259"/>
      <c r="G801" s="241"/>
      <c r="H801" s="241"/>
      <c r="I801" s="241"/>
      <c r="J801" s="239"/>
      <c r="K801" s="259"/>
      <c r="L801" s="241"/>
      <c r="M801" s="241"/>
      <c r="N801" s="260"/>
      <c r="O801" s="241"/>
      <c r="P801" s="241"/>
      <c r="Q801" s="241"/>
      <c r="R801" s="241"/>
      <c r="S801" s="241"/>
      <c r="T801" s="241"/>
      <c r="U801" s="241"/>
      <c r="V801" s="214"/>
      <c r="W801" s="241"/>
      <c r="X801" s="241"/>
      <c r="Y801" s="241"/>
      <c r="Z801" s="214"/>
      <c r="AA801" s="241"/>
      <c r="AB801" s="214"/>
      <c r="AC801" s="241"/>
      <c r="AD801" s="214"/>
      <c r="AE801" s="241"/>
      <c r="AF801" s="214"/>
      <c r="AG801" s="241"/>
      <c r="AH801" s="214"/>
      <c r="AI801" s="241"/>
      <c r="AJ801" s="214"/>
      <c r="AK801" s="241"/>
      <c r="AL801" s="214"/>
      <c r="AM801" s="214"/>
      <c r="AN801" s="241"/>
      <c r="AO801" s="260"/>
      <c r="AP801" s="241"/>
      <c r="AQ801" s="214"/>
      <c r="AR801" s="241"/>
      <c r="AS801" s="214"/>
      <c r="AT801" s="241"/>
      <c r="AU801" s="214"/>
      <c r="AV801" s="241"/>
      <c r="AW801" s="214"/>
      <c r="AX801" s="261">
        <f>AX802+AX803</f>
        <v>230</v>
      </c>
      <c r="AY801" s="476"/>
      <c r="AZ801" s="241">
        <f>AZ802+AZ803</f>
        <v>230</v>
      </c>
      <c r="BA801" s="395">
        <f t="shared" si="34"/>
        <v>100</v>
      </c>
    </row>
    <row r="802" spans="1:53" ht="15.75" hidden="1" x14ac:dyDescent="0.25">
      <c r="A802" s="280" t="s">
        <v>869</v>
      </c>
      <c r="B802" s="257" t="s">
        <v>984</v>
      </c>
      <c r="C802" s="257" t="s">
        <v>871</v>
      </c>
      <c r="D802" s="275" t="s">
        <v>757</v>
      </c>
      <c r="E802" s="239"/>
      <c r="F802" s="259"/>
      <c r="G802" s="241"/>
      <c r="H802" s="241"/>
      <c r="I802" s="241"/>
      <c r="J802" s="239"/>
      <c r="K802" s="259"/>
      <c r="L802" s="241"/>
      <c r="M802" s="241"/>
      <c r="N802" s="260"/>
      <c r="O802" s="241"/>
      <c r="P802" s="241"/>
      <c r="Q802" s="241"/>
      <c r="R802" s="241"/>
      <c r="S802" s="241"/>
      <c r="T802" s="241"/>
      <c r="U802" s="241"/>
      <c r="V802" s="214"/>
      <c r="W802" s="241"/>
      <c r="X802" s="241"/>
      <c r="Y802" s="241"/>
      <c r="Z802" s="214"/>
      <c r="AA802" s="241"/>
      <c r="AB802" s="214"/>
      <c r="AC802" s="241"/>
      <c r="AD802" s="214"/>
      <c r="AE802" s="241"/>
      <c r="AF802" s="214"/>
      <c r="AG802" s="241"/>
      <c r="AH802" s="214"/>
      <c r="AI802" s="241"/>
      <c r="AJ802" s="214"/>
      <c r="AK802" s="241"/>
      <c r="AL802" s="214"/>
      <c r="AM802" s="214"/>
      <c r="AN802" s="241"/>
      <c r="AO802" s="260"/>
      <c r="AP802" s="241"/>
      <c r="AQ802" s="214"/>
      <c r="AR802" s="241"/>
      <c r="AS802" s="214"/>
      <c r="AT802" s="241"/>
      <c r="AU802" s="214"/>
      <c r="AV802" s="241"/>
      <c r="AW802" s="214"/>
      <c r="AX802" s="261">
        <v>230</v>
      </c>
      <c r="AY802" s="476"/>
      <c r="AZ802" s="241">
        <v>230</v>
      </c>
      <c r="BA802" s="395">
        <f t="shared" si="34"/>
        <v>100</v>
      </c>
    </row>
    <row r="803" spans="1:53" ht="15.75" hidden="1" x14ac:dyDescent="0.25">
      <c r="A803" s="255" t="s">
        <v>869</v>
      </c>
      <c r="B803" s="257" t="s">
        <v>21</v>
      </c>
      <c r="C803" s="257" t="s">
        <v>871</v>
      </c>
      <c r="D803" s="275" t="s">
        <v>1022</v>
      </c>
      <c r="E803" s="239"/>
      <c r="F803" s="259"/>
      <c r="G803" s="241"/>
      <c r="H803" s="241"/>
      <c r="I803" s="241"/>
      <c r="J803" s="239"/>
      <c r="K803" s="259"/>
      <c r="L803" s="241"/>
      <c r="M803" s="241"/>
      <c r="N803" s="260"/>
      <c r="O803" s="241"/>
      <c r="P803" s="241"/>
      <c r="Q803" s="241"/>
      <c r="R803" s="241"/>
      <c r="S803" s="241"/>
      <c r="T803" s="241"/>
      <c r="U803" s="241"/>
      <c r="V803" s="214"/>
      <c r="W803" s="241"/>
      <c r="X803" s="241"/>
      <c r="Y803" s="241"/>
      <c r="Z803" s="214"/>
      <c r="AA803" s="241"/>
      <c r="AB803" s="214"/>
      <c r="AC803" s="241"/>
      <c r="AD803" s="214"/>
      <c r="AE803" s="241"/>
      <c r="AF803" s="214"/>
      <c r="AG803" s="241"/>
      <c r="AH803" s="214"/>
      <c r="AI803" s="241"/>
      <c r="AJ803" s="214"/>
      <c r="AK803" s="241"/>
      <c r="AL803" s="214"/>
      <c r="AM803" s="214"/>
      <c r="AN803" s="241"/>
      <c r="AO803" s="260"/>
      <c r="AP803" s="241"/>
      <c r="AQ803" s="214"/>
      <c r="AR803" s="241"/>
      <c r="AS803" s="214"/>
      <c r="AT803" s="241"/>
      <c r="AU803" s="214"/>
      <c r="AV803" s="241"/>
      <c r="AW803" s="214"/>
      <c r="AX803" s="261"/>
      <c r="AY803" s="476"/>
      <c r="AZ803" s="241"/>
      <c r="BA803" s="395" t="e">
        <f t="shared" si="34"/>
        <v>#DIV/0!</v>
      </c>
    </row>
    <row r="804" spans="1:53" ht="4.9000000000000004" hidden="1" customHeight="1" x14ac:dyDescent="0.25">
      <c r="A804" s="236" t="s">
        <v>872</v>
      </c>
      <c r="B804" s="237" t="s">
        <v>837</v>
      </c>
      <c r="C804" s="237" t="s">
        <v>764</v>
      </c>
      <c r="D804" s="238" t="s">
        <v>587</v>
      </c>
      <c r="E804" s="239">
        <f>F804+G804+H804+I804</f>
        <v>0</v>
      </c>
      <c r="F804" s="239">
        <f>F805</f>
        <v>0</v>
      </c>
      <c r="G804" s="239">
        <f>G805</f>
        <v>0</v>
      </c>
      <c r="H804" s="239">
        <f>H805</f>
        <v>0</v>
      </c>
      <c r="I804" s="239">
        <f>I805</f>
        <v>0</v>
      </c>
      <c r="J804" s="239">
        <f>K804+L804+M804+N804</f>
        <v>0</v>
      </c>
      <c r="K804" s="239">
        <f>K805</f>
        <v>0</v>
      </c>
      <c r="L804" s="239">
        <f>L805</f>
        <v>0</v>
      </c>
      <c r="M804" s="239">
        <f>M805</f>
        <v>0</v>
      </c>
      <c r="N804" s="240">
        <f>N805</f>
        <v>0</v>
      </c>
      <c r="O804" s="239">
        <v>234000</v>
      </c>
      <c r="P804" s="239"/>
      <c r="Q804" s="239">
        <f>Q805</f>
        <v>0</v>
      </c>
      <c r="R804" s="239">
        <f>R805</f>
        <v>0</v>
      </c>
      <c r="S804" s="239">
        <f>S805</f>
        <v>0</v>
      </c>
      <c r="T804" s="239">
        <f>T805</f>
        <v>0</v>
      </c>
      <c r="U804" s="239">
        <f>U805</f>
        <v>0</v>
      </c>
      <c r="V804" s="214"/>
      <c r="W804" s="239" t="e">
        <f>W805+#REF!</f>
        <v>#REF!</v>
      </c>
      <c r="X804" s="239" t="e">
        <f>X805+#REF!</f>
        <v>#REF!</v>
      </c>
      <c r="Y804" s="239" t="e">
        <f>W804+X804</f>
        <v>#REF!</v>
      </c>
      <c r="Z804" s="214"/>
      <c r="AA804" s="239" t="e">
        <f>#REF!+AA805+#REF!</f>
        <v>#REF!</v>
      </c>
      <c r="AB804" s="214"/>
      <c r="AC804" s="239" t="e">
        <f>#REF!+AC805+#REF!</f>
        <v>#REF!</v>
      </c>
      <c r="AD804" s="214"/>
      <c r="AE804" s="239" t="e">
        <f>#REF!+AE805+#REF!</f>
        <v>#REF!</v>
      </c>
      <c r="AF804" s="214"/>
      <c r="AG804" s="239">
        <f>AG805</f>
        <v>0</v>
      </c>
      <c r="AH804" s="214"/>
      <c r="AI804" s="239">
        <f>AI805</f>
        <v>0</v>
      </c>
      <c r="AJ804" s="214"/>
      <c r="AK804" s="239">
        <f>AK805</f>
        <v>0</v>
      </c>
      <c r="AL804" s="214"/>
      <c r="AM804" s="214"/>
      <c r="AN804" s="239">
        <f>AN805</f>
        <v>0</v>
      </c>
      <c r="AO804" s="240"/>
      <c r="AP804" s="239">
        <f>AP805</f>
        <v>0</v>
      </c>
      <c r="AQ804" s="214"/>
      <c r="AR804" s="239">
        <f>AR805</f>
        <v>0</v>
      </c>
      <c r="AS804" s="214"/>
      <c r="AT804" s="239">
        <f>AT805</f>
        <v>0</v>
      </c>
      <c r="AU804" s="214"/>
      <c r="AV804" s="239">
        <f>AV805</f>
        <v>0</v>
      </c>
      <c r="AW804" s="214"/>
      <c r="AX804" s="242">
        <f>AX811+AX805</f>
        <v>0</v>
      </c>
      <c r="AY804" s="476"/>
      <c r="AZ804" s="239">
        <f>AZ811+AZ805</f>
        <v>0</v>
      </c>
      <c r="BA804" s="395" t="e">
        <f t="shared" si="34"/>
        <v>#DIV/0!</v>
      </c>
    </row>
    <row r="805" spans="1:53" ht="47.25" hidden="1" x14ac:dyDescent="0.25">
      <c r="A805" s="255" t="s">
        <v>872</v>
      </c>
      <c r="B805" s="247" t="s">
        <v>825</v>
      </c>
      <c r="C805" s="247" t="s">
        <v>764</v>
      </c>
      <c r="D805" s="465" t="s">
        <v>72</v>
      </c>
      <c r="E805" s="249"/>
      <c r="F805" s="251"/>
      <c r="G805" s="251"/>
      <c r="H805" s="251"/>
      <c r="I805" s="251"/>
      <c r="J805" s="249"/>
      <c r="K805" s="251"/>
      <c r="L805" s="251"/>
      <c r="M805" s="251"/>
      <c r="N805" s="252"/>
      <c r="O805" s="251"/>
      <c r="P805" s="251"/>
      <c r="Q805" s="251"/>
      <c r="R805" s="251"/>
      <c r="S805" s="251"/>
      <c r="T805" s="251"/>
      <c r="U805" s="251"/>
      <c r="V805" s="214"/>
      <c r="W805" s="251"/>
      <c r="X805" s="251"/>
      <c r="Y805" s="241"/>
      <c r="Z805" s="214"/>
      <c r="AA805" s="241"/>
      <c r="AB805" s="214"/>
      <c r="AC805" s="241"/>
      <c r="AD805" s="214"/>
      <c r="AE805" s="241"/>
      <c r="AF805" s="214"/>
      <c r="AG805" s="251"/>
      <c r="AH805" s="214"/>
      <c r="AI805" s="251"/>
      <c r="AJ805" s="214"/>
      <c r="AK805" s="251"/>
      <c r="AL805" s="214"/>
      <c r="AM805" s="214"/>
      <c r="AN805" s="251"/>
      <c r="AO805" s="252"/>
      <c r="AP805" s="251"/>
      <c r="AQ805" s="214"/>
      <c r="AR805" s="251"/>
      <c r="AS805" s="214"/>
      <c r="AT805" s="251"/>
      <c r="AU805" s="214"/>
      <c r="AV805" s="251"/>
      <c r="AW805" s="214"/>
      <c r="AX805" s="253"/>
      <c r="AY805" s="476"/>
      <c r="AZ805" s="251"/>
      <c r="BA805" s="395" t="e">
        <f t="shared" si="34"/>
        <v>#DIV/0!</v>
      </c>
    </row>
    <row r="806" spans="1:53" ht="15.75" hidden="1" x14ac:dyDescent="0.25">
      <c r="A806" s="255" t="s">
        <v>872</v>
      </c>
      <c r="B806" s="247" t="s">
        <v>838</v>
      </c>
      <c r="C806" s="247" t="s">
        <v>764</v>
      </c>
      <c r="D806" s="248" t="s">
        <v>715</v>
      </c>
      <c r="E806" s="249"/>
      <c r="F806" s="250"/>
      <c r="G806" s="251"/>
      <c r="H806" s="251"/>
      <c r="I806" s="251"/>
      <c r="J806" s="249"/>
      <c r="K806" s="250"/>
      <c r="L806" s="251"/>
      <c r="M806" s="251"/>
      <c r="N806" s="252"/>
      <c r="O806" s="251"/>
      <c r="P806" s="251"/>
      <c r="Q806" s="251"/>
      <c r="R806" s="251"/>
      <c r="S806" s="251"/>
      <c r="T806" s="251"/>
      <c r="U806" s="251"/>
      <c r="V806" s="214"/>
      <c r="W806" s="251"/>
      <c r="X806" s="251"/>
      <c r="Y806" s="241"/>
      <c r="Z806" s="214"/>
      <c r="AA806" s="241"/>
      <c r="AB806" s="214"/>
      <c r="AC806" s="241"/>
      <c r="AD806" s="214"/>
      <c r="AE806" s="241"/>
      <c r="AF806" s="214"/>
      <c r="AG806" s="251"/>
      <c r="AH806" s="214"/>
      <c r="AI806" s="251"/>
      <c r="AJ806" s="214"/>
      <c r="AK806" s="251"/>
      <c r="AL806" s="214"/>
      <c r="AM806" s="214"/>
      <c r="AN806" s="251"/>
      <c r="AO806" s="252"/>
      <c r="AP806" s="251"/>
      <c r="AQ806" s="214"/>
      <c r="AR806" s="251"/>
      <c r="AS806" s="214"/>
      <c r="AT806" s="251"/>
      <c r="AU806" s="214"/>
      <c r="AV806" s="251"/>
      <c r="AW806" s="214"/>
      <c r="AX806" s="253"/>
      <c r="AY806" s="476"/>
      <c r="AZ806" s="251"/>
      <c r="BA806" s="395" t="e">
        <f t="shared" si="34"/>
        <v>#DIV/0!</v>
      </c>
    </row>
    <row r="807" spans="1:53" ht="31.5" hidden="1" x14ac:dyDescent="0.25">
      <c r="A807" s="255" t="s">
        <v>872</v>
      </c>
      <c r="B807" s="257" t="s">
        <v>842</v>
      </c>
      <c r="C807" s="257" t="s">
        <v>764</v>
      </c>
      <c r="D807" s="248" t="s">
        <v>104</v>
      </c>
      <c r="E807" s="249"/>
      <c r="F807" s="250"/>
      <c r="G807" s="251"/>
      <c r="H807" s="251"/>
      <c r="I807" s="251"/>
      <c r="J807" s="249"/>
      <c r="K807" s="250"/>
      <c r="L807" s="251"/>
      <c r="M807" s="251"/>
      <c r="N807" s="252"/>
      <c r="O807" s="251"/>
      <c r="P807" s="251"/>
      <c r="Q807" s="251"/>
      <c r="R807" s="251"/>
      <c r="S807" s="251"/>
      <c r="T807" s="251"/>
      <c r="U807" s="251"/>
      <c r="V807" s="214"/>
      <c r="W807" s="251"/>
      <c r="X807" s="251"/>
      <c r="Y807" s="241"/>
      <c r="Z807" s="214"/>
      <c r="AA807" s="241"/>
      <c r="AB807" s="214"/>
      <c r="AC807" s="241"/>
      <c r="AD807" s="214"/>
      <c r="AE807" s="241"/>
      <c r="AF807" s="214"/>
      <c r="AG807" s="251"/>
      <c r="AH807" s="214"/>
      <c r="AI807" s="251"/>
      <c r="AJ807" s="214"/>
      <c r="AK807" s="251"/>
      <c r="AL807" s="214"/>
      <c r="AM807" s="214"/>
      <c r="AN807" s="251"/>
      <c r="AO807" s="214"/>
      <c r="AP807" s="241"/>
      <c r="AQ807" s="214"/>
      <c r="AR807" s="241"/>
      <c r="AS807" s="214"/>
      <c r="AT807" s="241"/>
      <c r="AU807" s="214"/>
      <c r="AV807" s="241"/>
      <c r="AW807" s="214"/>
      <c r="AX807" s="261">
        <f>AX808</f>
        <v>435.5</v>
      </c>
      <c r="AY807" s="476"/>
      <c r="AZ807" s="241">
        <f>AZ808</f>
        <v>435.5</v>
      </c>
      <c r="BA807" s="395">
        <f t="shared" si="34"/>
        <v>100</v>
      </c>
    </row>
    <row r="808" spans="1:53" ht="47.25" hidden="1" x14ac:dyDescent="0.25">
      <c r="A808" s="255" t="s">
        <v>872</v>
      </c>
      <c r="B808" s="257" t="s">
        <v>844</v>
      </c>
      <c r="C808" s="257" t="s">
        <v>764</v>
      </c>
      <c r="D808" s="258" t="s">
        <v>677</v>
      </c>
      <c r="E808" s="239"/>
      <c r="F808" s="259"/>
      <c r="G808" s="241"/>
      <c r="H808" s="241"/>
      <c r="I808" s="241"/>
      <c r="J808" s="239"/>
      <c r="K808" s="259"/>
      <c r="L808" s="241"/>
      <c r="M808" s="241"/>
      <c r="N808" s="260"/>
      <c r="O808" s="241"/>
      <c r="P808" s="241"/>
      <c r="Q808" s="241"/>
      <c r="R808" s="241"/>
      <c r="S808" s="241"/>
      <c r="T808" s="241"/>
      <c r="U808" s="241"/>
      <c r="V808" s="214"/>
      <c r="W808" s="241"/>
      <c r="X808" s="241"/>
      <c r="Y808" s="241"/>
      <c r="Z808" s="214"/>
      <c r="AA808" s="241"/>
      <c r="AB808" s="214"/>
      <c r="AC808" s="241"/>
      <c r="AD808" s="214"/>
      <c r="AE808" s="241"/>
      <c r="AF808" s="214"/>
      <c r="AG808" s="241"/>
      <c r="AH808" s="214"/>
      <c r="AI808" s="241"/>
      <c r="AJ808" s="214"/>
      <c r="AK808" s="241"/>
      <c r="AL808" s="214"/>
      <c r="AM808" s="214"/>
      <c r="AN808" s="241"/>
      <c r="AO808" s="260"/>
      <c r="AP808" s="241"/>
      <c r="AQ808" s="214"/>
      <c r="AR808" s="241"/>
      <c r="AS808" s="214"/>
      <c r="AT808" s="241"/>
      <c r="AU808" s="214"/>
      <c r="AV808" s="241"/>
      <c r="AW808" s="214"/>
      <c r="AX808" s="261">
        <f>AX809+AX810</f>
        <v>435.5</v>
      </c>
      <c r="AY808" s="476"/>
      <c r="AZ808" s="241">
        <f>AZ809+AZ810</f>
        <v>435.5</v>
      </c>
      <c r="BA808" s="395">
        <f t="shared" si="34"/>
        <v>100</v>
      </c>
    </row>
    <row r="809" spans="1:53" ht="31.5" hidden="1" x14ac:dyDescent="0.25">
      <c r="A809" s="255" t="s">
        <v>872</v>
      </c>
      <c r="B809" s="257" t="s">
        <v>844</v>
      </c>
      <c r="C809" s="257" t="s">
        <v>871</v>
      </c>
      <c r="D809" s="258" t="s">
        <v>70</v>
      </c>
      <c r="E809" s="239"/>
      <c r="F809" s="259"/>
      <c r="G809" s="241"/>
      <c r="H809" s="241"/>
      <c r="I809" s="241"/>
      <c r="J809" s="239"/>
      <c r="K809" s="259"/>
      <c r="L809" s="241"/>
      <c r="M809" s="241"/>
      <c r="N809" s="260"/>
      <c r="O809" s="241"/>
      <c r="P809" s="241"/>
      <c r="Q809" s="241"/>
      <c r="R809" s="241"/>
      <c r="S809" s="241"/>
      <c r="T809" s="241"/>
      <c r="U809" s="241"/>
      <c r="V809" s="214"/>
      <c r="W809" s="241"/>
      <c r="X809" s="241"/>
      <c r="Y809" s="241"/>
      <c r="Z809" s="214"/>
      <c r="AA809" s="241"/>
      <c r="AB809" s="214"/>
      <c r="AC809" s="241"/>
      <c r="AD809" s="214"/>
      <c r="AE809" s="241"/>
      <c r="AF809" s="214"/>
      <c r="AG809" s="241"/>
      <c r="AH809" s="214"/>
      <c r="AI809" s="241"/>
      <c r="AJ809" s="214"/>
      <c r="AK809" s="241"/>
      <c r="AL809" s="214"/>
      <c r="AM809" s="214"/>
      <c r="AN809" s="241"/>
      <c r="AO809" s="260"/>
      <c r="AP809" s="241"/>
      <c r="AQ809" s="214"/>
      <c r="AR809" s="241"/>
      <c r="AS809" s="214"/>
      <c r="AT809" s="241"/>
      <c r="AU809" s="214"/>
      <c r="AV809" s="241"/>
      <c r="AW809" s="214"/>
      <c r="AX809" s="261">
        <v>435.5</v>
      </c>
      <c r="AY809" s="476"/>
      <c r="AZ809" s="241">
        <v>435.5</v>
      </c>
      <c r="BA809" s="395">
        <f t="shared" si="34"/>
        <v>100</v>
      </c>
    </row>
    <row r="810" spans="1:53" ht="47.25" hidden="1" x14ac:dyDescent="0.25">
      <c r="A810" s="255" t="s">
        <v>872</v>
      </c>
      <c r="B810" s="257" t="s">
        <v>844</v>
      </c>
      <c r="C810" s="257" t="s">
        <v>801</v>
      </c>
      <c r="D810" s="258" t="s">
        <v>71</v>
      </c>
      <c r="E810" s="239"/>
      <c r="F810" s="259"/>
      <c r="G810" s="241"/>
      <c r="H810" s="241"/>
      <c r="I810" s="241"/>
      <c r="J810" s="239"/>
      <c r="K810" s="259"/>
      <c r="L810" s="241"/>
      <c r="M810" s="241"/>
      <c r="N810" s="260"/>
      <c r="O810" s="241"/>
      <c r="P810" s="241"/>
      <c r="Q810" s="241"/>
      <c r="R810" s="241"/>
      <c r="S810" s="241"/>
      <c r="T810" s="241"/>
      <c r="U810" s="241"/>
      <c r="V810" s="214"/>
      <c r="W810" s="241"/>
      <c r="X810" s="241"/>
      <c r="Y810" s="241"/>
      <c r="Z810" s="214"/>
      <c r="AA810" s="241"/>
      <c r="AB810" s="214"/>
      <c r="AC810" s="241"/>
      <c r="AD810" s="214"/>
      <c r="AE810" s="241"/>
      <c r="AF810" s="214"/>
      <c r="AG810" s="241"/>
      <c r="AH810" s="214"/>
      <c r="AI810" s="241"/>
      <c r="AJ810" s="214"/>
      <c r="AK810" s="241"/>
      <c r="AL810" s="214"/>
      <c r="AM810" s="214"/>
      <c r="AN810" s="241"/>
      <c r="AO810" s="260"/>
      <c r="AP810" s="241"/>
      <c r="AQ810" s="214"/>
      <c r="AR810" s="241"/>
      <c r="AS810" s="214"/>
      <c r="AT810" s="241"/>
      <c r="AU810" s="214"/>
      <c r="AV810" s="241"/>
      <c r="AW810" s="214"/>
      <c r="AX810" s="261"/>
      <c r="AY810" s="476"/>
      <c r="AZ810" s="241"/>
      <c r="BA810" s="395" t="e">
        <f t="shared" si="34"/>
        <v>#DIV/0!</v>
      </c>
    </row>
    <row r="811" spans="1:53" ht="25.9" hidden="1" customHeight="1" x14ac:dyDescent="0.25">
      <c r="A811" s="480" t="s">
        <v>872</v>
      </c>
      <c r="B811" s="464" t="s">
        <v>873</v>
      </c>
      <c r="C811" s="464" t="s">
        <v>764</v>
      </c>
      <c r="D811" s="481" t="s">
        <v>127</v>
      </c>
      <c r="E811" s="482"/>
      <c r="F811" s="483"/>
      <c r="G811" s="484"/>
      <c r="H811" s="484"/>
      <c r="I811" s="484"/>
      <c r="J811" s="482"/>
      <c r="K811" s="483"/>
      <c r="L811" s="484"/>
      <c r="M811" s="484"/>
      <c r="N811" s="485"/>
      <c r="O811" s="484"/>
      <c r="P811" s="484"/>
      <c r="Q811" s="484"/>
      <c r="R811" s="484"/>
      <c r="S811" s="484"/>
      <c r="T811" s="484"/>
      <c r="U811" s="484">
        <f>U820</f>
        <v>245600</v>
      </c>
      <c r="V811" s="318"/>
      <c r="W811" s="484">
        <f>W820</f>
        <v>245600</v>
      </c>
      <c r="X811" s="484">
        <f>X820</f>
        <v>185400</v>
      </c>
      <c r="Y811" s="484">
        <f>W811+X811</f>
        <v>431000</v>
      </c>
      <c r="Z811" s="318"/>
      <c r="AA811" s="484">
        <f>AA820</f>
        <v>384600</v>
      </c>
      <c r="AB811" s="318"/>
      <c r="AC811" s="484">
        <f>AC820</f>
        <v>384600</v>
      </c>
      <c r="AD811" s="318"/>
      <c r="AE811" s="484">
        <f>AE820</f>
        <v>458000</v>
      </c>
      <c r="AF811" s="318"/>
      <c r="AG811" s="484">
        <f>AG820</f>
        <v>322600</v>
      </c>
      <c r="AH811" s="318"/>
      <c r="AI811" s="484">
        <f>AI820</f>
        <v>454133.32999999996</v>
      </c>
      <c r="AJ811" s="318"/>
      <c r="AK811" s="484">
        <f>AK820</f>
        <v>454133.32999999996</v>
      </c>
      <c r="AL811" s="318"/>
      <c r="AM811" s="318"/>
      <c r="AN811" s="484">
        <f>AN820</f>
        <v>504133.32999999996</v>
      </c>
      <c r="AO811" s="485"/>
      <c r="AP811" s="484">
        <f>AP820</f>
        <v>554133.32999999996</v>
      </c>
      <c r="AQ811" s="318"/>
      <c r="AR811" s="484">
        <f>AR820</f>
        <v>554133.32999999996</v>
      </c>
      <c r="AS811" s="318"/>
      <c r="AT811" s="484">
        <f>AT820</f>
        <v>899033.33</v>
      </c>
      <c r="AU811" s="318"/>
      <c r="AV811" s="484">
        <f>AV820</f>
        <v>899033.33</v>
      </c>
      <c r="AW811" s="318"/>
      <c r="AX811" s="486">
        <f>AX815+AX812</f>
        <v>0</v>
      </c>
      <c r="AY811" s="476"/>
      <c r="AZ811" s="484">
        <f>AZ815+AZ812</f>
        <v>0</v>
      </c>
      <c r="BA811" s="395" t="e">
        <f t="shared" si="34"/>
        <v>#DIV/0!</v>
      </c>
    </row>
    <row r="812" spans="1:53" ht="78.75" hidden="1" x14ac:dyDescent="0.25">
      <c r="A812" s="280" t="s">
        <v>872</v>
      </c>
      <c r="B812" s="257" t="s">
        <v>880</v>
      </c>
      <c r="C812" s="257" t="s">
        <v>764</v>
      </c>
      <c r="D812" s="291" t="s">
        <v>879</v>
      </c>
      <c r="E812" s="239"/>
      <c r="F812" s="259"/>
      <c r="G812" s="241"/>
      <c r="H812" s="241"/>
      <c r="I812" s="241"/>
      <c r="J812" s="239"/>
      <c r="K812" s="259"/>
      <c r="L812" s="241"/>
      <c r="M812" s="241"/>
      <c r="N812" s="260"/>
      <c r="O812" s="241"/>
      <c r="P812" s="241"/>
      <c r="Q812" s="241"/>
      <c r="R812" s="241"/>
      <c r="S812" s="241"/>
      <c r="T812" s="241"/>
      <c r="U812" s="241">
        <f>U814</f>
        <v>245600</v>
      </c>
      <c r="V812" s="214"/>
      <c r="W812" s="241">
        <f>W814</f>
        <v>245600</v>
      </c>
      <c r="X812" s="241">
        <f>X814</f>
        <v>185400</v>
      </c>
      <c r="Y812" s="241">
        <f>W812+X812</f>
        <v>431000</v>
      </c>
      <c r="Z812" s="214"/>
      <c r="AA812" s="241">
        <f>AA814</f>
        <v>384600</v>
      </c>
      <c r="AB812" s="214"/>
      <c r="AC812" s="241">
        <f>AC814</f>
        <v>384600</v>
      </c>
      <c r="AD812" s="214"/>
      <c r="AE812" s="241">
        <f>AE814</f>
        <v>458000</v>
      </c>
      <c r="AF812" s="214"/>
      <c r="AG812" s="241">
        <f>AG814</f>
        <v>322600</v>
      </c>
      <c r="AH812" s="214"/>
      <c r="AI812" s="241">
        <f>AI814</f>
        <v>454133.32999999996</v>
      </c>
      <c r="AJ812" s="214"/>
      <c r="AK812" s="241">
        <f>AK814</f>
        <v>454133.32999999996</v>
      </c>
      <c r="AL812" s="214"/>
      <c r="AM812" s="214"/>
      <c r="AN812" s="241">
        <f>AN814</f>
        <v>504133.32999999996</v>
      </c>
      <c r="AO812" s="260"/>
      <c r="AP812" s="241">
        <f>AP814</f>
        <v>554133.32999999996</v>
      </c>
      <c r="AQ812" s="214"/>
      <c r="AR812" s="241">
        <f>AR814</f>
        <v>554133.32999999996</v>
      </c>
      <c r="AS812" s="214"/>
      <c r="AT812" s="241">
        <f>AT814</f>
        <v>899033.33</v>
      </c>
      <c r="AU812" s="214"/>
      <c r="AV812" s="241">
        <f>AV814</f>
        <v>899033.33</v>
      </c>
      <c r="AW812" s="214"/>
      <c r="AX812" s="261"/>
      <c r="AY812" s="476"/>
      <c r="AZ812" s="241"/>
      <c r="BA812" s="395" t="e">
        <f t="shared" si="34"/>
        <v>#DIV/0!</v>
      </c>
    </row>
    <row r="813" spans="1:53" ht="78.75" hidden="1" x14ac:dyDescent="0.25">
      <c r="A813" s="280" t="s">
        <v>775</v>
      </c>
      <c r="B813" s="257" t="s">
        <v>876</v>
      </c>
      <c r="C813" s="257" t="s">
        <v>764</v>
      </c>
      <c r="D813" s="331" t="s">
        <v>129</v>
      </c>
      <c r="E813" s="239"/>
      <c r="F813" s="259"/>
      <c r="G813" s="241"/>
      <c r="H813" s="241"/>
      <c r="I813" s="241"/>
      <c r="J813" s="239"/>
      <c r="K813" s="259"/>
      <c r="L813" s="241"/>
      <c r="M813" s="241"/>
      <c r="N813" s="260"/>
      <c r="O813" s="241"/>
      <c r="P813" s="241"/>
      <c r="Q813" s="241"/>
      <c r="R813" s="241"/>
      <c r="S813" s="241"/>
      <c r="T813" s="241"/>
      <c r="U813" s="241"/>
      <c r="V813" s="214"/>
      <c r="W813" s="241"/>
      <c r="X813" s="241"/>
      <c r="Y813" s="241"/>
      <c r="Z813" s="214"/>
      <c r="AA813" s="241"/>
      <c r="AB813" s="214"/>
      <c r="AC813" s="241"/>
      <c r="AD813" s="214"/>
      <c r="AE813" s="241"/>
      <c r="AF813" s="214"/>
      <c r="AG813" s="241"/>
      <c r="AH813" s="214"/>
      <c r="AI813" s="241"/>
      <c r="AJ813" s="214"/>
      <c r="AK813" s="241"/>
      <c r="AL813" s="214"/>
      <c r="AM813" s="214"/>
      <c r="AN813" s="241"/>
      <c r="AO813" s="270"/>
      <c r="AP813" s="241"/>
      <c r="AQ813" s="214"/>
      <c r="AR813" s="241"/>
      <c r="AS813" s="214"/>
      <c r="AT813" s="241"/>
      <c r="AU813" s="214"/>
      <c r="AV813" s="241"/>
      <c r="AW813" s="214"/>
      <c r="AX813" s="261"/>
      <c r="AY813" s="476"/>
      <c r="AZ813" s="241"/>
      <c r="BA813" s="395" t="e">
        <f t="shared" si="34"/>
        <v>#DIV/0!</v>
      </c>
    </row>
    <row r="814" spans="1:53" ht="15.75" hidden="1" x14ac:dyDescent="0.25">
      <c r="A814" s="280" t="s">
        <v>775</v>
      </c>
      <c r="B814" s="257" t="s">
        <v>876</v>
      </c>
      <c r="C814" s="257" t="s">
        <v>871</v>
      </c>
      <c r="D814" s="258" t="s">
        <v>758</v>
      </c>
      <c r="E814" s="239"/>
      <c r="F814" s="259"/>
      <c r="G814" s="241"/>
      <c r="H814" s="241"/>
      <c r="I814" s="241"/>
      <c r="J814" s="239"/>
      <c r="K814" s="259"/>
      <c r="L814" s="241"/>
      <c r="M814" s="241"/>
      <c r="N814" s="260"/>
      <c r="O814" s="241"/>
      <c r="P814" s="241"/>
      <c r="Q814" s="241">
        <v>178100</v>
      </c>
      <c r="R814" s="241">
        <v>178100</v>
      </c>
      <c r="S814" s="241">
        <v>178100</v>
      </c>
      <c r="T814" s="241">
        <v>178100</v>
      </c>
      <c r="U814" s="241">
        <v>245600</v>
      </c>
      <c r="V814" s="214"/>
      <c r="W814" s="241">
        <v>245600</v>
      </c>
      <c r="X814" s="241">
        <v>185400</v>
      </c>
      <c r="Y814" s="241">
        <f>W814+X814</f>
        <v>431000</v>
      </c>
      <c r="Z814" s="264">
        <v>-56400</v>
      </c>
      <c r="AA814" s="241">
        <v>384600</v>
      </c>
      <c r="AB814" s="214"/>
      <c r="AC814" s="241">
        <v>384600</v>
      </c>
      <c r="AD814" s="264">
        <v>56400</v>
      </c>
      <c r="AE814" s="241">
        <v>458000</v>
      </c>
      <c r="AF814" s="214"/>
      <c r="AG814" s="241">
        <v>322600</v>
      </c>
      <c r="AH814" s="264">
        <v>131533.32999999999</v>
      </c>
      <c r="AI814" s="241">
        <f>AG814+AH814</f>
        <v>454133.32999999996</v>
      </c>
      <c r="AJ814" s="214"/>
      <c r="AK814" s="241">
        <f>AI814+AJ814</f>
        <v>454133.32999999996</v>
      </c>
      <c r="AL814" s="214">
        <v>50000</v>
      </c>
      <c r="AM814" s="214"/>
      <c r="AN814" s="241">
        <f>AK814+AL814+AM814</f>
        <v>504133.32999999996</v>
      </c>
      <c r="AO814" s="214">
        <v>50000</v>
      </c>
      <c r="AP814" s="241">
        <f>AN814+AO814</f>
        <v>554133.32999999996</v>
      </c>
      <c r="AQ814" s="214"/>
      <c r="AR814" s="241">
        <f>AP814+AQ814</f>
        <v>554133.32999999996</v>
      </c>
      <c r="AS814" s="214"/>
      <c r="AT814" s="241">
        <v>899033.33</v>
      </c>
      <c r="AU814" s="214"/>
      <c r="AV814" s="241">
        <v>899033.33</v>
      </c>
      <c r="AW814" s="214"/>
      <c r="AX814" s="261"/>
      <c r="AY814" s="476"/>
      <c r="AZ814" s="241"/>
      <c r="BA814" s="395" t="e">
        <f t="shared" si="34"/>
        <v>#DIV/0!</v>
      </c>
    </row>
    <row r="815" spans="1:53" ht="47.25" hidden="1" x14ac:dyDescent="0.25">
      <c r="A815" s="280" t="s">
        <v>872</v>
      </c>
      <c r="B815" s="257" t="s">
        <v>877</v>
      </c>
      <c r="C815" s="257" t="s">
        <v>764</v>
      </c>
      <c r="D815" s="291" t="s">
        <v>875</v>
      </c>
      <c r="E815" s="239"/>
      <c r="F815" s="259"/>
      <c r="G815" s="241"/>
      <c r="H815" s="241"/>
      <c r="I815" s="241"/>
      <c r="J815" s="239"/>
      <c r="K815" s="259"/>
      <c r="L815" s="241"/>
      <c r="M815" s="241"/>
      <c r="N815" s="260"/>
      <c r="O815" s="241"/>
      <c r="P815" s="241"/>
      <c r="Q815" s="241"/>
      <c r="R815" s="241"/>
      <c r="S815" s="241"/>
      <c r="T815" s="241"/>
      <c r="U815" s="241"/>
      <c r="V815" s="214"/>
      <c r="W815" s="241"/>
      <c r="X815" s="241"/>
      <c r="Y815" s="241"/>
      <c r="Z815" s="214"/>
      <c r="AA815" s="241"/>
      <c r="AB815" s="214"/>
      <c r="AC815" s="241"/>
      <c r="AD815" s="214"/>
      <c r="AE815" s="241"/>
      <c r="AF815" s="214"/>
      <c r="AG815" s="241"/>
      <c r="AH815" s="214"/>
      <c r="AI815" s="241"/>
      <c r="AJ815" s="214"/>
      <c r="AK815" s="241"/>
      <c r="AL815" s="214"/>
      <c r="AM815" s="214"/>
      <c r="AN815" s="241"/>
      <c r="AO815" s="260"/>
      <c r="AP815" s="241"/>
      <c r="AQ815" s="214"/>
      <c r="AR815" s="241"/>
      <c r="AS815" s="214"/>
      <c r="AT815" s="241"/>
      <c r="AU815" s="214"/>
      <c r="AV815" s="241"/>
      <c r="AW815" s="214"/>
      <c r="AX815" s="261"/>
      <c r="AY815" s="476"/>
      <c r="AZ815" s="241"/>
      <c r="BA815" s="395" t="e">
        <f t="shared" si="34"/>
        <v>#DIV/0!</v>
      </c>
    </row>
    <row r="816" spans="1:53" ht="31.5" hidden="1" x14ac:dyDescent="0.25">
      <c r="A816" s="280" t="s">
        <v>872</v>
      </c>
      <c r="B816" s="257" t="s">
        <v>878</v>
      </c>
      <c r="C816" s="257" t="s">
        <v>764</v>
      </c>
      <c r="D816" s="331" t="s">
        <v>128</v>
      </c>
      <c r="E816" s="239"/>
      <c r="F816" s="259"/>
      <c r="G816" s="241"/>
      <c r="H816" s="241"/>
      <c r="I816" s="241"/>
      <c r="J816" s="239"/>
      <c r="K816" s="259"/>
      <c r="L816" s="241"/>
      <c r="M816" s="241"/>
      <c r="N816" s="260"/>
      <c r="O816" s="241"/>
      <c r="P816" s="241"/>
      <c r="Q816" s="241"/>
      <c r="R816" s="241"/>
      <c r="S816" s="241"/>
      <c r="T816" s="241"/>
      <c r="U816" s="241"/>
      <c r="V816" s="214"/>
      <c r="W816" s="241"/>
      <c r="X816" s="241"/>
      <c r="Y816" s="241"/>
      <c r="Z816" s="214"/>
      <c r="AA816" s="241"/>
      <c r="AB816" s="214"/>
      <c r="AC816" s="241"/>
      <c r="AD816" s="214"/>
      <c r="AE816" s="241"/>
      <c r="AF816" s="214"/>
      <c r="AG816" s="241"/>
      <c r="AH816" s="214"/>
      <c r="AI816" s="241"/>
      <c r="AJ816" s="214"/>
      <c r="AK816" s="241"/>
      <c r="AL816" s="214"/>
      <c r="AM816" s="214"/>
      <c r="AN816" s="241"/>
      <c r="AO816" s="260"/>
      <c r="AP816" s="241"/>
      <c r="AQ816" s="214"/>
      <c r="AR816" s="241"/>
      <c r="AS816" s="214"/>
      <c r="AT816" s="241"/>
      <c r="AU816" s="214"/>
      <c r="AV816" s="241"/>
      <c r="AW816" s="214"/>
      <c r="AX816" s="261"/>
      <c r="AY816" s="476"/>
      <c r="AZ816" s="241"/>
      <c r="BA816" s="395" t="e">
        <f t="shared" si="34"/>
        <v>#DIV/0!</v>
      </c>
    </row>
    <row r="817" spans="1:53" ht="63" hidden="1" x14ac:dyDescent="0.25">
      <c r="A817" s="280" t="s">
        <v>872</v>
      </c>
      <c r="B817" s="257" t="s">
        <v>878</v>
      </c>
      <c r="C817" s="257" t="s">
        <v>769</v>
      </c>
      <c r="D817" s="258" t="s">
        <v>51</v>
      </c>
      <c r="E817" s="239"/>
      <c r="F817" s="259"/>
      <c r="G817" s="241"/>
      <c r="H817" s="241"/>
      <c r="I817" s="241"/>
      <c r="J817" s="239"/>
      <c r="K817" s="259"/>
      <c r="L817" s="241"/>
      <c r="M817" s="241"/>
      <c r="N817" s="260"/>
      <c r="O817" s="241"/>
      <c r="P817" s="241"/>
      <c r="Q817" s="241"/>
      <c r="R817" s="241"/>
      <c r="S817" s="241"/>
      <c r="T817" s="241"/>
      <c r="U817" s="241"/>
      <c r="V817" s="214"/>
      <c r="W817" s="241"/>
      <c r="X817" s="241"/>
      <c r="Y817" s="241"/>
      <c r="Z817" s="214"/>
      <c r="AA817" s="241"/>
      <c r="AB817" s="214"/>
      <c r="AC817" s="241"/>
      <c r="AD817" s="214"/>
      <c r="AE817" s="241"/>
      <c r="AF817" s="214"/>
      <c r="AG817" s="241"/>
      <c r="AH817" s="214"/>
      <c r="AI817" s="241"/>
      <c r="AJ817" s="214"/>
      <c r="AK817" s="241"/>
      <c r="AL817" s="214"/>
      <c r="AM817" s="214"/>
      <c r="AN817" s="241"/>
      <c r="AO817" s="260"/>
      <c r="AP817" s="241"/>
      <c r="AQ817" s="214"/>
      <c r="AR817" s="241"/>
      <c r="AS817" s="214"/>
      <c r="AT817" s="241"/>
      <c r="AU817" s="214"/>
      <c r="AV817" s="241"/>
      <c r="AW817" s="214"/>
      <c r="AX817" s="261"/>
      <c r="AY817" s="476"/>
      <c r="AZ817" s="241"/>
      <c r="BA817" s="395" t="e">
        <f t="shared" si="34"/>
        <v>#DIV/0!</v>
      </c>
    </row>
    <row r="818" spans="1:53" ht="31.5" hidden="1" x14ac:dyDescent="0.25">
      <c r="A818" s="255"/>
      <c r="B818" s="257" t="s">
        <v>685</v>
      </c>
      <c r="C818" s="257"/>
      <c r="D818" s="258" t="s">
        <v>391</v>
      </c>
      <c r="E818" s="239"/>
      <c r="F818" s="259"/>
      <c r="G818" s="241"/>
      <c r="H818" s="241"/>
      <c r="I818" s="241"/>
      <c r="J818" s="239"/>
      <c r="K818" s="259"/>
      <c r="L818" s="241"/>
      <c r="M818" s="241"/>
      <c r="N818" s="260"/>
      <c r="O818" s="241"/>
      <c r="P818" s="241"/>
      <c r="Q818" s="241"/>
      <c r="R818" s="241"/>
      <c r="S818" s="241"/>
      <c r="T818" s="241"/>
      <c r="U818" s="241"/>
      <c r="V818" s="214"/>
      <c r="W818" s="241"/>
      <c r="X818" s="241"/>
      <c r="Y818" s="241"/>
      <c r="Z818" s="214"/>
      <c r="AA818" s="241"/>
      <c r="AB818" s="214"/>
      <c r="AC818" s="241"/>
      <c r="AD818" s="214"/>
      <c r="AE818" s="241"/>
      <c r="AF818" s="214"/>
      <c r="AG818" s="241"/>
      <c r="AH818" s="214"/>
      <c r="AI818" s="241"/>
      <c r="AJ818" s="214"/>
      <c r="AK818" s="241"/>
      <c r="AL818" s="214"/>
      <c r="AM818" s="214"/>
      <c r="AN818" s="241"/>
      <c r="AO818" s="260"/>
      <c r="AP818" s="241"/>
      <c r="AQ818" s="214"/>
      <c r="AR818" s="241"/>
      <c r="AS818" s="214"/>
      <c r="AT818" s="241"/>
      <c r="AU818" s="214"/>
      <c r="AV818" s="241"/>
      <c r="AW818" s="214"/>
      <c r="AX818" s="261"/>
      <c r="AY818" s="476"/>
      <c r="AZ818" s="241"/>
      <c r="BA818" s="395" t="e">
        <f t="shared" si="34"/>
        <v>#DIV/0!</v>
      </c>
    </row>
    <row r="819" spans="1:53" ht="31.5" hidden="1" x14ac:dyDescent="0.25">
      <c r="A819" s="255" t="s">
        <v>872</v>
      </c>
      <c r="B819" s="257" t="s">
        <v>878</v>
      </c>
      <c r="C819" s="257" t="s">
        <v>771</v>
      </c>
      <c r="D819" s="258" t="s">
        <v>747</v>
      </c>
      <c r="E819" s="239"/>
      <c r="F819" s="259"/>
      <c r="G819" s="241"/>
      <c r="H819" s="241"/>
      <c r="I819" s="241"/>
      <c r="J819" s="239"/>
      <c r="K819" s="259"/>
      <c r="L819" s="241"/>
      <c r="M819" s="241"/>
      <c r="N819" s="260"/>
      <c r="O819" s="241"/>
      <c r="P819" s="241"/>
      <c r="Q819" s="241"/>
      <c r="R819" s="241"/>
      <c r="S819" s="241"/>
      <c r="T819" s="241"/>
      <c r="U819" s="241"/>
      <c r="V819" s="214"/>
      <c r="W819" s="241"/>
      <c r="X819" s="241"/>
      <c r="Y819" s="241"/>
      <c r="Z819" s="214"/>
      <c r="AA819" s="241"/>
      <c r="AB819" s="214"/>
      <c r="AC819" s="241"/>
      <c r="AD819" s="214"/>
      <c r="AE819" s="241"/>
      <c r="AF819" s="214"/>
      <c r="AG819" s="241"/>
      <c r="AH819" s="214"/>
      <c r="AI819" s="241"/>
      <c r="AJ819" s="214"/>
      <c r="AK819" s="241"/>
      <c r="AL819" s="214"/>
      <c r="AM819" s="214"/>
      <c r="AN819" s="241"/>
      <c r="AO819" s="260"/>
      <c r="AP819" s="241"/>
      <c r="AQ819" s="214"/>
      <c r="AR819" s="241"/>
      <c r="AS819" s="214"/>
      <c r="AT819" s="241"/>
      <c r="AU819" s="214"/>
      <c r="AV819" s="241"/>
      <c r="AW819" s="214"/>
      <c r="AX819" s="261"/>
      <c r="AY819" s="476"/>
      <c r="AZ819" s="241"/>
      <c r="BA819" s="395" t="e">
        <f t="shared" si="34"/>
        <v>#DIV/0!</v>
      </c>
    </row>
    <row r="820" spans="1:53" ht="78.75" hidden="1" x14ac:dyDescent="0.25">
      <c r="A820" s="255"/>
      <c r="B820" s="257" t="s">
        <v>687</v>
      </c>
      <c r="C820" s="257"/>
      <c r="D820" s="291" t="s">
        <v>686</v>
      </c>
      <c r="E820" s="239"/>
      <c r="F820" s="259"/>
      <c r="G820" s="241"/>
      <c r="H820" s="241"/>
      <c r="I820" s="241"/>
      <c r="J820" s="239"/>
      <c r="K820" s="259"/>
      <c r="L820" s="241"/>
      <c r="M820" s="241"/>
      <c r="N820" s="260"/>
      <c r="O820" s="241"/>
      <c r="P820" s="241"/>
      <c r="Q820" s="241"/>
      <c r="R820" s="241"/>
      <c r="S820" s="241"/>
      <c r="T820" s="241"/>
      <c r="U820" s="241">
        <f>U821</f>
        <v>245600</v>
      </c>
      <c r="V820" s="214"/>
      <c r="W820" s="241">
        <f>W821</f>
        <v>245600</v>
      </c>
      <c r="X820" s="241">
        <f>X821</f>
        <v>185400</v>
      </c>
      <c r="Y820" s="241">
        <f>W820+X820</f>
        <v>431000</v>
      </c>
      <c r="Z820" s="214"/>
      <c r="AA820" s="241">
        <f>AA821</f>
        <v>384600</v>
      </c>
      <c r="AB820" s="214"/>
      <c r="AC820" s="241">
        <f>AC821</f>
        <v>384600</v>
      </c>
      <c r="AD820" s="214"/>
      <c r="AE820" s="241">
        <f>AE821</f>
        <v>458000</v>
      </c>
      <c r="AF820" s="214"/>
      <c r="AG820" s="241">
        <f>AG821</f>
        <v>322600</v>
      </c>
      <c r="AH820" s="214"/>
      <c r="AI820" s="241">
        <f>AI821</f>
        <v>454133.32999999996</v>
      </c>
      <c r="AJ820" s="214"/>
      <c r="AK820" s="241">
        <f>AK821</f>
        <v>454133.32999999996</v>
      </c>
      <c r="AL820" s="214"/>
      <c r="AM820" s="214"/>
      <c r="AN820" s="241">
        <f>AN821</f>
        <v>504133.32999999996</v>
      </c>
      <c r="AO820" s="260"/>
      <c r="AP820" s="241">
        <f>AP821</f>
        <v>554133.32999999996</v>
      </c>
      <c r="AQ820" s="214"/>
      <c r="AR820" s="241">
        <f>AR821</f>
        <v>554133.32999999996</v>
      </c>
      <c r="AS820" s="214"/>
      <c r="AT820" s="241">
        <f>AT821</f>
        <v>899033.33</v>
      </c>
      <c r="AU820" s="214"/>
      <c r="AV820" s="241">
        <f>AV821</f>
        <v>899033.33</v>
      </c>
      <c r="AW820" s="214"/>
      <c r="AX820" s="261">
        <f>AX821</f>
        <v>0</v>
      </c>
      <c r="AY820" s="476"/>
      <c r="AZ820" s="241">
        <f>AZ821</f>
        <v>0</v>
      </c>
      <c r="BA820" s="395" t="e">
        <f t="shared" si="34"/>
        <v>#DIV/0!</v>
      </c>
    </row>
    <row r="821" spans="1:53" ht="15.75" hidden="1" x14ac:dyDescent="0.25">
      <c r="A821" s="255"/>
      <c r="B821" s="257" t="s">
        <v>876</v>
      </c>
      <c r="C821" s="257"/>
      <c r="D821" s="258" t="s">
        <v>758</v>
      </c>
      <c r="E821" s="239"/>
      <c r="F821" s="259"/>
      <c r="G821" s="241"/>
      <c r="H821" s="241"/>
      <c r="I821" s="241"/>
      <c r="J821" s="239"/>
      <c r="K821" s="259"/>
      <c r="L821" s="241"/>
      <c r="M821" s="241"/>
      <c r="N821" s="260"/>
      <c r="O821" s="241"/>
      <c r="P821" s="241"/>
      <c r="Q821" s="241">
        <v>178100</v>
      </c>
      <c r="R821" s="241">
        <v>178100</v>
      </c>
      <c r="S821" s="241">
        <v>178100</v>
      </c>
      <c r="T821" s="241">
        <v>178100</v>
      </c>
      <c r="U821" s="241">
        <v>245600</v>
      </c>
      <c r="V821" s="214"/>
      <c r="W821" s="241">
        <v>245600</v>
      </c>
      <c r="X821" s="241">
        <v>185400</v>
      </c>
      <c r="Y821" s="241">
        <f>W821+X821</f>
        <v>431000</v>
      </c>
      <c r="Z821" s="264">
        <v>-56400</v>
      </c>
      <c r="AA821" s="241">
        <v>384600</v>
      </c>
      <c r="AB821" s="214"/>
      <c r="AC821" s="241">
        <v>384600</v>
      </c>
      <c r="AD821" s="264">
        <v>56400</v>
      </c>
      <c r="AE821" s="241">
        <v>458000</v>
      </c>
      <c r="AF821" s="214"/>
      <c r="AG821" s="241">
        <v>322600</v>
      </c>
      <c r="AH821" s="264">
        <v>131533.32999999999</v>
      </c>
      <c r="AI821" s="241">
        <f>AG821+AH821</f>
        <v>454133.32999999996</v>
      </c>
      <c r="AJ821" s="214"/>
      <c r="AK821" s="241">
        <f>AI821+AJ821</f>
        <v>454133.32999999996</v>
      </c>
      <c r="AL821" s="214">
        <v>50000</v>
      </c>
      <c r="AM821" s="214"/>
      <c r="AN821" s="241">
        <f>AK821+AL821+AM821</f>
        <v>504133.32999999996</v>
      </c>
      <c r="AO821" s="214">
        <v>50000</v>
      </c>
      <c r="AP821" s="241">
        <f>AN821+AO821</f>
        <v>554133.32999999996</v>
      </c>
      <c r="AQ821" s="214"/>
      <c r="AR821" s="241">
        <f>AP821+AQ821</f>
        <v>554133.32999999996</v>
      </c>
      <c r="AS821" s="214"/>
      <c r="AT821" s="241">
        <v>899033.33</v>
      </c>
      <c r="AU821" s="214"/>
      <c r="AV821" s="241">
        <v>899033.33</v>
      </c>
      <c r="AW821" s="214"/>
      <c r="AX821" s="261"/>
      <c r="AY821" s="476"/>
      <c r="AZ821" s="241"/>
      <c r="BA821" s="395" t="e">
        <f t="shared" si="34"/>
        <v>#DIV/0!</v>
      </c>
    </row>
    <row r="822" spans="1:53" ht="15.75" hidden="1" x14ac:dyDescent="0.25">
      <c r="A822" s="236" t="s">
        <v>881</v>
      </c>
      <c r="B822" s="237" t="s">
        <v>837</v>
      </c>
      <c r="C822" s="237" t="s">
        <v>764</v>
      </c>
      <c r="D822" s="287" t="s">
        <v>588</v>
      </c>
      <c r="E822" s="239"/>
      <c r="F822" s="259"/>
      <c r="G822" s="241"/>
      <c r="H822" s="241"/>
      <c r="I822" s="241"/>
      <c r="J822" s="239"/>
      <c r="K822" s="259"/>
      <c r="L822" s="241"/>
      <c r="M822" s="241"/>
      <c r="N822" s="260"/>
      <c r="O822" s="241"/>
      <c r="P822" s="241"/>
      <c r="Q822" s="241"/>
      <c r="R822" s="241"/>
      <c r="S822" s="241"/>
      <c r="T822" s="241"/>
      <c r="U822" s="241"/>
      <c r="V822" s="214"/>
      <c r="W822" s="241"/>
      <c r="X822" s="241"/>
      <c r="Y822" s="241"/>
      <c r="Z822" s="270"/>
      <c r="AA822" s="241"/>
      <c r="AB822" s="214"/>
      <c r="AC822" s="241"/>
      <c r="AD822" s="270"/>
      <c r="AE822" s="241"/>
      <c r="AF822" s="214"/>
      <c r="AG822" s="239">
        <f>AG827</f>
        <v>944100</v>
      </c>
      <c r="AH822" s="214"/>
      <c r="AI822" s="239">
        <f>AI827</f>
        <v>964706.54</v>
      </c>
      <c r="AJ822" s="214"/>
      <c r="AK822" s="239">
        <f>AK827</f>
        <v>964706.54</v>
      </c>
      <c r="AL822" s="214"/>
      <c r="AM822" s="214"/>
      <c r="AN822" s="239">
        <f>AN827</f>
        <v>964706.54</v>
      </c>
      <c r="AO822" s="240"/>
      <c r="AP822" s="239">
        <f>AP827</f>
        <v>931406.54</v>
      </c>
      <c r="AQ822" s="214"/>
      <c r="AR822" s="239">
        <f>AR827</f>
        <v>931406.54</v>
      </c>
      <c r="AS822" s="214"/>
      <c r="AT822" s="239">
        <f>AT827</f>
        <v>931406.54</v>
      </c>
      <c r="AU822" s="214"/>
      <c r="AV822" s="239">
        <f>AV827</f>
        <v>931406.54</v>
      </c>
      <c r="AW822" s="214"/>
      <c r="AX822" s="242">
        <f>AX827+AX823</f>
        <v>0</v>
      </c>
      <c r="AY822" s="476"/>
      <c r="AZ822" s="239">
        <f>AZ827+AZ823</f>
        <v>0</v>
      </c>
      <c r="BA822" s="395" t="e">
        <f t="shared" si="34"/>
        <v>#DIV/0!</v>
      </c>
    </row>
    <row r="823" spans="1:53" ht="19.149999999999999" hidden="1" customHeight="1" x14ac:dyDescent="0.25">
      <c r="A823" s="280" t="s">
        <v>881</v>
      </c>
      <c r="B823" s="247" t="s">
        <v>0</v>
      </c>
      <c r="C823" s="247" t="s">
        <v>764</v>
      </c>
      <c r="D823" s="481" t="s">
        <v>1023</v>
      </c>
      <c r="E823" s="239"/>
      <c r="F823" s="259"/>
      <c r="G823" s="241"/>
      <c r="H823" s="241"/>
      <c r="I823" s="241"/>
      <c r="J823" s="239"/>
      <c r="K823" s="259"/>
      <c r="L823" s="241"/>
      <c r="M823" s="241"/>
      <c r="N823" s="260"/>
      <c r="O823" s="241"/>
      <c r="P823" s="241"/>
      <c r="Q823" s="241"/>
      <c r="R823" s="241"/>
      <c r="S823" s="241"/>
      <c r="T823" s="241"/>
      <c r="U823" s="241"/>
      <c r="V823" s="214"/>
      <c r="W823" s="241"/>
      <c r="X823" s="241"/>
      <c r="Y823" s="241"/>
      <c r="Z823" s="270"/>
      <c r="AA823" s="241"/>
      <c r="AB823" s="214"/>
      <c r="AC823" s="241"/>
      <c r="AD823" s="270"/>
      <c r="AE823" s="241"/>
      <c r="AF823" s="214"/>
      <c r="AG823" s="241"/>
      <c r="AH823" s="214"/>
      <c r="AI823" s="241"/>
      <c r="AJ823" s="214"/>
      <c r="AK823" s="241"/>
      <c r="AL823" s="214"/>
      <c r="AM823" s="214"/>
      <c r="AN823" s="241"/>
      <c r="AO823" s="214"/>
      <c r="AP823" s="241"/>
      <c r="AQ823" s="214"/>
      <c r="AR823" s="241"/>
      <c r="AS823" s="214"/>
      <c r="AT823" s="241"/>
      <c r="AU823" s="214"/>
      <c r="AV823" s="241"/>
      <c r="AW823" s="214"/>
      <c r="AX823" s="253">
        <f>AX824</f>
        <v>0</v>
      </c>
      <c r="AY823" s="476"/>
      <c r="AZ823" s="251">
        <f>AZ824</f>
        <v>0</v>
      </c>
      <c r="BA823" s="395" t="e">
        <f t="shared" si="34"/>
        <v>#DIV/0!</v>
      </c>
    </row>
    <row r="824" spans="1:53" ht="31.5" hidden="1" x14ac:dyDescent="0.25">
      <c r="A824" s="280" t="s">
        <v>881</v>
      </c>
      <c r="B824" s="257" t="s">
        <v>986</v>
      </c>
      <c r="C824" s="257" t="s">
        <v>764</v>
      </c>
      <c r="D824" s="258" t="s">
        <v>890</v>
      </c>
      <c r="E824" s="239"/>
      <c r="F824" s="259"/>
      <c r="G824" s="241"/>
      <c r="H824" s="241"/>
      <c r="I824" s="241"/>
      <c r="J824" s="239"/>
      <c r="K824" s="259"/>
      <c r="L824" s="241"/>
      <c r="M824" s="241"/>
      <c r="N824" s="260"/>
      <c r="O824" s="241"/>
      <c r="P824" s="241"/>
      <c r="Q824" s="241"/>
      <c r="R824" s="241"/>
      <c r="S824" s="241"/>
      <c r="T824" s="241"/>
      <c r="U824" s="241"/>
      <c r="V824" s="214"/>
      <c r="W824" s="241"/>
      <c r="X824" s="241"/>
      <c r="Y824" s="241"/>
      <c r="Z824" s="270"/>
      <c r="AA824" s="241"/>
      <c r="AB824" s="214"/>
      <c r="AC824" s="241"/>
      <c r="AD824" s="270"/>
      <c r="AE824" s="241"/>
      <c r="AF824" s="214"/>
      <c r="AG824" s="241"/>
      <c r="AH824" s="214"/>
      <c r="AI824" s="241"/>
      <c r="AJ824" s="214"/>
      <c r="AK824" s="241"/>
      <c r="AL824" s="214"/>
      <c r="AM824" s="214"/>
      <c r="AN824" s="241"/>
      <c r="AO824" s="214"/>
      <c r="AP824" s="241"/>
      <c r="AQ824" s="214"/>
      <c r="AR824" s="241"/>
      <c r="AS824" s="214"/>
      <c r="AT824" s="241"/>
      <c r="AU824" s="214"/>
      <c r="AV824" s="241"/>
      <c r="AW824" s="214"/>
      <c r="AX824" s="261">
        <f>AX825</f>
        <v>0</v>
      </c>
      <c r="AY824" s="476"/>
      <c r="AZ824" s="241">
        <f>AZ825</f>
        <v>0</v>
      </c>
      <c r="BA824" s="395" t="e">
        <f t="shared" ref="BA824:BA891" si="38">AZ824/AX824*100</f>
        <v>#DIV/0!</v>
      </c>
    </row>
    <row r="825" spans="1:53" ht="31.5" hidden="1" x14ac:dyDescent="0.25">
      <c r="A825" s="255" t="s">
        <v>881</v>
      </c>
      <c r="B825" s="247" t="s">
        <v>134</v>
      </c>
      <c r="C825" s="257" t="s">
        <v>764</v>
      </c>
      <c r="D825" s="258" t="s">
        <v>133</v>
      </c>
      <c r="E825" s="239"/>
      <c r="F825" s="259"/>
      <c r="G825" s="241"/>
      <c r="H825" s="241"/>
      <c r="I825" s="241"/>
      <c r="J825" s="239"/>
      <c r="K825" s="259"/>
      <c r="L825" s="241"/>
      <c r="M825" s="241"/>
      <c r="N825" s="260"/>
      <c r="O825" s="241"/>
      <c r="P825" s="241"/>
      <c r="Q825" s="241"/>
      <c r="R825" s="241"/>
      <c r="S825" s="241"/>
      <c r="T825" s="241"/>
      <c r="U825" s="241"/>
      <c r="V825" s="214"/>
      <c r="W825" s="241"/>
      <c r="X825" s="241"/>
      <c r="Y825" s="241"/>
      <c r="Z825" s="270"/>
      <c r="AA825" s="241"/>
      <c r="AB825" s="214"/>
      <c r="AC825" s="241"/>
      <c r="AD825" s="270"/>
      <c r="AE825" s="241"/>
      <c r="AF825" s="214"/>
      <c r="AG825" s="241"/>
      <c r="AH825" s="214"/>
      <c r="AI825" s="241"/>
      <c r="AJ825" s="214"/>
      <c r="AK825" s="241"/>
      <c r="AL825" s="214"/>
      <c r="AM825" s="214"/>
      <c r="AN825" s="241"/>
      <c r="AO825" s="214"/>
      <c r="AP825" s="241"/>
      <c r="AQ825" s="214"/>
      <c r="AR825" s="241"/>
      <c r="AS825" s="214"/>
      <c r="AT825" s="241"/>
      <c r="AU825" s="214"/>
      <c r="AV825" s="241"/>
      <c r="AW825" s="214"/>
      <c r="AX825" s="261"/>
      <c r="AY825" s="476"/>
      <c r="AZ825" s="241"/>
      <c r="BA825" s="395" t="e">
        <f t="shared" si="38"/>
        <v>#DIV/0!</v>
      </c>
    </row>
    <row r="826" spans="1:53" ht="31.5" hidden="1" x14ac:dyDescent="0.25">
      <c r="A826" s="255" t="s">
        <v>881</v>
      </c>
      <c r="B826" s="247" t="s">
        <v>134</v>
      </c>
      <c r="C826" s="247" t="s">
        <v>771</v>
      </c>
      <c r="D826" s="258" t="s">
        <v>747</v>
      </c>
      <c r="E826" s="239"/>
      <c r="F826" s="259"/>
      <c r="G826" s="241"/>
      <c r="H826" s="241"/>
      <c r="I826" s="241"/>
      <c r="J826" s="239"/>
      <c r="K826" s="259"/>
      <c r="L826" s="241"/>
      <c r="M826" s="241"/>
      <c r="N826" s="260"/>
      <c r="O826" s="241"/>
      <c r="P826" s="241"/>
      <c r="Q826" s="241"/>
      <c r="R826" s="241"/>
      <c r="S826" s="241"/>
      <c r="T826" s="241"/>
      <c r="U826" s="241"/>
      <c r="V826" s="214"/>
      <c r="W826" s="241"/>
      <c r="X826" s="241"/>
      <c r="Y826" s="241"/>
      <c r="Z826" s="270"/>
      <c r="AA826" s="241"/>
      <c r="AB826" s="214"/>
      <c r="AC826" s="241"/>
      <c r="AD826" s="270"/>
      <c r="AE826" s="241"/>
      <c r="AF826" s="214"/>
      <c r="AG826" s="241"/>
      <c r="AH826" s="214"/>
      <c r="AI826" s="241"/>
      <c r="AJ826" s="214"/>
      <c r="AK826" s="241"/>
      <c r="AL826" s="214"/>
      <c r="AM826" s="214"/>
      <c r="AN826" s="241"/>
      <c r="AO826" s="214"/>
      <c r="AP826" s="241"/>
      <c r="AQ826" s="214"/>
      <c r="AR826" s="241"/>
      <c r="AS826" s="214"/>
      <c r="AT826" s="241"/>
      <c r="AU826" s="214"/>
      <c r="AV826" s="241"/>
      <c r="AW826" s="214"/>
      <c r="AX826" s="261">
        <v>50</v>
      </c>
      <c r="AY826" s="476"/>
      <c r="AZ826" s="241">
        <v>50</v>
      </c>
      <c r="BA826" s="395">
        <f t="shared" si="38"/>
        <v>100</v>
      </c>
    </row>
    <row r="827" spans="1:53" ht="47.25" hidden="1" x14ac:dyDescent="0.25">
      <c r="A827" s="255" t="s">
        <v>881</v>
      </c>
      <c r="B827" s="247" t="s">
        <v>866</v>
      </c>
      <c r="C827" s="247" t="s">
        <v>764</v>
      </c>
      <c r="D827" s="248" t="s">
        <v>756</v>
      </c>
      <c r="E827" s="239"/>
      <c r="F827" s="259"/>
      <c r="G827" s="241"/>
      <c r="H827" s="241"/>
      <c r="I827" s="241"/>
      <c r="J827" s="239"/>
      <c r="K827" s="259"/>
      <c r="L827" s="241"/>
      <c r="M827" s="241"/>
      <c r="N827" s="260"/>
      <c r="O827" s="241"/>
      <c r="P827" s="241"/>
      <c r="Q827" s="241"/>
      <c r="R827" s="241"/>
      <c r="S827" s="241"/>
      <c r="T827" s="241"/>
      <c r="U827" s="241"/>
      <c r="V827" s="214"/>
      <c r="W827" s="241"/>
      <c r="X827" s="241"/>
      <c r="Y827" s="241"/>
      <c r="Z827" s="270"/>
      <c r="AA827" s="241"/>
      <c r="AB827" s="214"/>
      <c r="AC827" s="241"/>
      <c r="AD827" s="270"/>
      <c r="AE827" s="241"/>
      <c r="AF827" s="214"/>
      <c r="AG827" s="251">
        <f>AG832</f>
        <v>944100</v>
      </c>
      <c r="AH827" s="214"/>
      <c r="AI827" s="251">
        <f>AI832</f>
        <v>964706.54</v>
      </c>
      <c r="AJ827" s="214"/>
      <c r="AK827" s="251">
        <f>AK832</f>
        <v>964706.54</v>
      </c>
      <c r="AL827" s="214"/>
      <c r="AM827" s="214"/>
      <c r="AN827" s="251">
        <f>AN832</f>
        <v>964706.54</v>
      </c>
      <c r="AO827" s="252"/>
      <c r="AP827" s="251">
        <f>AP832</f>
        <v>931406.54</v>
      </c>
      <c r="AQ827" s="214"/>
      <c r="AR827" s="251">
        <f>AR832</f>
        <v>931406.54</v>
      </c>
      <c r="AS827" s="214"/>
      <c r="AT827" s="251">
        <f>AT832</f>
        <v>931406.54</v>
      </c>
      <c r="AU827" s="214"/>
      <c r="AV827" s="251">
        <f>AV832</f>
        <v>931406.54</v>
      </c>
      <c r="AW827" s="214"/>
      <c r="AX827" s="253"/>
      <c r="AY827" s="476"/>
      <c r="AZ827" s="251"/>
      <c r="BA827" s="395" t="e">
        <f t="shared" si="38"/>
        <v>#DIV/0!</v>
      </c>
    </row>
    <row r="828" spans="1:53" ht="63" hidden="1" x14ac:dyDescent="0.25">
      <c r="A828" s="255" t="s">
        <v>881</v>
      </c>
      <c r="B828" s="257" t="s">
        <v>885</v>
      </c>
      <c r="C828" s="257" t="s">
        <v>764</v>
      </c>
      <c r="D828" s="263" t="s">
        <v>886</v>
      </c>
      <c r="E828" s="239"/>
      <c r="F828" s="259"/>
      <c r="G828" s="241"/>
      <c r="H828" s="241"/>
      <c r="I828" s="241"/>
      <c r="J828" s="239"/>
      <c r="K828" s="259"/>
      <c r="L828" s="241"/>
      <c r="M828" s="241"/>
      <c r="N828" s="260"/>
      <c r="O828" s="241"/>
      <c r="P828" s="241"/>
      <c r="Q828" s="241"/>
      <c r="R828" s="241"/>
      <c r="S828" s="241"/>
      <c r="T828" s="241"/>
      <c r="U828" s="241"/>
      <c r="V828" s="214"/>
      <c r="W828" s="241"/>
      <c r="X828" s="241"/>
      <c r="Y828" s="241"/>
      <c r="Z828" s="270"/>
      <c r="AA828" s="241"/>
      <c r="AB828" s="214"/>
      <c r="AC828" s="241"/>
      <c r="AD828" s="270"/>
      <c r="AE828" s="241"/>
      <c r="AF828" s="214"/>
      <c r="AG828" s="251"/>
      <c r="AH828" s="214"/>
      <c r="AI828" s="251"/>
      <c r="AJ828" s="214"/>
      <c r="AK828" s="251"/>
      <c r="AL828" s="214"/>
      <c r="AM828" s="214"/>
      <c r="AN828" s="251"/>
      <c r="AO828" s="312"/>
      <c r="AP828" s="251"/>
      <c r="AQ828" s="214"/>
      <c r="AR828" s="251"/>
      <c r="AS828" s="214"/>
      <c r="AT828" s="251"/>
      <c r="AU828" s="214"/>
      <c r="AV828" s="251"/>
      <c r="AW828" s="214"/>
      <c r="AX828" s="253"/>
      <c r="AY828" s="476"/>
      <c r="AZ828" s="251"/>
      <c r="BA828" s="395" t="e">
        <f t="shared" si="38"/>
        <v>#DIV/0!</v>
      </c>
    </row>
    <row r="829" spans="1:53" ht="47.25" hidden="1" x14ac:dyDescent="0.25">
      <c r="A829" s="255" t="s">
        <v>881</v>
      </c>
      <c r="B829" s="257" t="s">
        <v>889</v>
      </c>
      <c r="C829" s="257" t="s">
        <v>764</v>
      </c>
      <c r="D829" s="263" t="s">
        <v>130</v>
      </c>
      <c r="E829" s="239"/>
      <c r="F829" s="259"/>
      <c r="G829" s="241"/>
      <c r="H829" s="241"/>
      <c r="I829" s="241"/>
      <c r="J829" s="239"/>
      <c r="K829" s="259"/>
      <c r="L829" s="241"/>
      <c r="M829" s="241"/>
      <c r="N829" s="260"/>
      <c r="O829" s="241"/>
      <c r="P829" s="241"/>
      <c r="Q829" s="241"/>
      <c r="R829" s="241"/>
      <c r="S829" s="241"/>
      <c r="T829" s="241"/>
      <c r="U829" s="241"/>
      <c r="V829" s="214"/>
      <c r="W829" s="241"/>
      <c r="X829" s="241"/>
      <c r="Y829" s="241"/>
      <c r="Z829" s="270"/>
      <c r="AA829" s="241"/>
      <c r="AB829" s="214"/>
      <c r="AC829" s="241"/>
      <c r="AD829" s="270"/>
      <c r="AE829" s="241"/>
      <c r="AF829" s="214"/>
      <c r="AG829" s="251"/>
      <c r="AH829" s="214"/>
      <c r="AI829" s="251"/>
      <c r="AJ829" s="214"/>
      <c r="AK829" s="251"/>
      <c r="AL829" s="214"/>
      <c r="AM829" s="214"/>
      <c r="AN829" s="251"/>
      <c r="AO829" s="312"/>
      <c r="AP829" s="251"/>
      <c r="AQ829" s="214"/>
      <c r="AR829" s="251"/>
      <c r="AS829" s="214"/>
      <c r="AT829" s="251"/>
      <c r="AU829" s="214"/>
      <c r="AV829" s="251"/>
      <c r="AW829" s="214"/>
      <c r="AX829" s="253">
        <f>AX830</f>
        <v>18.8</v>
      </c>
      <c r="AY829" s="476"/>
      <c r="AZ829" s="251">
        <f>AZ830</f>
        <v>18.8</v>
      </c>
      <c r="BA829" s="395">
        <f t="shared" si="38"/>
        <v>100</v>
      </c>
    </row>
    <row r="830" spans="1:53" ht="63" hidden="1" x14ac:dyDescent="0.25">
      <c r="A830" s="255" t="s">
        <v>881</v>
      </c>
      <c r="B830" s="257" t="s">
        <v>889</v>
      </c>
      <c r="C830" s="257" t="s">
        <v>769</v>
      </c>
      <c r="D830" s="275" t="s">
        <v>51</v>
      </c>
      <c r="E830" s="239"/>
      <c r="F830" s="259"/>
      <c r="G830" s="241"/>
      <c r="H830" s="241"/>
      <c r="I830" s="241"/>
      <c r="J830" s="239"/>
      <c r="K830" s="259"/>
      <c r="L830" s="241"/>
      <c r="M830" s="241"/>
      <c r="N830" s="260"/>
      <c r="O830" s="241"/>
      <c r="P830" s="241"/>
      <c r="Q830" s="241"/>
      <c r="R830" s="241"/>
      <c r="S830" s="241"/>
      <c r="T830" s="241"/>
      <c r="U830" s="241"/>
      <c r="V830" s="214"/>
      <c r="W830" s="241"/>
      <c r="X830" s="241"/>
      <c r="Y830" s="241"/>
      <c r="Z830" s="270"/>
      <c r="AA830" s="241"/>
      <c r="AB830" s="214"/>
      <c r="AC830" s="241"/>
      <c r="AD830" s="270"/>
      <c r="AE830" s="241"/>
      <c r="AF830" s="214"/>
      <c r="AG830" s="251"/>
      <c r="AH830" s="214"/>
      <c r="AI830" s="251"/>
      <c r="AJ830" s="214"/>
      <c r="AK830" s="251"/>
      <c r="AL830" s="214"/>
      <c r="AM830" s="214"/>
      <c r="AN830" s="251"/>
      <c r="AO830" s="312"/>
      <c r="AP830" s="251"/>
      <c r="AQ830" s="214"/>
      <c r="AR830" s="251"/>
      <c r="AS830" s="214"/>
      <c r="AT830" s="251"/>
      <c r="AU830" s="214"/>
      <c r="AV830" s="251"/>
      <c r="AW830" s="214"/>
      <c r="AX830" s="261">
        <v>18.8</v>
      </c>
      <c r="AY830" s="476"/>
      <c r="AZ830" s="241">
        <v>18.8</v>
      </c>
      <c r="BA830" s="395">
        <f t="shared" si="38"/>
        <v>100</v>
      </c>
    </row>
    <row r="831" spans="1:53" ht="22.15" hidden="1" customHeight="1" x14ac:dyDescent="0.25">
      <c r="A831" s="255" t="s">
        <v>881</v>
      </c>
      <c r="B831" s="257" t="s">
        <v>889</v>
      </c>
      <c r="C831" s="257" t="s">
        <v>771</v>
      </c>
      <c r="D831" s="258" t="s">
        <v>747</v>
      </c>
      <c r="E831" s="239"/>
      <c r="F831" s="259"/>
      <c r="G831" s="241"/>
      <c r="H831" s="241"/>
      <c r="I831" s="241"/>
      <c r="J831" s="239"/>
      <c r="K831" s="259"/>
      <c r="L831" s="241"/>
      <c r="M831" s="241"/>
      <c r="N831" s="260"/>
      <c r="O831" s="241"/>
      <c r="P831" s="241"/>
      <c r="Q831" s="241"/>
      <c r="R831" s="241"/>
      <c r="S831" s="241"/>
      <c r="T831" s="241"/>
      <c r="U831" s="241"/>
      <c r="V831" s="214"/>
      <c r="W831" s="241"/>
      <c r="X831" s="241"/>
      <c r="Y831" s="241"/>
      <c r="Z831" s="270"/>
      <c r="AA831" s="241"/>
      <c r="AB831" s="214"/>
      <c r="AC831" s="241"/>
      <c r="AD831" s="270"/>
      <c r="AE831" s="241"/>
      <c r="AF831" s="214"/>
      <c r="AG831" s="251"/>
      <c r="AH831" s="214"/>
      <c r="AI831" s="251"/>
      <c r="AJ831" s="214"/>
      <c r="AK831" s="251"/>
      <c r="AL831" s="214"/>
      <c r="AM831" s="214"/>
      <c r="AN831" s="251"/>
      <c r="AO831" s="312"/>
      <c r="AP831" s="251"/>
      <c r="AQ831" s="214"/>
      <c r="AR831" s="251"/>
      <c r="AS831" s="214"/>
      <c r="AT831" s="251"/>
      <c r="AU831" s="214"/>
      <c r="AV831" s="251"/>
      <c r="AW831" s="214"/>
      <c r="AX831" s="261">
        <v>0</v>
      </c>
      <c r="AY831" s="476"/>
      <c r="AZ831" s="241">
        <v>0</v>
      </c>
      <c r="BA831" s="395" t="e">
        <f t="shared" si="38"/>
        <v>#DIV/0!</v>
      </c>
    </row>
    <row r="832" spans="1:53" ht="47.25" hidden="1" x14ac:dyDescent="0.25">
      <c r="A832" s="255" t="s">
        <v>881</v>
      </c>
      <c r="B832" s="257" t="s">
        <v>887</v>
      </c>
      <c r="C832" s="257" t="s">
        <v>764</v>
      </c>
      <c r="D832" s="291" t="s">
        <v>884</v>
      </c>
      <c r="E832" s="239"/>
      <c r="F832" s="259"/>
      <c r="G832" s="241"/>
      <c r="H832" s="241"/>
      <c r="I832" s="241"/>
      <c r="J832" s="239"/>
      <c r="K832" s="259"/>
      <c r="L832" s="241"/>
      <c r="M832" s="241"/>
      <c r="N832" s="260"/>
      <c r="O832" s="241"/>
      <c r="P832" s="241"/>
      <c r="Q832" s="241"/>
      <c r="R832" s="241"/>
      <c r="S832" s="241"/>
      <c r="T832" s="241"/>
      <c r="U832" s="241"/>
      <c r="V832" s="214"/>
      <c r="W832" s="241"/>
      <c r="X832" s="241"/>
      <c r="Y832" s="241"/>
      <c r="Z832" s="270"/>
      <c r="AA832" s="241"/>
      <c r="AB832" s="214"/>
      <c r="AC832" s="241"/>
      <c r="AD832" s="270"/>
      <c r="AE832" s="241"/>
      <c r="AF832" s="214"/>
      <c r="AG832" s="241">
        <v>944100</v>
      </c>
      <c r="AH832" s="214">
        <v>20606.54</v>
      </c>
      <c r="AI832" s="241">
        <f>AG832+AH832</f>
        <v>964706.54</v>
      </c>
      <c r="AJ832" s="214"/>
      <c r="AK832" s="241">
        <f>AI832+AJ832</f>
        <v>964706.54</v>
      </c>
      <c r="AL832" s="214"/>
      <c r="AM832" s="214"/>
      <c r="AN832" s="241">
        <f>AK832+AL832+AM832</f>
        <v>964706.54</v>
      </c>
      <c r="AO832" s="214">
        <v>-33300</v>
      </c>
      <c r="AP832" s="241">
        <f>AN832+AO832</f>
        <v>931406.54</v>
      </c>
      <c r="AQ832" s="214"/>
      <c r="AR832" s="241">
        <f>AP832+AQ832</f>
        <v>931406.54</v>
      </c>
      <c r="AS832" s="214"/>
      <c r="AT832" s="241">
        <f>AR832+AS832</f>
        <v>931406.54</v>
      </c>
      <c r="AU832" s="214"/>
      <c r="AV832" s="241">
        <f>AT832+AU832</f>
        <v>931406.54</v>
      </c>
      <c r="AW832" s="214"/>
      <c r="AX832" s="261"/>
      <c r="AY832" s="476"/>
      <c r="AZ832" s="241"/>
      <c r="BA832" s="395" t="e">
        <f t="shared" si="38"/>
        <v>#DIV/0!</v>
      </c>
    </row>
    <row r="833" spans="1:53" ht="31.5" hidden="1" x14ac:dyDescent="0.25">
      <c r="A833" s="255" t="s">
        <v>881</v>
      </c>
      <c r="B833" s="257" t="s">
        <v>888</v>
      </c>
      <c r="C833" s="257" t="s">
        <v>764</v>
      </c>
      <c r="D833" s="331" t="s">
        <v>131</v>
      </c>
      <c r="E833" s="239"/>
      <c r="F833" s="259"/>
      <c r="G833" s="241"/>
      <c r="H833" s="241"/>
      <c r="I833" s="241"/>
      <c r="J833" s="239"/>
      <c r="K833" s="259"/>
      <c r="L833" s="241"/>
      <c r="M833" s="241"/>
      <c r="N833" s="260"/>
      <c r="O833" s="241"/>
      <c r="P833" s="241"/>
      <c r="Q833" s="241"/>
      <c r="R833" s="241"/>
      <c r="S833" s="241"/>
      <c r="T833" s="241"/>
      <c r="U833" s="241"/>
      <c r="V833" s="214"/>
      <c r="W833" s="241"/>
      <c r="X833" s="241"/>
      <c r="Y833" s="241"/>
      <c r="Z833" s="270"/>
      <c r="AA833" s="241"/>
      <c r="AB833" s="214"/>
      <c r="AC833" s="241"/>
      <c r="AD833" s="270"/>
      <c r="AE833" s="241"/>
      <c r="AF833" s="214"/>
      <c r="AG833" s="241"/>
      <c r="AH833" s="214"/>
      <c r="AI833" s="241"/>
      <c r="AJ833" s="214"/>
      <c r="AK833" s="241"/>
      <c r="AL833" s="214"/>
      <c r="AM833" s="214"/>
      <c r="AN833" s="241"/>
      <c r="AO833" s="214"/>
      <c r="AP833" s="241"/>
      <c r="AQ833" s="214"/>
      <c r="AR833" s="241"/>
      <c r="AS833" s="214"/>
      <c r="AT833" s="241"/>
      <c r="AU833" s="214"/>
      <c r="AV833" s="241"/>
      <c r="AW833" s="214"/>
      <c r="AX833" s="261">
        <f>AX834+AX836</f>
        <v>630.22</v>
      </c>
      <c r="AY833" s="476"/>
      <c r="AZ833" s="241">
        <f>AZ834+AZ836</f>
        <v>630.22</v>
      </c>
      <c r="BA833" s="395">
        <f t="shared" si="38"/>
        <v>100</v>
      </c>
    </row>
    <row r="834" spans="1:53" ht="63" hidden="1" x14ac:dyDescent="0.25">
      <c r="A834" s="255" t="s">
        <v>881</v>
      </c>
      <c r="B834" s="257" t="s">
        <v>888</v>
      </c>
      <c r="C834" s="257" t="s">
        <v>769</v>
      </c>
      <c r="D834" s="258" t="s">
        <v>51</v>
      </c>
      <c r="E834" s="239"/>
      <c r="F834" s="259"/>
      <c r="G834" s="241"/>
      <c r="H834" s="241"/>
      <c r="I834" s="241"/>
      <c r="J834" s="239"/>
      <c r="K834" s="259"/>
      <c r="L834" s="241"/>
      <c r="M834" s="241"/>
      <c r="N834" s="260"/>
      <c r="O834" s="241"/>
      <c r="P834" s="241"/>
      <c r="Q834" s="241"/>
      <c r="R834" s="241"/>
      <c r="S834" s="241"/>
      <c r="T834" s="241"/>
      <c r="U834" s="241"/>
      <c r="V834" s="214"/>
      <c r="W834" s="241"/>
      <c r="X834" s="241"/>
      <c r="Y834" s="241"/>
      <c r="Z834" s="270"/>
      <c r="AA834" s="241"/>
      <c r="AB834" s="214"/>
      <c r="AC834" s="241"/>
      <c r="AD834" s="270"/>
      <c r="AE834" s="241"/>
      <c r="AF834" s="214"/>
      <c r="AG834" s="241"/>
      <c r="AH834" s="214"/>
      <c r="AI834" s="241"/>
      <c r="AJ834" s="214"/>
      <c r="AK834" s="241"/>
      <c r="AL834" s="214"/>
      <c r="AM834" s="214"/>
      <c r="AN834" s="241"/>
      <c r="AO834" s="214"/>
      <c r="AP834" s="241"/>
      <c r="AQ834" s="214"/>
      <c r="AR834" s="241"/>
      <c r="AS834" s="214"/>
      <c r="AT834" s="241"/>
      <c r="AU834" s="214"/>
      <c r="AV834" s="241"/>
      <c r="AW834" s="214"/>
      <c r="AX834" s="261">
        <v>599</v>
      </c>
      <c r="AY834" s="476"/>
      <c r="AZ834" s="241">
        <v>599</v>
      </c>
      <c r="BA834" s="395">
        <f t="shared" si="38"/>
        <v>100</v>
      </c>
    </row>
    <row r="835" spans="1:53" ht="31.5" hidden="1" x14ac:dyDescent="0.25">
      <c r="A835" s="255"/>
      <c r="B835" s="329" t="s">
        <v>1024</v>
      </c>
      <c r="C835" s="329"/>
      <c r="D835" s="258" t="s">
        <v>391</v>
      </c>
      <c r="E835" s="239"/>
      <c r="F835" s="259"/>
      <c r="G835" s="241"/>
      <c r="H835" s="241"/>
      <c r="I835" s="241"/>
      <c r="J835" s="239"/>
      <c r="K835" s="259"/>
      <c r="L835" s="241"/>
      <c r="M835" s="241"/>
      <c r="N835" s="260"/>
      <c r="O835" s="241"/>
      <c r="P835" s="241"/>
      <c r="Q835" s="241"/>
      <c r="R835" s="241"/>
      <c r="S835" s="241"/>
      <c r="T835" s="241"/>
      <c r="U835" s="241"/>
      <c r="V835" s="214"/>
      <c r="W835" s="241"/>
      <c r="X835" s="241"/>
      <c r="Y835" s="241"/>
      <c r="Z835" s="270"/>
      <c r="AA835" s="241"/>
      <c r="AB835" s="214"/>
      <c r="AC835" s="241"/>
      <c r="AD835" s="270"/>
      <c r="AE835" s="241"/>
      <c r="AF835" s="214"/>
      <c r="AG835" s="241"/>
      <c r="AH835" s="214"/>
      <c r="AI835" s="241"/>
      <c r="AJ835" s="214"/>
      <c r="AK835" s="241"/>
      <c r="AL835" s="214"/>
      <c r="AM835" s="214"/>
      <c r="AN835" s="241"/>
      <c r="AO835" s="214"/>
      <c r="AP835" s="241"/>
      <c r="AQ835" s="214"/>
      <c r="AR835" s="241"/>
      <c r="AS835" s="214"/>
      <c r="AT835" s="241"/>
      <c r="AU835" s="214"/>
      <c r="AV835" s="241"/>
      <c r="AW835" s="214"/>
      <c r="AX835" s="261"/>
      <c r="AY835" s="476"/>
      <c r="AZ835" s="241"/>
      <c r="BA835" s="395" t="e">
        <f t="shared" si="38"/>
        <v>#DIV/0!</v>
      </c>
    </row>
    <row r="836" spans="1:53" ht="31.5" hidden="1" x14ac:dyDescent="0.25">
      <c r="A836" s="255" t="s">
        <v>881</v>
      </c>
      <c r="B836" s="257" t="s">
        <v>888</v>
      </c>
      <c r="C836" s="257" t="s">
        <v>771</v>
      </c>
      <c r="D836" s="258" t="s">
        <v>747</v>
      </c>
      <c r="E836" s="239"/>
      <c r="F836" s="259"/>
      <c r="G836" s="241"/>
      <c r="H836" s="241"/>
      <c r="I836" s="241"/>
      <c r="J836" s="239"/>
      <c r="K836" s="259"/>
      <c r="L836" s="241"/>
      <c r="M836" s="241"/>
      <c r="N836" s="260"/>
      <c r="O836" s="241"/>
      <c r="P836" s="241"/>
      <c r="Q836" s="241"/>
      <c r="R836" s="241"/>
      <c r="S836" s="241"/>
      <c r="T836" s="241"/>
      <c r="U836" s="241"/>
      <c r="V836" s="214"/>
      <c r="W836" s="241"/>
      <c r="X836" s="241"/>
      <c r="Y836" s="241"/>
      <c r="Z836" s="270"/>
      <c r="AA836" s="241"/>
      <c r="AB836" s="214"/>
      <c r="AC836" s="241"/>
      <c r="AD836" s="270"/>
      <c r="AE836" s="241"/>
      <c r="AF836" s="214"/>
      <c r="AG836" s="241"/>
      <c r="AH836" s="214"/>
      <c r="AI836" s="241"/>
      <c r="AJ836" s="214"/>
      <c r="AK836" s="241"/>
      <c r="AL836" s="214"/>
      <c r="AM836" s="214"/>
      <c r="AN836" s="241"/>
      <c r="AO836" s="214"/>
      <c r="AP836" s="241"/>
      <c r="AQ836" s="214"/>
      <c r="AR836" s="241"/>
      <c r="AS836" s="214"/>
      <c r="AT836" s="241"/>
      <c r="AU836" s="214"/>
      <c r="AV836" s="241"/>
      <c r="AW836" s="214"/>
      <c r="AX836" s="261">
        <v>31.22</v>
      </c>
      <c r="AY836" s="476"/>
      <c r="AZ836" s="241">
        <v>31.22</v>
      </c>
      <c r="BA836" s="395">
        <f t="shared" si="38"/>
        <v>100</v>
      </c>
    </row>
    <row r="837" spans="1:53" ht="63" hidden="1" x14ac:dyDescent="0.25">
      <c r="A837" s="255" t="s">
        <v>881</v>
      </c>
      <c r="B837" s="257" t="s">
        <v>1025</v>
      </c>
      <c r="C837" s="257" t="s">
        <v>764</v>
      </c>
      <c r="D837" s="291" t="s">
        <v>886</v>
      </c>
      <c r="E837" s="239"/>
      <c r="F837" s="259"/>
      <c r="G837" s="241"/>
      <c r="H837" s="241"/>
      <c r="I837" s="241"/>
      <c r="J837" s="239"/>
      <c r="K837" s="259"/>
      <c r="L837" s="241"/>
      <c r="M837" s="241"/>
      <c r="N837" s="260"/>
      <c r="O837" s="241"/>
      <c r="P837" s="241"/>
      <c r="Q837" s="241"/>
      <c r="R837" s="241"/>
      <c r="S837" s="241"/>
      <c r="T837" s="241"/>
      <c r="U837" s="241"/>
      <c r="V837" s="214"/>
      <c r="W837" s="241"/>
      <c r="X837" s="241"/>
      <c r="Y837" s="241"/>
      <c r="Z837" s="270"/>
      <c r="AA837" s="241"/>
      <c r="AB837" s="214"/>
      <c r="AC837" s="241"/>
      <c r="AD837" s="270"/>
      <c r="AE837" s="241"/>
      <c r="AF837" s="214"/>
      <c r="AG837" s="241"/>
      <c r="AH837" s="214"/>
      <c r="AI837" s="241"/>
      <c r="AJ837" s="214"/>
      <c r="AK837" s="241"/>
      <c r="AL837" s="214"/>
      <c r="AM837" s="214"/>
      <c r="AN837" s="241"/>
      <c r="AO837" s="214"/>
      <c r="AP837" s="241"/>
      <c r="AQ837" s="214"/>
      <c r="AR837" s="241"/>
      <c r="AS837" s="214"/>
      <c r="AT837" s="241"/>
      <c r="AU837" s="214"/>
      <c r="AV837" s="241"/>
      <c r="AW837" s="214"/>
      <c r="AX837" s="261">
        <f>AX838+AX839</f>
        <v>0</v>
      </c>
      <c r="AY837" s="476"/>
      <c r="AZ837" s="241">
        <f>AZ838+AZ839</f>
        <v>0</v>
      </c>
      <c r="BA837" s="395" t="e">
        <f t="shared" si="38"/>
        <v>#DIV/0!</v>
      </c>
    </row>
    <row r="838" spans="1:53" ht="78.75" hidden="1" x14ac:dyDescent="0.25">
      <c r="A838" s="255" t="s">
        <v>881</v>
      </c>
      <c r="B838" s="257" t="s">
        <v>1026</v>
      </c>
      <c r="C838" s="257" t="s">
        <v>769</v>
      </c>
      <c r="D838" s="275" t="s">
        <v>741</v>
      </c>
      <c r="E838" s="239"/>
      <c r="F838" s="259"/>
      <c r="G838" s="241"/>
      <c r="H838" s="241"/>
      <c r="I838" s="241"/>
      <c r="J838" s="239"/>
      <c r="K838" s="259"/>
      <c r="L838" s="241"/>
      <c r="M838" s="241"/>
      <c r="N838" s="260"/>
      <c r="O838" s="241"/>
      <c r="P838" s="241"/>
      <c r="Q838" s="241"/>
      <c r="R838" s="241"/>
      <c r="S838" s="241"/>
      <c r="T838" s="241"/>
      <c r="U838" s="241"/>
      <c r="V838" s="214"/>
      <c r="W838" s="241"/>
      <c r="X838" s="241"/>
      <c r="Y838" s="241"/>
      <c r="Z838" s="270"/>
      <c r="AA838" s="241"/>
      <c r="AB838" s="214"/>
      <c r="AC838" s="241"/>
      <c r="AD838" s="270"/>
      <c r="AE838" s="241"/>
      <c r="AF838" s="214"/>
      <c r="AG838" s="241"/>
      <c r="AH838" s="214"/>
      <c r="AI838" s="241"/>
      <c r="AJ838" s="214"/>
      <c r="AK838" s="241"/>
      <c r="AL838" s="214"/>
      <c r="AM838" s="214"/>
      <c r="AN838" s="241"/>
      <c r="AO838" s="214"/>
      <c r="AP838" s="241"/>
      <c r="AQ838" s="214"/>
      <c r="AR838" s="241"/>
      <c r="AS838" s="214"/>
      <c r="AT838" s="241"/>
      <c r="AU838" s="214"/>
      <c r="AV838" s="241"/>
      <c r="AW838" s="214"/>
      <c r="AX838" s="261"/>
      <c r="AY838" s="476"/>
      <c r="AZ838" s="241"/>
      <c r="BA838" s="395" t="e">
        <f t="shared" si="38"/>
        <v>#DIV/0!</v>
      </c>
    </row>
    <row r="839" spans="1:53" ht="31.5" hidden="1" x14ac:dyDescent="0.25">
      <c r="A839" s="255" t="s">
        <v>881</v>
      </c>
      <c r="B839" s="257" t="s">
        <v>1027</v>
      </c>
      <c r="C839" s="257" t="s">
        <v>771</v>
      </c>
      <c r="D839" s="258" t="s">
        <v>747</v>
      </c>
      <c r="E839" s="239"/>
      <c r="F839" s="259"/>
      <c r="G839" s="241"/>
      <c r="H839" s="241"/>
      <c r="I839" s="241"/>
      <c r="J839" s="239"/>
      <c r="K839" s="259"/>
      <c r="L839" s="241"/>
      <c r="M839" s="241"/>
      <c r="N839" s="260"/>
      <c r="O839" s="241"/>
      <c r="P839" s="241"/>
      <c r="Q839" s="241"/>
      <c r="R839" s="241"/>
      <c r="S839" s="241"/>
      <c r="T839" s="241"/>
      <c r="U839" s="241"/>
      <c r="V839" s="214"/>
      <c r="W839" s="241"/>
      <c r="X839" s="241"/>
      <c r="Y839" s="241"/>
      <c r="Z839" s="270"/>
      <c r="AA839" s="241"/>
      <c r="AB839" s="214"/>
      <c r="AC839" s="241"/>
      <c r="AD839" s="270"/>
      <c r="AE839" s="241"/>
      <c r="AF839" s="214"/>
      <c r="AG839" s="241"/>
      <c r="AH839" s="214"/>
      <c r="AI839" s="241"/>
      <c r="AJ839" s="214"/>
      <c r="AK839" s="241"/>
      <c r="AL839" s="214"/>
      <c r="AM839" s="214"/>
      <c r="AN839" s="241"/>
      <c r="AO839" s="214"/>
      <c r="AP839" s="241"/>
      <c r="AQ839" s="214"/>
      <c r="AR839" s="241"/>
      <c r="AS839" s="214"/>
      <c r="AT839" s="241"/>
      <c r="AU839" s="214"/>
      <c r="AV839" s="241"/>
      <c r="AW839" s="214"/>
      <c r="AX839" s="261"/>
      <c r="AY839" s="476"/>
      <c r="AZ839" s="241"/>
      <c r="BA839" s="395" t="e">
        <f t="shared" si="38"/>
        <v>#DIV/0!</v>
      </c>
    </row>
    <row r="840" spans="1:53" ht="31.5" hidden="1" x14ac:dyDescent="0.25">
      <c r="A840" s="280" t="s">
        <v>881</v>
      </c>
      <c r="B840" s="257" t="s">
        <v>22</v>
      </c>
      <c r="C840" s="257" t="s">
        <v>764</v>
      </c>
      <c r="D840" s="258" t="s">
        <v>890</v>
      </c>
      <c r="E840" s="239"/>
      <c r="F840" s="259"/>
      <c r="G840" s="241"/>
      <c r="H840" s="241"/>
      <c r="I840" s="241"/>
      <c r="J840" s="239"/>
      <c r="K840" s="259"/>
      <c r="L840" s="241"/>
      <c r="M840" s="241"/>
      <c r="N840" s="260"/>
      <c r="O840" s="241"/>
      <c r="P840" s="241"/>
      <c r="Q840" s="241"/>
      <c r="R840" s="241"/>
      <c r="S840" s="241"/>
      <c r="T840" s="241"/>
      <c r="U840" s="241"/>
      <c r="V840" s="214"/>
      <c r="W840" s="241"/>
      <c r="X840" s="241"/>
      <c r="Y840" s="241"/>
      <c r="Z840" s="270"/>
      <c r="AA840" s="241"/>
      <c r="AB840" s="214"/>
      <c r="AC840" s="241"/>
      <c r="AD840" s="270"/>
      <c r="AE840" s="241"/>
      <c r="AF840" s="214"/>
      <c r="AG840" s="241"/>
      <c r="AH840" s="214"/>
      <c r="AI840" s="241"/>
      <c r="AJ840" s="214"/>
      <c r="AK840" s="241"/>
      <c r="AL840" s="214"/>
      <c r="AM840" s="214"/>
      <c r="AN840" s="241"/>
      <c r="AO840" s="214"/>
      <c r="AP840" s="241"/>
      <c r="AQ840" s="214"/>
      <c r="AR840" s="241"/>
      <c r="AS840" s="214"/>
      <c r="AT840" s="241"/>
      <c r="AU840" s="214"/>
      <c r="AV840" s="241"/>
      <c r="AW840" s="214"/>
      <c r="AX840" s="261">
        <f>AX841</f>
        <v>0</v>
      </c>
      <c r="AY840" s="476"/>
      <c r="AZ840" s="241">
        <f>AZ841</f>
        <v>0</v>
      </c>
      <c r="BA840" s="395" t="e">
        <f t="shared" si="38"/>
        <v>#DIV/0!</v>
      </c>
    </row>
    <row r="841" spans="1:53" ht="31.5" hidden="1" x14ac:dyDescent="0.25">
      <c r="A841" s="280" t="s">
        <v>881</v>
      </c>
      <c r="B841" s="257" t="s">
        <v>132</v>
      </c>
      <c r="C841" s="257" t="s">
        <v>764</v>
      </c>
      <c r="D841" s="258" t="s">
        <v>133</v>
      </c>
      <c r="E841" s="239"/>
      <c r="F841" s="259"/>
      <c r="G841" s="241"/>
      <c r="H841" s="241"/>
      <c r="I841" s="241"/>
      <c r="J841" s="239"/>
      <c r="K841" s="259"/>
      <c r="L841" s="241"/>
      <c r="M841" s="241"/>
      <c r="N841" s="260"/>
      <c r="O841" s="241"/>
      <c r="P841" s="241"/>
      <c r="Q841" s="241"/>
      <c r="R841" s="241"/>
      <c r="S841" s="241"/>
      <c r="T841" s="241"/>
      <c r="U841" s="241"/>
      <c r="V841" s="214"/>
      <c r="W841" s="241"/>
      <c r="X841" s="241"/>
      <c r="Y841" s="241"/>
      <c r="Z841" s="270"/>
      <c r="AA841" s="241"/>
      <c r="AB841" s="214"/>
      <c r="AC841" s="241"/>
      <c r="AD841" s="270"/>
      <c r="AE841" s="241"/>
      <c r="AF841" s="214"/>
      <c r="AG841" s="241"/>
      <c r="AH841" s="214"/>
      <c r="AI841" s="241"/>
      <c r="AJ841" s="214"/>
      <c r="AK841" s="241"/>
      <c r="AL841" s="214"/>
      <c r="AM841" s="214"/>
      <c r="AN841" s="241"/>
      <c r="AO841" s="214"/>
      <c r="AP841" s="241"/>
      <c r="AQ841" s="214"/>
      <c r="AR841" s="241"/>
      <c r="AS841" s="214"/>
      <c r="AT841" s="241"/>
      <c r="AU841" s="214"/>
      <c r="AV841" s="241"/>
      <c r="AW841" s="214"/>
      <c r="AX841" s="261">
        <f>AX842</f>
        <v>0</v>
      </c>
      <c r="AY841" s="476"/>
      <c r="AZ841" s="241">
        <f>AZ842</f>
        <v>0</v>
      </c>
      <c r="BA841" s="395" t="e">
        <f t="shared" si="38"/>
        <v>#DIV/0!</v>
      </c>
    </row>
    <row r="842" spans="1:53" ht="31.5" hidden="1" x14ac:dyDescent="0.25">
      <c r="A842" s="280" t="s">
        <v>881</v>
      </c>
      <c r="B842" s="257" t="s">
        <v>132</v>
      </c>
      <c r="C842" s="257" t="s">
        <v>771</v>
      </c>
      <c r="D842" s="258" t="s">
        <v>747</v>
      </c>
      <c r="E842" s="239"/>
      <c r="F842" s="259"/>
      <c r="G842" s="241"/>
      <c r="H842" s="241"/>
      <c r="I842" s="241"/>
      <c r="J842" s="239"/>
      <c r="K842" s="259"/>
      <c r="L842" s="241"/>
      <c r="M842" s="241"/>
      <c r="N842" s="260"/>
      <c r="O842" s="241"/>
      <c r="P842" s="241"/>
      <c r="Q842" s="241"/>
      <c r="R842" s="241"/>
      <c r="S842" s="241"/>
      <c r="T842" s="241"/>
      <c r="U842" s="241"/>
      <c r="V842" s="214"/>
      <c r="W842" s="241"/>
      <c r="X842" s="241"/>
      <c r="Y842" s="241"/>
      <c r="Z842" s="270"/>
      <c r="AA842" s="241"/>
      <c r="AB842" s="214"/>
      <c r="AC842" s="241"/>
      <c r="AD842" s="270"/>
      <c r="AE842" s="241"/>
      <c r="AF842" s="214"/>
      <c r="AG842" s="241"/>
      <c r="AH842" s="214"/>
      <c r="AI842" s="241"/>
      <c r="AJ842" s="214"/>
      <c r="AK842" s="241"/>
      <c r="AL842" s="214"/>
      <c r="AM842" s="214"/>
      <c r="AN842" s="241"/>
      <c r="AO842" s="214"/>
      <c r="AP842" s="241"/>
      <c r="AQ842" s="214"/>
      <c r="AR842" s="241"/>
      <c r="AS842" s="214"/>
      <c r="AT842" s="241"/>
      <c r="AU842" s="214"/>
      <c r="AV842" s="241"/>
      <c r="AW842" s="214"/>
      <c r="AX842" s="261"/>
      <c r="AY842" s="476"/>
      <c r="AZ842" s="241"/>
      <c r="BA842" s="395" t="e">
        <f t="shared" si="38"/>
        <v>#DIV/0!</v>
      </c>
    </row>
    <row r="843" spans="1:53" ht="13.9" hidden="1" customHeight="1" x14ac:dyDescent="0.25">
      <c r="A843" s="236" t="s">
        <v>882</v>
      </c>
      <c r="B843" s="237" t="s">
        <v>837</v>
      </c>
      <c r="C843" s="237" t="s">
        <v>764</v>
      </c>
      <c r="D843" s="238" t="s">
        <v>589</v>
      </c>
      <c r="E843" s="239">
        <f>F843+G843+H843+I843</f>
        <v>0</v>
      </c>
      <c r="F843" s="239">
        <f>F851</f>
        <v>0</v>
      </c>
      <c r="G843" s="239">
        <f>G851</f>
        <v>0</v>
      </c>
      <c r="H843" s="239">
        <f>H851</f>
        <v>0</v>
      </c>
      <c r="I843" s="239">
        <f>I851</f>
        <v>0</v>
      </c>
      <c r="J843" s="239">
        <f>K843+L843+M843+N843</f>
        <v>0</v>
      </c>
      <c r="K843" s="239">
        <f>K851</f>
        <v>0</v>
      </c>
      <c r="L843" s="239">
        <f>L851</f>
        <v>0</v>
      </c>
      <c r="M843" s="239">
        <f>M851</f>
        <v>0</v>
      </c>
      <c r="N843" s="240">
        <f>N851</f>
        <v>0</v>
      </c>
      <c r="O843" s="239">
        <v>69124.600000000006</v>
      </c>
      <c r="P843" s="239"/>
      <c r="Q843" s="239">
        <f>Q851</f>
        <v>0</v>
      </c>
      <c r="R843" s="239">
        <f>R851</f>
        <v>0</v>
      </c>
      <c r="S843" s="239">
        <f>S851</f>
        <v>0</v>
      </c>
      <c r="T843" s="239">
        <f>T851</f>
        <v>0</v>
      </c>
      <c r="U843" s="239">
        <f>U851</f>
        <v>0</v>
      </c>
      <c r="V843" s="214"/>
      <c r="W843" s="239">
        <f>W851</f>
        <v>0</v>
      </c>
      <c r="X843" s="239" t="e">
        <f>X851+#REF!</f>
        <v>#REF!</v>
      </c>
      <c r="Y843" s="239" t="e">
        <f>W843+X843</f>
        <v>#REF!</v>
      </c>
      <c r="Z843" s="214"/>
      <c r="AA843" s="239">
        <f>AA851</f>
        <v>0</v>
      </c>
      <c r="AB843" s="214"/>
      <c r="AC843" s="239">
        <f>AC851</f>
        <v>0</v>
      </c>
      <c r="AD843" s="214"/>
      <c r="AE843" s="239" t="e">
        <f>AE851</f>
        <v>#REF!</v>
      </c>
      <c r="AF843" s="214"/>
      <c r="AG843" s="239">
        <f>AG851</f>
        <v>0</v>
      </c>
      <c r="AH843" s="214"/>
      <c r="AI843" s="239">
        <f>AI851</f>
        <v>0</v>
      </c>
      <c r="AJ843" s="214"/>
      <c r="AK843" s="239">
        <f>AK851</f>
        <v>0</v>
      </c>
      <c r="AL843" s="214"/>
      <c r="AM843" s="214"/>
      <c r="AN843" s="239">
        <f>AN851</f>
        <v>0</v>
      </c>
      <c r="AO843" s="240"/>
      <c r="AP843" s="239">
        <f>AP851</f>
        <v>0</v>
      </c>
      <c r="AQ843" s="214"/>
      <c r="AR843" s="239">
        <f>AR851</f>
        <v>0</v>
      </c>
      <c r="AS843" s="214"/>
      <c r="AT843" s="239">
        <f>AT851</f>
        <v>0</v>
      </c>
      <c r="AU843" s="214"/>
      <c r="AV843" s="239">
        <f>AV851</f>
        <v>0</v>
      </c>
      <c r="AW843" s="214"/>
      <c r="AX843" s="242">
        <f>AX844</f>
        <v>0</v>
      </c>
      <c r="AY843" s="476"/>
      <c r="AZ843" s="239">
        <f>AZ844</f>
        <v>0</v>
      </c>
      <c r="BA843" s="395" t="e">
        <f t="shared" si="38"/>
        <v>#DIV/0!</v>
      </c>
    </row>
    <row r="844" spans="1:53" ht="15.75" hidden="1" x14ac:dyDescent="0.25">
      <c r="A844" s="236" t="s">
        <v>883</v>
      </c>
      <c r="B844" s="237" t="s">
        <v>837</v>
      </c>
      <c r="C844" s="237" t="s">
        <v>764</v>
      </c>
      <c r="D844" s="287" t="s">
        <v>1</v>
      </c>
      <c r="E844" s="239"/>
      <c r="F844" s="239"/>
      <c r="G844" s="239"/>
      <c r="H844" s="239"/>
      <c r="I844" s="239"/>
      <c r="J844" s="239"/>
      <c r="K844" s="239"/>
      <c r="L844" s="239"/>
      <c r="M844" s="239"/>
      <c r="N844" s="240"/>
      <c r="O844" s="239"/>
      <c r="P844" s="239"/>
      <c r="Q844" s="239"/>
      <c r="R844" s="239"/>
      <c r="S844" s="239"/>
      <c r="T844" s="239"/>
      <c r="U844" s="239"/>
      <c r="V844" s="214"/>
      <c r="W844" s="239"/>
      <c r="X844" s="239"/>
      <c r="Y844" s="239"/>
      <c r="Z844" s="214"/>
      <c r="AA844" s="239"/>
      <c r="AB844" s="214"/>
      <c r="AC844" s="239"/>
      <c r="AD844" s="214"/>
      <c r="AE844" s="239"/>
      <c r="AF844" s="214"/>
      <c r="AG844" s="239"/>
      <c r="AH844" s="214"/>
      <c r="AI844" s="239"/>
      <c r="AJ844" s="214"/>
      <c r="AK844" s="239"/>
      <c r="AL844" s="214"/>
      <c r="AM844" s="214"/>
      <c r="AN844" s="239"/>
      <c r="AO844" s="240"/>
      <c r="AP844" s="239"/>
      <c r="AQ844" s="214"/>
      <c r="AR844" s="239"/>
      <c r="AS844" s="214"/>
      <c r="AT844" s="239"/>
      <c r="AU844" s="214"/>
      <c r="AV844" s="239"/>
      <c r="AW844" s="214"/>
      <c r="AX844" s="242">
        <f>AX845</f>
        <v>0</v>
      </c>
      <c r="AY844" s="476"/>
      <c r="AZ844" s="239">
        <f>AZ845</f>
        <v>0</v>
      </c>
      <c r="BA844" s="395" t="e">
        <f t="shared" si="38"/>
        <v>#DIV/0!</v>
      </c>
    </row>
    <row r="845" spans="1:53" ht="9" hidden="1" customHeight="1" x14ac:dyDescent="0.25">
      <c r="A845" s="255" t="s">
        <v>883</v>
      </c>
      <c r="B845" s="247" t="s">
        <v>2</v>
      </c>
      <c r="C845" s="247" t="s">
        <v>764</v>
      </c>
      <c r="D845" s="248" t="s">
        <v>1028</v>
      </c>
      <c r="E845" s="239"/>
      <c r="F845" s="239"/>
      <c r="G845" s="239"/>
      <c r="H845" s="239"/>
      <c r="I845" s="239"/>
      <c r="J845" s="239"/>
      <c r="K845" s="239"/>
      <c r="L845" s="239"/>
      <c r="M845" s="239"/>
      <c r="N845" s="240"/>
      <c r="O845" s="239"/>
      <c r="P845" s="239"/>
      <c r="Q845" s="239"/>
      <c r="R845" s="239"/>
      <c r="S845" s="239"/>
      <c r="T845" s="239"/>
      <c r="U845" s="239"/>
      <c r="V845" s="214"/>
      <c r="W845" s="239"/>
      <c r="X845" s="239"/>
      <c r="Y845" s="239"/>
      <c r="Z845" s="214"/>
      <c r="AA845" s="239"/>
      <c r="AB845" s="214"/>
      <c r="AC845" s="239"/>
      <c r="AD845" s="214"/>
      <c r="AE845" s="239"/>
      <c r="AF845" s="214"/>
      <c r="AG845" s="239"/>
      <c r="AH845" s="214"/>
      <c r="AI845" s="239"/>
      <c r="AJ845" s="214"/>
      <c r="AK845" s="239"/>
      <c r="AL845" s="214"/>
      <c r="AM845" s="214"/>
      <c r="AN845" s="239"/>
      <c r="AO845" s="240"/>
      <c r="AP845" s="239"/>
      <c r="AQ845" s="214"/>
      <c r="AR845" s="239"/>
      <c r="AS845" s="214"/>
      <c r="AT845" s="239"/>
      <c r="AU845" s="214"/>
      <c r="AV845" s="239"/>
      <c r="AW845" s="214"/>
      <c r="AX845" s="261"/>
      <c r="AY845" s="476"/>
      <c r="AZ845" s="241"/>
      <c r="BA845" s="395" t="e">
        <f t="shared" si="38"/>
        <v>#DIV/0!</v>
      </c>
    </row>
    <row r="846" spans="1:53" ht="31.5" hidden="1" x14ac:dyDescent="0.25">
      <c r="A846" s="255" t="s">
        <v>883</v>
      </c>
      <c r="B846" s="247" t="s">
        <v>4</v>
      </c>
      <c r="C846" s="247" t="s">
        <v>764</v>
      </c>
      <c r="D846" s="248" t="s">
        <v>97</v>
      </c>
      <c r="E846" s="239"/>
      <c r="F846" s="239"/>
      <c r="G846" s="239"/>
      <c r="H846" s="239"/>
      <c r="I846" s="239"/>
      <c r="J846" s="239"/>
      <c r="K846" s="239"/>
      <c r="L846" s="239"/>
      <c r="M846" s="239"/>
      <c r="N846" s="240"/>
      <c r="O846" s="239"/>
      <c r="P846" s="239"/>
      <c r="Q846" s="239"/>
      <c r="R846" s="239"/>
      <c r="S846" s="239"/>
      <c r="T846" s="239"/>
      <c r="U846" s="239"/>
      <c r="V846" s="214"/>
      <c r="W846" s="239"/>
      <c r="X846" s="239"/>
      <c r="Y846" s="239"/>
      <c r="Z846" s="214"/>
      <c r="AA846" s="239"/>
      <c r="AB846" s="214"/>
      <c r="AC846" s="239"/>
      <c r="AD846" s="214"/>
      <c r="AE846" s="239"/>
      <c r="AF846" s="214"/>
      <c r="AG846" s="239"/>
      <c r="AH846" s="214"/>
      <c r="AI846" s="239"/>
      <c r="AJ846" s="214"/>
      <c r="AK846" s="239"/>
      <c r="AL846" s="214"/>
      <c r="AM846" s="214"/>
      <c r="AN846" s="239"/>
      <c r="AO846" s="240"/>
      <c r="AP846" s="239"/>
      <c r="AQ846" s="214"/>
      <c r="AR846" s="239"/>
      <c r="AS846" s="214"/>
      <c r="AT846" s="239"/>
      <c r="AU846" s="214"/>
      <c r="AV846" s="239"/>
      <c r="AW846" s="214"/>
      <c r="AX846" s="261">
        <f>AX847</f>
        <v>475</v>
      </c>
      <c r="AY846" s="476"/>
      <c r="AZ846" s="241">
        <f>AZ847</f>
        <v>475</v>
      </c>
      <c r="BA846" s="395">
        <f t="shared" si="38"/>
        <v>100</v>
      </c>
    </row>
    <row r="847" spans="1:53" ht="31.5" hidden="1" x14ac:dyDescent="0.25">
      <c r="A847" s="255" t="s">
        <v>883</v>
      </c>
      <c r="B847" s="247" t="s">
        <v>3</v>
      </c>
      <c r="C847" s="247" t="s">
        <v>764</v>
      </c>
      <c r="D847" s="248" t="s">
        <v>108</v>
      </c>
      <c r="E847" s="239"/>
      <c r="F847" s="239"/>
      <c r="G847" s="239"/>
      <c r="H847" s="239"/>
      <c r="I847" s="239"/>
      <c r="J847" s="239"/>
      <c r="K847" s="239"/>
      <c r="L847" s="239"/>
      <c r="M847" s="239"/>
      <c r="N847" s="240"/>
      <c r="O847" s="239"/>
      <c r="P847" s="239"/>
      <c r="Q847" s="239"/>
      <c r="R847" s="239"/>
      <c r="S847" s="239"/>
      <c r="T847" s="239"/>
      <c r="U847" s="239"/>
      <c r="V847" s="214"/>
      <c r="W847" s="239"/>
      <c r="X847" s="239"/>
      <c r="Y847" s="239"/>
      <c r="Z847" s="214"/>
      <c r="AA847" s="239"/>
      <c r="AB847" s="214"/>
      <c r="AC847" s="239"/>
      <c r="AD847" s="214"/>
      <c r="AE847" s="239"/>
      <c r="AF847" s="214"/>
      <c r="AG847" s="239"/>
      <c r="AH847" s="214"/>
      <c r="AI847" s="239"/>
      <c r="AJ847" s="214"/>
      <c r="AK847" s="239"/>
      <c r="AL847" s="214"/>
      <c r="AM847" s="214"/>
      <c r="AN847" s="239"/>
      <c r="AO847" s="240"/>
      <c r="AP847" s="239"/>
      <c r="AQ847" s="214"/>
      <c r="AR847" s="239"/>
      <c r="AS847" s="214"/>
      <c r="AT847" s="239"/>
      <c r="AU847" s="214"/>
      <c r="AV847" s="239"/>
      <c r="AW847" s="214"/>
      <c r="AX847" s="261">
        <f>AX848</f>
        <v>475</v>
      </c>
      <c r="AY847" s="476"/>
      <c r="AZ847" s="241">
        <f>AZ848</f>
        <v>475</v>
      </c>
      <c r="BA847" s="395">
        <f t="shared" si="38"/>
        <v>100</v>
      </c>
    </row>
    <row r="848" spans="1:53" ht="47.25" hidden="1" x14ac:dyDescent="0.25">
      <c r="A848" s="255" t="s">
        <v>883</v>
      </c>
      <c r="B848" s="247" t="s">
        <v>3</v>
      </c>
      <c r="C848" s="247" t="s">
        <v>801</v>
      </c>
      <c r="D848" s="258" t="s">
        <v>751</v>
      </c>
      <c r="E848" s="239"/>
      <c r="F848" s="239"/>
      <c r="G848" s="239"/>
      <c r="H848" s="239"/>
      <c r="I848" s="239"/>
      <c r="J848" s="239"/>
      <c r="K848" s="239"/>
      <c r="L848" s="239"/>
      <c r="M848" s="239"/>
      <c r="N848" s="240"/>
      <c r="O848" s="239"/>
      <c r="P848" s="239"/>
      <c r="Q848" s="239"/>
      <c r="R848" s="239"/>
      <c r="S848" s="239"/>
      <c r="T848" s="239"/>
      <c r="U848" s="239"/>
      <c r="V848" s="214"/>
      <c r="W848" s="239"/>
      <c r="X848" s="239"/>
      <c r="Y848" s="239"/>
      <c r="Z848" s="214"/>
      <c r="AA848" s="239"/>
      <c r="AB848" s="214"/>
      <c r="AC848" s="239"/>
      <c r="AD848" s="214"/>
      <c r="AE848" s="239"/>
      <c r="AF848" s="214"/>
      <c r="AG848" s="239"/>
      <c r="AH848" s="214"/>
      <c r="AI848" s="239"/>
      <c r="AJ848" s="214"/>
      <c r="AK848" s="239"/>
      <c r="AL848" s="214"/>
      <c r="AM848" s="214"/>
      <c r="AN848" s="239"/>
      <c r="AO848" s="240"/>
      <c r="AP848" s="239"/>
      <c r="AQ848" s="214"/>
      <c r="AR848" s="239"/>
      <c r="AS848" s="214"/>
      <c r="AT848" s="239"/>
      <c r="AU848" s="214"/>
      <c r="AV848" s="239"/>
      <c r="AW848" s="214"/>
      <c r="AX848" s="261">
        <v>475</v>
      </c>
      <c r="AY848" s="476"/>
      <c r="AZ848" s="241">
        <v>475</v>
      </c>
      <c r="BA848" s="395">
        <f t="shared" si="38"/>
        <v>100</v>
      </c>
    </row>
    <row r="849" spans="1:53" ht="21.75" hidden="1" customHeight="1" x14ac:dyDescent="0.25">
      <c r="A849" s="255" t="s">
        <v>883</v>
      </c>
      <c r="B849" s="247" t="s">
        <v>23</v>
      </c>
      <c r="C849" s="247" t="s">
        <v>764</v>
      </c>
      <c r="D849" s="248" t="s">
        <v>107</v>
      </c>
      <c r="E849" s="239"/>
      <c r="F849" s="239"/>
      <c r="G849" s="239"/>
      <c r="H849" s="239"/>
      <c r="I849" s="239"/>
      <c r="J849" s="239"/>
      <c r="K849" s="239"/>
      <c r="L849" s="239"/>
      <c r="M849" s="239"/>
      <c r="N849" s="240"/>
      <c r="O849" s="239"/>
      <c r="P849" s="239"/>
      <c r="Q849" s="239"/>
      <c r="R849" s="239"/>
      <c r="S849" s="239"/>
      <c r="T849" s="239"/>
      <c r="U849" s="239"/>
      <c r="V849" s="214"/>
      <c r="W849" s="239"/>
      <c r="X849" s="239"/>
      <c r="Y849" s="239"/>
      <c r="Z849" s="214"/>
      <c r="AA849" s="239"/>
      <c r="AB849" s="214"/>
      <c r="AC849" s="239"/>
      <c r="AD849" s="214"/>
      <c r="AE849" s="239"/>
      <c r="AF849" s="214"/>
      <c r="AG849" s="239"/>
      <c r="AH849" s="214"/>
      <c r="AI849" s="239"/>
      <c r="AJ849" s="214"/>
      <c r="AK849" s="239"/>
      <c r="AL849" s="214"/>
      <c r="AM849" s="214"/>
      <c r="AN849" s="239"/>
      <c r="AO849" s="240"/>
      <c r="AP849" s="239"/>
      <c r="AQ849" s="214"/>
      <c r="AR849" s="239"/>
      <c r="AS849" s="214"/>
      <c r="AT849" s="239"/>
      <c r="AU849" s="214"/>
      <c r="AV849" s="239"/>
      <c r="AW849" s="214"/>
      <c r="AX849" s="261">
        <f>AX850</f>
        <v>0</v>
      </c>
      <c r="AY849" s="476"/>
      <c r="AZ849" s="241">
        <f>AZ850</f>
        <v>0</v>
      </c>
      <c r="BA849" s="395" t="e">
        <f t="shared" si="38"/>
        <v>#DIV/0!</v>
      </c>
    </row>
    <row r="850" spans="1:53" ht="0.75" hidden="1" customHeight="1" x14ac:dyDescent="0.25">
      <c r="A850" s="255" t="s">
        <v>883</v>
      </c>
      <c r="B850" s="247" t="s">
        <v>24</v>
      </c>
      <c r="C850" s="247" t="s">
        <v>764</v>
      </c>
      <c r="D850" s="248" t="s">
        <v>108</v>
      </c>
      <c r="E850" s="239"/>
      <c r="F850" s="239"/>
      <c r="G850" s="239"/>
      <c r="H850" s="239"/>
      <c r="I850" s="239"/>
      <c r="J850" s="239"/>
      <c r="K850" s="239"/>
      <c r="L850" s="239"/>
      <c r="M850" s="239"/>
      <c r="N850" s="240"/>
      <c r="O850" s="239"/>
      <c r="P850" s="239"/>
      <c r="Q850" s="239"/>
      <c r="R850" s="239"/>
      <c r="S850" s="239"/>
      <c r="T850" s="239"/>
      <c r="U850" s="239"/>
      <c r="V850" s="214"/>
      <c r="W850" s="239"/>
      <c r="X850" s="239"/>
      <c r="Y850" s="239"/>
      <c r="Z850" s="214"/>
      <c r="AA850" s="239"/>
      <c r="AB850" s="214"/>
      <c r="AC850" s="239"/>
      <c r="AD850" s="214"/>
      <c r="AE850" s="239"/>
      <c r="AF850" s="214"/>
      <c r="AG850" s="239"/>
      <c r="AH850" s="214"/>
      <c r="AI850" s="239"/>
      <c r="AJ850" s="214"/>
      <c r="AK850" s="239"/>
      <c r="AL850" s="214"/>
      <c r="AM850" s="214"/>
      <c r="AN850" s="239"/>
      <c r="AO850" s="240"/>
      <c r="AP850" s="239"/>
      <c r="AQ850" s="214"/>
      <c r="AR850" s="239"/>
      <c r="AS850" s="214"/>
      <c r="AT850" s="239"/>
      <c r="AU850" s="214"/>
      <c r="AV850" s="239"/>
      <c r="AW850" s="214"/>
      <c r="AX850" s="261">
        <f>AX851</f>
        <v>0</v>
      </c>
      <c r="AY850" s="476"/>
      <c r="AZ850" s="241">
        <f>AZ851</f>
        <v>0</v>
      </c>
      <c r="BA850" s="395" t="e">
        <f t="shared" si="38"/>
        <v>#DIV/0!</v>
      </c>
    </row>
    <row r="851" spans="1:53" ht="24.75" hidden="1" customHeight="1" x14ac:dyDescent="0.25">
      <c r="A851" s="255"/>
      <c r="B851" s="247"/>
      <c r="C851" s="247"/>
      <c r="D851" s="258"/>
      <c r="E851" s="249">
        <f>F851+G851+H851+I851</f>
        <v>0</v>
      </c>
      <c r="F851" s="251">
        <f>F854</f>
        <v>0</v>
      </c>
      <c r="G851" s="251">
        <f>G854</f>
        <v>0</v>
      </c>
      <c r="H851" s="251">
        <f>H854</f>
        <v>0</v>
      </c>
      <c r="I851" s="251">
        <f>I854</f>
        <v>0</v>
      </c>
      <c r="J851" s="249">
        <f>K851+L851+M851+N851</f>
        <v>0</v>
      </c>
      <c r="K851" s="251">
        <f>K854</f>
        <v>0</v>
      </c>
      <c r="L851" s="251">
        <f>L854</f>
        <v>0</v>
      </c>
      <c r="M851" s="251">
        <f>M854</f>
        <v>0</v>
      </c>
      <c r="N851" s="252">
        <f>N854</f>
        <v>0</v>
      </c>
      <c r="O851" s="251">
        <v>69124.600000000006</v>
      </c>
      <c r="P851" s="251"/>
      <c r="Q851" s="251">
        <f>Q854</f>
        <v>0</v>
      </c>
      <c r="R851" s="251">
        <f>R854</f>
        <v>0</v>
      </c>
      <c r="S851" s="251">
        <f>S854</f>
        <v>0</v>
      </c>
      <c r="T851" s="251">
        <f>T854</f>
        <v>0</v>
      </c>
      <c r="U851" s="251">
        <f>U854</f>
        <v>0</v>
      </c>
      <c r="V851" s="214"/>
      <c r="W851" s="251">
        <f>W854</f>
        <v>0</v>
      </c>
      <c r="X851" s="251">
        <f>X854</f>
        <v>0</v>
      </c>
      <c r="Y851" s="251">
        <f>W851+X851</f>
        <v>0</v>
      </c>
      <c r="Z851" s="214"/>
      <c r="AA851" s="251">
        <f>AA854</f>
        <v>0</v>
      </c>
      <c r="AB851" s="214"/>
      <c r="AC851" s="251">
        <f>AC854</f>
        <v>0</v>
      </c>
      <c r="AD851" s="214"/>
      <c r="AE851" s="251" t="e">
        <f>AE854+#REF!+#REF!</f>
        <v>#REF!</v>
      </c>
      <c r="AF851" s="214"/>
      <c r="AG851" s="251">
        <f>AG854</f>
        <v>0</v>
      </c>
      <c r="AH851" s="214"/>
      <c r="AI851" s="251">
        <f>AI854</f>
        <v>0</v>
      </c>
      <c r="AJ851" s="214"/>
      <c r="AK851" s="251">
        <f>AK854</f>
        <v>0</v>
      </c>
      <c r="AL851" s="214"/>
      <c r="AM851" s="214"/>
      <c r="AN851" s="251">
        <f>AN854+AN855</f>
        <v>0</v>
      </c>
      <c r="AO851" s="252"/>
      <c r="AP851" s="251">
        <f>AP854+AP855</f>
        <v>0</v>
      </c>
      <c r="AQ851" s="214"/>
      <c r="AR851" s="251">
        <f>AR854+AR855</f>
        <v>0</v>
      </c>
      <c r="AS851" s="214"/>
      <c r="AT851" s="251">
        <f>AT854+AT855</f>
        <v>0</v>
      </c>
      <c r="AU851" s="214"/>
      <c r="AV851" s="251">
        <f>AV854+AV855</f>
        <v>0</v>
      </c>
      <c r="AW851" s="214"/>
      <c r="AX851" s="261"/>
      <c r="AY851" s="476"/>
      <c r="AZ851" s="241"/>
      <c r="BA851" s="395" t="e">
        <f t="shared" si="38"/>
        <v>#DIV/0!</v>
      </c>
    </row>
    <row r="852" spans="1:53" ht="31.5" hidden="1" customHeight="1" x14ac:dyDescent="0.25">
      <c r="A852" s="236" t="s">
        <v>60</v>
      </c>
      <c r="B852" s="237" t="s">
        <v>837</v>
      </c>
      <c r="C852" s="237" t="s">
        <v>764</v>
      </c>
      <c r="D852" s="287" t="s">
        <v>495</v>
      </c>
      <c r="E852" s="249"/>
      <c r="F852" s="250"/>
      <c r="G852" s="251"/>
      <c r="H852" s="251"/>
      <c r="I852" s="251"/>
      <c r="J852" s="249"/>
      <c r="K852" s="250"/>
      <c r="L852" s="251"/>
      <c r="M852" s="251"/>
      <c r="N852" s="252"/>
      <c r="O852" s="251"/>
      <c r="P852" s="251"/>
      <c r="Q852" s="251"/>
      <c r="R852" s="251"/>
      <c r="S852" s="251"/>
      <c r="T852" s="251"/>
      <c r="U852" s="251"/>
      <c r="V852" s="214"/>
      <c r="W852" s="251"/>
      <c r="X852" s="251"/>
      <c r="Y852" s="251"/>
      <c r="Z852" s="214"/>
      <c r="AA852" s="251"/>
      <c r="AB852" s="214"/>
      <c r="AC852" s="251"/>
      <c r="AD852" s="214"/>
      <c r="AE852" s="251"/>
      <c r="AF852" s="214"/>
      <c r="AG852" s="251"/>
      <c r="AH852" s="214"/>
      <c r="AI852" s="251"/>
      <c r="AJ852" s="214"/>
      <c r="AK852" s="251"/>
      <c r="AL852" s="214"/>
      <c r="AM852" s="214"/>
      <c r="AN852" s="251"/>
      <c r="AO852" s="252"/>
      <c r="AP852" s="251"/>
      <c r="AQ852" s="214"/>
      <c r="AR852" s="251"/>
      <c r="AS852" s="214"/>
      <c r="AT852" s="251"/>
      <c r="AU852" s="214"/>
      <c r="AV852" s="251"/>
      <c r="AW852" s="214"/>
      <c r="AX852" s="242">
        <f>AX853</f>
        <v>0</v>
      </c>
      <c r="AY852" s="476"/>
      <c r="AZ852" s="239">
        <f>AZ853</f>
        <v>0</v>
      </c>
      <c r="BA852" s="395" t="e">
        <f t="shared" si="38"/>
        <v>#DIV/0!</v>
      </c>
    </row>
    <row r="853" spans="1:53" ht="33.75" hidden="1" customHeight="1" x14ac:dyDescent="0.25">
      <c r="A853" s="311" t="s">
        <v>60</v>
      </c>
      <c r="B853" s="247" t="s">
        <v>768</v>
      </c>
      <c r="C853" s="247" t="s">
        <v>764</v>
      </c>
      <c r="D853" s="248" t="s">
        <v>691</v>
      </c>
      <c r="E853" s="249"/>
      <c r="F853" s="250"/>
      <c r="G853" s="251"/>
      <c r="H853" s="251"/>
      <c r="I853" s="251"/>
      <c r="J853" s="249"/>
      <c r="K853" s="250"/>
      <c r="L853" s="251"/>
      <c r="M853" s="251"/>
      <c r="N853" s="252"/>
      <c r="O853" s="251"/>
      <c r="P853" s="251"/>
      <c r="Q853" s="251"/>
      <c r="R853" s="251"/>
      <c r="S853" s="251"/>
      <c r="T853" s="251"/>
      <c r="U853" s="251"/>
      <c r="V853" s="305"/>
      <c r="W853" s="251"/>
      <c r="X853" s="251"/>
      <c r="Y853" s="251"/>
      <c r="Z853" s="305"/>
      <c r="AA853" s="251"/>
      <c r="AB853" s="305"/>
      <c r="AC853" s="251"/>
      <c r="AD853" s="305"/>
      <c r="AE853" s="251"/>
      <c r="AF853" s="305"/>
      <c r="AG853" s="251"/>
      <c r="AH853" s="305"/>
      <c r="AI853" s="251"/>
      <c r="AJ853" s="305"/>
      <c r="AK853" s="251"/>
      <c r="AL853" s="305"/>
      <c r="AM853" s="305"/>
      <c r="AN853" s="251"/>
      <c r="AO853" s="252"/>
      <c r="AP853" s="251"/>
      <c r="AQ853" s="305"/>
      <c r="AR853" s="251"/>
      <c r="AS853" s="305">
        <v>34000</v>
      </c>
      <c r="AT853" s="251">
        <f>AS853</f>
        <v>34000</v>
      </c>
      <c r="AU853" s="305"/>
      <c r="AV853" s="251">
        <f>AT853</f>
        <v>34000</v>
      </c>
      <c r="AW853" s="305"/>
      <c r="AX853" s="253">
        <f>AX854</f>
        <v>0</v>
      </c>
      <c r="AY853" s="476"/>
      <c r="AZ853" s="251">
        <f>AZ854</f>
        <v>0</v>
      </c>
      <c r="BA853" s="395" t="e">
        <f t="shared" si="38"/>
        <v>#DIV/0!</v>
      </c>
    </row>
    <row r="854" spans="1:53" ht="48.75" hidden="1" customHeight="1" x14ac:dyDescent="0.25">
      <c r="A854" s="280" t="s">
        <v>60</v>
      </c>
      <c r="B854" s="257" t="s">
        <v>115</v>
      </c>
      <c r="C854" s="257" t="s">
        <v>764</v>
      </c>
      <c r="D854" s="258" t="s">
        <v>116</v>
      </c>
      <c r="E854" s="249"/>
      <c r="F854" s="250"/>
      <c r="G854" s="251"/>
      <c r="H854" s="251"/>
      <c r="I854" s="251"/>
      <c r="J854" s="249"/>
      <c r="K854" s="250"/>
      <c r="L854" s="251"/>
      <c r="M854" s="251"/>
      <c r="N854" s="252"/>
      <c r="O854" s="251"/>
      <c r="P854" s="251"/>
      <c r="Q854" s="251"/>
      <c r="R854" s="251"/>
      <c r="S854" s="251"/>
      <c r="T854" s="251"/>
      <c r="U854" s="251"/>
      <c r="V854" s="305"/>
      <c r="W854" s="251"/>
      <c r="X854" s="251"/>
      <c r="Y854" s="251"/>
      <c r="Z854" s="305"/>
      <c r="AA854" s="251"/>
      <c r="AB854" s="305"/>
      <c r="AC854" s="251"/>
      <c r="AD854" s="305"/>
      <c r="AE854" s="251"/>
      <c r="AF854" s="305"/>
      <c r="AG854" s="251"/>
      <c r="AH854" s="305"/>
      <c r="AI854" s="251"/>
      <c r="AJ854" s="305"/>
      <c r="AK854" s="251"/>
      <c r="AL854" s="305"/>
      <c r="AM854" s="305"/>
      <c r="AN854" s="251"/>
      <c r="AO854" s="252"/>
      <c r="AP854" s="251"/>
      <c r="AQ854" s="305"/>
      <c r="AR854" s="251"/>
      <c r="AS854" s="305"/>
      <c r="AT854" s="251"/>
      <c r="AU854" s="305"/>
      <c r="AV854" s="251"/>
      <c r="AW854" s="305"/>
      <c r="AX854" s="253">
        <f>AX855</f>
        <v>0</v>
      </c>
      <c r="AY854" s="476"/>
      <c r="AZ854" s="251">
        <f>AZ855</f>
        <v>0</v>
      </c>
      <c r="BA854" s="395" t="e">
        <f t="shared" si="38"/>
        <v>#DIV/0!</v>
      </c>
    </row>
    <row r="855" spans="1:53" ht="47.25" hidden="1" x14ac:dyDescent="0.25">
      <c r="A855" s="280" t="s">
        <v>60</v>
      </c>
      <c r="B855" s="257" t="s">
        <v>115</v>
      </c>
      <c r="C855" s="257" t="s">
        <v>771</v>
      </c>
      <c r="D855" s="258" t="s">
        <v>159</v>
      </c>
      <c r="E855" s="239"/>
      <c r="F855" s="259"/>
      <c r="G855" s="241"/>
      <c r="H855" s="241"/>
      <c r="I855" s="241"/>
      <c r="J855" s="239"/>
      <c r="K855" s="259"/>
      <c r="L855" s="241"/>
      <c r="M855" s="241"/>
      <c r="N855" s="260"/>
      <c r="O855" s="241"/>
      <c r="P855" s="241"/>
      <c r="Q855" s="241"/>
      <c r="R855" s="241"/>
      <c r="S855" s="241"/>
      <c r="T855" s="241"/>
      <c r="U855" s="241"/>
      <c r="V855" s="214"/>
      <c r="W855" s="241"/>
      <c r="X855" s="241"/>
      <c r="Y855" s="241"/>
      <c r="Z855" s="214"/>
      <c r="AA855" s="241"/>
      <c r="AB855" s="214"/>
      <c r="AC855" s="241"/>
      <c r="AD855" s="214"/>
      <c r="AE855" s="241"/>
      <c r="AF855" s="214"/>
      <c r="AG855" s="241"/>
      <c r="AH855" s="214"/>
      <c r="AI855" s="241"/>
      <c r="AJ855" s="214"/>
      <c r="AK855" s="241"/>
      <c r="AL855" s="214"/>
      <c r="AM855" s="214"/>
      <c r="AN855" s="241"/>
      <c r="AO855" s="260"/>
      <c r="AP855" s="241"/>
      <c r="AQ855" s="214"/>
      <c r="AR855" s="241"/>
      <c r="AS855" s="214"/>
      <c r="AT855" s="241"/>
      <c r="AU855" s="214"/>
      <c r="AV855" s="241"/>
      <c r="AW855" s="214"/>
      <c r="AX855" s="261">
        <f>'[1]4 Расх.2018 '!AX270</f>
        <v>0</v>
      </c>
      <c r="AY855" s="476"/>
      <c r="AZ855" s="241">
        <f>'[1]4 Расх.2018 '!BB270</f>
        <v>0</v>
      </c>
      <c r="BA855" s="395" t="e">
        <f t="shared" si="38"/>
        <v>#DIV/0!</v>
      </c>
    </row>
    <row r="856" spans="1:53" ht="15.75" x14ac:dyDescent="0.25">
      <c r="A856" s="236" t="s">
        <v>60</v>
      </c>
      <c r="B856" s="237" t="s">
        <v>837</v>
      </c>
      <c r="C856" s="237" t="s">
        <v>764</v>
      </c>
      <c r="D856" s="287" t="s">
        <v>495</v>
      </c>
      <c r="E856" s="239"/>
      <c r="F856" s="259"/>
      <c r="G856" s="241"/>
      <c r="H856" s="241"/>
      <c r="I856" s="241"/>
      <c r="J856" s="239"/>
      <c r="K856" s="259"/>
      <c r="L856" s="241"/>
      <c r="M856" s="241"/>
      <c r="N856" s="260"/>
      <c r="O856" s="241"/>
      <c r="P856" s="241"/>
      <c r="Q856" s="241"/>
      <c r="R856" s="241"/>
      <c r="S856" s="241"/>
      <c r="T856" s="241"/>
      <c r="U856" s="241"/>
      <c r="V856" s="214"/>
      <c r="W856" s="241"/>
      <c r="X856" s="241"/>
      <c r="Y856" s="241"/>
      <c r="Z856" s="214"/>
      <c r="AA856" s="241"/>
      <c r="AB856" s="214"/>
      <c r="AC856" s="241"/>
      <c r="AD856" s="214"/>
      <c r="AE856" s="241"/>
      <c r="AF856" s="214"/>
      <c r="AG856" s="241"/>
      <c r="AH856" s="214"/>
      <c r="AI856" s="241"/>
      <c r="AJ856" s="214"/>
      <c r="AK856" s="241"/>
      <c r="AL856" s="214"/>
      <c r="AM856" s="214"/>
      <c r="AN856" s="241"/>
      <c r="AO856" s="260"/>
      <c r="AP856" s="241"/>
      <c r="AQ856" s="214"/>
      <c r="AR856" s="241"/>
      <c r="AS856" s="214"/>
      <c r="AT856" s="241"/>
      <c r="AU856" s="214"/>
      <c r="AV856" s="241"/>
      <c r="AW856" s="214"/>
      <c r="AX856" s="261">
        <f>AX857</f>
        <v>19</v>
      </c>
      <c r="AY856" s="476"/>
      <c r="AZ856" s="241"/>
      <c r="BA856" s="395"/>
    </row>
    <row r="857" spans="1:53" ht="31.5" x14ac:dyDescent="0.25">
      <c r="A857" s="311" t="s">
        <v>60</v>
      </c>
      <c r="B857" s="247" t="s">
        <v>768</v>
      </c>
      <c r="C857" s="247" t="s">
        <v>764</v>
      </c>
      <c r="D857" s="248" t="s">
        <v>691</v>
      </c>
      <c r="E857" s="249"/>
      <c r="F857" s="250"/>
      <c r="G857" s="251"/>
      <c r="H857" s="251"/>
      <c r="I857" s="251"/>
      <c r="J857" s="249"/>
      <c r="K857" s="250"/>
      <c r="L857" s="251"/>
      <c r="M857" s="251"/>
      <c r="N857" s="252"/>
      <c r="O857" s="251"/>
      <c r="P857" s="251"/>
      <c r="Q857" s="251"/>
      <c r="R857" s="251"/>
      <c r="S857" s="251"/>
      <c r="T857" s="251"/>
      <c r="U857" s="251"/>
      <c r="V857" s="305"/>
      <c r="W857" s="251"/>
      <c r="X857" s="251"/>
      <c r="Y857" s="251"/>
      <c r="Z857" s="305"/>
      <c r="AA857" s="251"/>
      <c r="AB857" s="305"/>
      <c r="AC857" s="251"/>
      <c r="AD857" s="305"/>
      <c r="AE857" s="251"/>
      <c r="AF857" s="305"/>
      <c r="AG857" s="251"/>
      <c r="AH857" s="305"/>
      <c r="AI857" s="251"/>
      <c r="AJ857" s="305"/>
      <c r="AK857" s="251"/>
      <c r="AL857" s="305"/>
      <c r="AM857" s="305"/>
      <c r="AN857" s="251"/>
      <c r="AO857" s="252"/>
      <c r="AP857" s="251"/>
      <c r="AQ857" s="305"/>
      <c r="AR857" s="251"/>
      <c r="AS857" s="305">
        <v>34000</v>
      </c>
      <c r="AT857" s="251">
        <f>AS857</f>
        <v>34000</v>
      </c>
      <c r="AU857" s="305"/>
      <c r="AV857" s="251">
        <f>AT857</f>
        <v>34000</v>
      </c>
      <c r="AW857" s="305"/>
      <c r="AX857" s="253">
        <f>AX858</f>
        <v>19</v>
      </c>
      <c r="AY857" s="476"/>
      <c r="AZ857" s="241"/>
      <c r="BA857" s="395"/>
    </row>
    <row r="858" spans="1:53" ht="31.5" x14ac:dyDescent="0.25">
      <c r="A858" s="280" t="s">
        <v>60</v>
      </c>
      <c r="B858" s="257" t="s">
        <v>115</v>
      </c>
      <c r="C858" s="257" t="s">
        <v>764</v>
      </c>
      <c r="D858" s="258" t="s">
        <v>116</v>
      </c>
      <c r="E858" s="249"/>
      <c r="F858" s="250"/>
      <c r="G858" s="251"/>
      <c r="H858" s="251"/>
      <c r="I858" s="251"/>
      <c r="J858" s="249"/>
      <c r="K858" s="250"/>
      <c r="L858" s="251"/>
      <c r="M858" s="251"/>
      <c r="N858" s="252"/>
      <c r="O858" s="251"/>
      <c r="P858" s="251"/>
      <c r="Q858" s="251"/>
      <c r="R858" s="251"/>
      <c r="S858" s="251"/>
      <c r="T858" s="251"/>
      <c r="U858" s="251"/>
      <c r="V858" s="305"/>
      <c r="W858" s="251"/>
      <c r="X858" s="251"/>
      <c r="Y858" s="251"/>
      <c r="Z858" s="305"/>
      <c r="AA858" s="251"/>
      <c r="AB858" s="305"/>
      <c r="AC858" s="251"/>
      <c r="AD858" s="305"/>
      <c r="AE858" s="251"/>
      <c r="AF858" s="305"/>
      <c r="AG858" s="251"/>
      <c r="AH858" s="305"/>
      <c r="AI858" s="251"/>
      <c r="AJ858" s="305"/>
      <c r="AK858" s="251"/>
      <c r="AL858" s="305"/>
      <c r="AM858" s="305"/>
      <c r="AN858" s="251"/>
      <c r="AO858" s="252"/>
      <c r="AP858" s="251"/>
      <c r="AQ858" s="305"/>
      <c r="AR858" s="251"/>
      <c r="AS858" s="305"/>
      <c r="AT858" s="251"/>
      <c r="AU858" s="305"/>
      <c r="AV858" s="251"/>
      <c r="AW858" s="305"/>
      <c r="AX858" s="253">
        <f>AX859</f>
        <v>19</v>
      </c>
      <c r="AY858" s="476"/>
      <c r="AZ858" s="241"/>
      <c r="BA858" s="395"/>
    </row>
    <row r="859" spans="1:53" ht="47.25" x14ac:dyDescent="0.25">
      <c r="A859" s="280" t="s">
        <v>60</v>
      </c>
      <c r="B859" s="257" t="s">
        <v>115</v>
      </c>
      <c r="C859" s="257" t="s">
        <v>771</v>
      </c>
      <c r="D859" s="258" t="s">
        <v>159</v>
      </c>
      <c r="E859" s="239"/>
      <c r="F859" s="259"/>
      <c r="G859" s="241"/>
      <c r="H859" s="241"/>
      <c r="I859" s="241"/>
      <c r="J859" s="239"/>
      <c r="K859" s="259"/>
      <c r="L859" s="241"/>
      <c r="M859" s="241"/>
      <c r="N859" s="260"/>
      <c r="O859" s="241"/>
      <c r="P859" s="241"/>
      <c r="Q859" s="241"/>
      <c r="R859" s="241"/>
      <c r="S859" s="241"/>
      <c r="T859" s="241"/>
      <c r="U859" s="241"/>
      <c r="V859" s="214"/>
      <c r="W859" s="241"/>
      <c r="X859" s="241"/>
      <c r="Y859" s="241"/>
      <c r="Z859" s="214"/>
      <c r="AA859" s="241"/>
      <c r="AB859" s="214"/>
      <c r="AC859" s="241"/>
      <c r="AD859" s="214"/>
      <c r="AE859" s="241"/>
      <c r="AF859" s="214"/>
      <c r="AG859" s="241"/>
      <c r="AH859" s="214"/>
      <c r="AI859" s="241"/>
      <c r="AJ859" s="214"/>
      <c r="AK859" s="241"/>
      <c r="AL859" s="214"/>
      <c r="AM859" s="214"/>
      <c r="AN859" s="241"/>
      <c r="AO859" s="260"/>
      <c r="AP859" s="241"/>
      <c r="AQ859" s="214"/>
      <c r="AR859" s="241"/>
      <c r="AS859" s="214"/>
      <c r="AT859" s="241"/>
      <c r="AU859" s="214"/>
      <c r="AV859" s="241"/>
      <c r="AW859" s="214"/>
      <c r="AX859" s="261">
        <v>19</v>
      </c>
      <c r="AY859" s="476"/>
      <c r="AZ859" s="241"/>
      <c r="BA859" s="395"/>
    </row>
    <row r="860" spans="1:53" ht="15.75" x14ac:dyDescent="0.25">
      <c r="A860" s="236" t="s">
        <v>812</v>
      </c>
      <c r="B860" s="237" t="s">
        <v>766</v>
      </c>
      <c r="C860" s="237" t="s">
        <v>764</v>
      </c>
      <c r="D860" s="238" t="s">
        <v>496</v>
      </c>
      <c r="E860" s="239"/>
      <c r="F860" s="259"/>
      <c r="G860" s="241"/>
      <c r="H860" s="241"/>
      <c r="I860" s="241"/>
      <c r="J860" s="239"/>
      <c r="K860" s="259"/>
      <c r="L860" s="241"/>
      <c r="M860" s="241"/>
      <c r="N860" s="260"/>
      <c r="O860" s="241"/>
      <c r="P860" s="241"/>
      <c r="Q860" s="241"/>
      <c r="R860" s="241"/>
      <c r="S860" s="241"/>
      <c r="T860" s="241"/>
      <c r="U860" s="241"/>
      <c r="V860" s="214"/>
      <c r="W860" s="241"/>
      <c r="X860" s="241"/>
      <c r="Y860" s="241"/>
      <c r="Z860" s="270"/>
      <c r="AA860" s="241"/>
      <c r="AB860" s="214"/>
      <c r="AC860" s="241"/>
      <c r="AD860" s="214"/>
      <c r="AE860" s="241"/>
      <c r="AF860" s="214"/>
      <c r="AG860" s="241"/>
      <c r="AH860" s="214"/>
      <c r="AI860" s="241"/>
      <c r="AJ860" s="214"/>
      <c r="AK860" s="241"/>
      <c r="AL860" s="214"/>
      <c r="AM860" s="214"/>
      <c r="AN860" s="241"/>
      <c r="AO860" s="270"/>
      <c r="AP860" s="241"/>
      <c r="AQ860" s="214"/>
      <c r="AR860" s="241"/>
      <c r="AS860" s="214"/>
      <c r="AT860" s="241"/>
      <c r="AU860" s="214"/>
      <c r="AV860" s="241"/>
      <c r="AW860" s="214"/>
      <c r="AX860" s="242">
        <f>AX878+AX861</f>
        <v>664</v>
      </c>
      <c r="AY860" s="476"/>
      <c r="AZ860" s="239">
        <f>AZ878+AZ861</f>
        <v>353.03300000000002</v>
      </c>
      <c r="BA860" s="395">
        <f t="shared" si="38"/>
        <v>53.167620481927713</v>
      </c>
    </row>
    <row r="861" spans="1:53" ht="15.75" x14ac:dyDescent="0.25">
      <c r="A861" s="236" t="s">
        <v>813</v>
      </c>
      <c r="B861" s="237" t="s">
        <v>766</v>
      </c>
      <c r="C861" s="237" t="s">
        <v>764</v>
      </c>
      <c r="D861" s="238" t="s">
        <v>497</v>
      </c>
      <c r="E861" s="239"/>
      <c r="F861" s="259"/>
      <c r="G861" s="241"/>
      <c r="H861" s="241"/>
      <c r="I861" s="241"/>
      <c r="J861" s="239"/>
      <c r="K861" s="259"/>
      <c r="L861" s="241"/>
      <c r="M861" s="241"/>
      <c r="N861" s="260"/>
      <c r="O861" s="241"/>
      <c r="P861" s="241"/>
      <c r="Q861" s="241"/>
      <c r="R861" s="241"/>
      <c r="S861" s="241"/>
      <c r="T861" s="241"/>
      <c r="U861" s="241"/>
      <c r="V861" s="214"/>
      <c r="W861" s="241"/>
      <c r="X861" s="241"/>
      <c r="Y861" s="241"/>
      <c r="Z861" s="270"/>
      <c r="AA861" s="241"/>
      <c r="AB861" s="214"/>
      <c r="AC861" s="241"/>
      <c r="AD861" s="214"/>
      <c r="AE861" s="241"/>
      <c r="AF861" s="214"/>
      <c r="AG861" s="241"/>
      <c r="AH861" s="214"/>
      <c r="AI861" s="241"/>
      <c r="AJ861" s="214"/>
      <c r="AK861" s="241"/>
      <c r="AL861" s="214"/>
      <c r="AM861" s="214"/>
      <c r="AN861" s="241"/>
      <c r="AO861" s="270"/>
      <c r="AP861" s="241"/>
      <c r="AQ861" s="214"/>
      <c r="AR861" s="241"/>
      <c r="AS861" s="214"/>
      <c r="AT861" s="241"/>
      <c r="AU861" s="214"/>
      <c r="AV861" s="241"/>
      <c r="AW861" s="214"/>
      <c r="AX861" s="242">
        <f>AX862</f>
        <v>200</v>
      </c>
      <c r="AY861" s="476"/>
      <c r="AZ861" s="239">
        <f>AZ862</f>
        <v>353.03300000000002</v>
      </c>
      <c r="BA861" s="395">
        <f t="shared" si="38"/>
        <v>176.51650000000001</v>
      </c>
    </row>
    <row r="862" spans="1:53" ht="34.5" customHeight="1" x14ac:dyDescent="0.25">
      <c r="A862" s="255" t="s">
        <v>813</v>
      </c>
      <c r="B862" s="247" t="s">
        <v>768</v>
      </c>
      <c r="C862" s="247" t="s">
        <v>764</v>
      </c>
      <c r="D862" s="248" t="s">
        <v>691</v>
      </c>
      <c r="E862" s="249"/>
      <c r="F862" s="250"/>
      <c r="G862" s="251"/>
      <c r="H862" s="251"/>
      <c r="I862" s="251"/>
      <c r="J862" s="249"/>
      <c r="K862" s="250"/>
      <c r="L862" s="251"/>
      <c r="M862" s="251"/>
      <c r="N862" s="252"/>
      <c r="O862" s="251"/>
      <c r="P862" s="251"/>
      <c r="Q862" s="251"/>
      <c r="R862" s="251"/>
      <c r="S862" s="251"/>
      <c r="T862" s="251"/>
      <c r="U862" s="251"/>
      <c r="V862" s="214"/>
      <c r="W862" s="251"/>
      <c r="X862" s="251"/>
      <c r="Y862" s="251"/>
      <c r="Z862" s="214"/>
      <c r="AA862" s="251"/>
      <c r="AB862" s="214"/>
      <c r="AC862" s="251"/>
      <c r="AD862" s="214"/>
      <c r="AE862" s="251"/>
      <c r="AF862" s="214"/>
      <c r="AG862" s="251"/>
      <c r="AH862" s="214"/>
      <c r="AI862" s="251"/>
      <c r="AJ862" s="214"/>
      <c r="AK862" s="251"/>
      <c r="AL862" s="214"/>
      <c r="AM862" s="214"/>
      <c r="AN862" s="251"/>
      <c r="AO862" s="252"/>
      <c r="AP862" s="251"/>
      <c r="AQ862" s="214"/>
      <c r="AR862" s="251"/>
      <c r="AS862" s="214"/>
      <c r="AT862" s="251"/>
      <c r="AU862" s="214"/>
      <c r="AV862" s="251"/>
      <c r="AW862" s="214"/>
      <c r="AX862" s="261">
        <f>AX863+AX873</f>
        <v>200</v>
      </c>
      <c r="AY862" s="476"/>
      <c r="AZ862" s="241">
        <f>AZ863+AZ873</f>
        <v>353.03300000000002</v>
      </c>
      <c r="BA862" s="395">
        <f t="shared" si="38"/>
        <v>176.51650000000001</v>
      </c>
    </row>
    <row r="863" spans="1:53" ht="37.5" customHeight="1" x14ac:dyDescent="0.25">
      <c r="A863" s="255" t="s">
        <v>813</v>
      </c>
      <c r="B863" s="257" t="s">
        <v>187</v>
      </c>
      <c r="C863" s="257" t="s">
        <v>764</v>
      </c>
      <c r="D863" s="258" t="s">
        <v>188</v>
      </c>
      <c r="E863" s="249"/>
      <c r="F863" s="250"/>
      <c r="G863" s="251"/>
      <c r="H863" s="251"/>
      <c r="I863" s="251"/>
      <c r="J863" s="249"/>
      <c r="K863" s="250"/>
      <c r="L863" s="251"/>
      <c r="M863" s="251"/>
      <c r="N863" s="252"/>
      <c r="O863" s="251"/>
      <c r="P863" s="251"/>
      <c r="Q863" s="251"/>
      <c r="R863" s="251"/>
      <c r="S863" s="251"/>
      <c r="T863" s="251"/>
      <c r="U863" s="251"/>
      <c r="V863" s="214"/>
      <c r="W863" s="251"/>
      <c r="X863" s="251"/>
      <c r="Y863" s="251"/>
      <c r="Z863" s="214"/>
      <c r="AA863" s="251"/>
      <c r="AB863" s="214"/>
      <c r="AC863" s="251"/>
      <c r="AD863" s="214"/>
      <c r="AE863" s="251"/>
      <c r="AF863" s="214"/>
      <c r="AG863" s="251"/>
      <c r="AH863" s="214"/>
      <c r="AI863" s="251"/>
      <c r="AJ863" s="214"/>
      <c r="AK863" s="251"/>
      <c r="AL863" s="214"/>
      <c r="AM863" s="214"/>
      <c r="AN863" s="251"/>
      <c r="AO863" s="252"/>
      <c r="AP863" s="251"/>
      <c r="AQ863" s="214"/>
      <c r="AR863" s="251"/>
      <c r="AS863" s="214"/>
      <c r="AT863" s="251"/>
      <c r="AU863" s="214"/>
      <c r="AV863" s="251"/>
      <c r="AW863" s="214"/>
      <c r="AX863" s="261">
        <f>AX864</f>
        <v>200</v>
      </c>
      <c r="AY863" s="476"/>
      <c r="AZ863" s="241">
        <f>AZ864</f>
        <v>0</v>
      </c>
      <c r="BA863" s="395">
        <f t="shared" si="38"/>
        <v>0</v>
      </c>
    </row>
    <row r="864" spans="1:53" ht="28.5" customHeight="1" x14ac:dyDescent="0.25">
      <c r="A864" s="255" t="s">
        <v>813</v>
      </c>
      <c r="B864" s="257" t="s">
        <v>187</v>
      </c>
      <c r="C864" s="257" t="s">
        <v>801</v>
      </c>
      <c r="D864" s="258" t="s">
        <v>161</v>
      </c>
      <c r="E864" s="249"/>
      <c r="F864" s="250"/>
      <c r="G864" s="251"/>
      <c r="H864" s="251"/>
      <c r="I864" s="251"/>
      <c r="J864" s="249"/>
      <c r="K864" s="250"/>
      <c r="L864" s="251"/>
      <c r="M864" s="251"/>
      <c r="N864" s="252"/>
      <c r="O864" s="251"/>
      <c r="P864" s="251"/>
      <c r="Q864" s="251"/>
      <c r="R864" s="251"/>
      <c r="S864" s="251"/>
      <c r="T864" s="251"/>
      <c r="U864" s="251"/>
      <c r="V864" s="214"/>
      <c r="W864" s="251"/>
      <c r="X864" s="251"/>
      <c r="Y864" s="251"/>
      <c r="Z864" s="214"/>
      <c r="AA864" s="251"/>
      <c r="AB864" s="214"/>
      <c r="AC864" s="251"/>
      <c r="AD864" s="214"/>
      <c r="AE864" s="251"/>
      <c r="AF864" s="214"/>
      <c r="AG864" s="251"/>
      <c r="AH864" s="214"/>
      <c r="AI864" s="251"/>
      <c r="AJ864" s="214"/>
      <c r="AK864" s="251"/>
      <c r="AL864" s="214"/>
      <c r="AM864" s="214"/>
      <c r="AN864" s="251"/>
      <c r="AO864" s="252"/>
      <c r="AP864" s="251"/>
      <c r="AQ864" s="214"/>
      <c r="AR864" s="251"/>
      <c r="AS864" s="214"/>
      <c r="AT864" s="251"/>
      <c r="AU864" s="214"/>
      <c r="AV864" s="251"/>
      <c r="AW864" s="214"/>
      <c r="AX864" s="261">
        <v>200</v>
      </c>
      <c r="AY864" s="476"/>
      <c r="AZ864" s="241">
        <f>'[1]4 Расх.2018 '!BB291</f>
        <v>0</v>
      </c>
      <c r="BA864" s="395">
        <f t="shared" si="38"/>
        <v>0</v>
      </c>
    </row>
    <row r="865" spans="1:53" ht="0.75" hidden="1" customHeight="1" x14ac:dyDescent="0.25">
      <c r="A865" s="236"/>
      <c r="B865" s="237"/>
      <c r="C865" s="237"/>
      <c r="D865" s="238"/>
      <c r="E865" s="239"/>
      <c r="F865" s="259"/>
      <c r="G865" s="241"/>
      <c r="H865" s="241"/>
      <c r="I865" s="241"/>
      <c r="J865" s="239"/>
      <c r="K865" s="259"/>
      <c r="L865" s="241"/>
      <c r="M865" s="241"/>
      <c r="N865" s="260"/>
      <c r="O865" s="241"/>
      <c r="P865" s="241"/>
      <c r="Q865" s="241"/>
      <c r="R865" s="241"/>
      <c r="S865" s="241"/>
      <c r="T865" s="241"/>
      <c r="U865" s="241"/>
      <c r="V865" s="214"/>
      <c r="W865" s="241"/>
      <c r="X865" s="241"/>
      <c r="Y865" s="241"/>
      <c r="Z865" s="270"/>
      <c r="AA865" s="241"/>
      <c r="AB865" s="214"/>
      <c r="AC865" s="241"/>
      <c r="AD865" s="214"/>
      <c r="AE865" s="241"/>
      <c r="AF865" s="214"/>
      <c r="AG865" s="241"/>
      <c r="AH865" s="214"/>
      <c r="AI865" s="241"/>
      <c r="AJ865" s="214"/>
      <c r="AK865" s="241"/>
      <c r="AL865" s="214"/>
      <c r="AM865" s="214"/>
      <c r="AN865" s="241"/>
      <c r="AO865" s="270"/>
      <c r="AP865" s="241"/>
      <c r="AQ865" s="214"/>
      <c r="AR865" s="241"/>
      <c r="AS865" s="214"/>
      <c r="AT865" s="241"/>
      <c r="AU865" s="214"/>
      <c r="AV865" s="241"/>
      <c r="AW865" s="214"/>
      <c r="AX865" s="242"/>
      <c r="AY865" s="476"/>
      <c r="AZ865" s="239"/>
      <c r="BA865" s="395" t="e">
        <f t="shared" si="38"/>
        <v>#DIV/0!</v>
      </c>
    </row>
    <row r="866" spans="1:53" ht="0.75" hidden="1" customHeight="1" x14ac:dyDescent="0.25">
      <c r="A866" s="236"/>
      <c r="B866" s="237"/>
      <c r="C866" s="237"/>
      <c r="D866" s="238"/>
      <c r="E866" s="239"/>
      <c r="F866" s="259"/>
      <c r="G866" s="241"/>
      <c r="H866" s="241"/>
      <c r="I866" s="241"/>
      <c r="J866" s="239"/>
      <c r="K866" s="259"/>
      <c r="L866" s="241"/>
      <c r="M866" s="241"/>
      <c r="N866" s="260"/>
      <c r="O866" s="241"/>
      <c r="P866" s="241"/>
      <c r="Q866" s="241"/>
      <c r="R866" s="241"/>
      <c r="S866" s="241"/>
      <c r="T866" s="241"/>
      <c r="U866" s="241"/>
      <c r="V866" s="214"/>
      <c r="W866" s="241"/>
      <c r="X866" s="241"/>
      <c r="Y866" s="241"/>
      <c r="Z866" s="270"/>
      <c r="AA866" s="241"/>
      <c r="AB866" s="214"/>
      <c r="AC866" s="241"/>
      <c r="AD866" s="214"/>
      <c r="AE866" s="241"/>
      <c r="AF866" s="214"/>
      <c r="AG866" s="241"/>
      <c r="AH866" s="214"/>
      <c r="AI866" s="241"/>
      <c r="AJ866" s="214"/>
      <c r="AK866" s="241"/>
      <c r="AL866" s="214"/>
      <c r="AM866" s="214"/>
      <c r="AN866" s="241"/>
      <c r="AO866" s="270"/>
      <c r="AP866" s="241"/>
      <c r="AQ866" s="214"/>
      <c r="AR866" s="241"/>
      <c r="AS866" s="214"/>
      <c r="AT866" s="241"/>
      <c r="AU866" s="214"/>
      <c r="AV866" s="241"/>
      <c r="AW866" s="214"/>
      <c r="AX866" s="242"/>
      <c r="AY866" s="476"/>
      <c r="AZ866" s="239"/>
      <c r="BA866" s="395" t="e">
        <f t="shared" si="38"/>
        <v>#DIV/0!</v>
      </c>
    </row>
    <row r="867" spans="1:53" ht="36" hidden="1" customHeight="1" x14ac:dyDescent="0.25">
      <c r="A867" s="236"/>
      <c r="B867" s="237"/>
      <c r="C867" s="237"/>
      <c r="D867" s="238"/>
      <c r="E867" s="239"/>
      <c r="F867" s="259"/>
      <c r="G867" s="241"/>
      <c r="H867" s="241"/>
      <c r="I867" s="241"/>
      <c r="J867" s="239"/>
      <c r="K867" s="259"/>
      <c r="L867" s="241"/>
      <c r="M867" s="241"/>
      <c r="N867" s="260"/>
      <c r="O867" s="241"/>
      <c r="P867" s="241"/>
      <c r="Q867" s="241"/>
      <c r="R867" s="241"/>
      <c r="S867" s="241"/>
      <c r="T867" s="241"/>
      <c r="U867" s="241"/>
      <c r="V867" s="214"/>
      <c r="W867" s="241"/>
      <c r="X867" s="241"/>
      <c r="Y867" s="241"/>
      <c r="Z867" s="270"/>
      <c r="AA867" s="241"/>
      <c r="AB867" s="214"/>
      <c r="AC867" s="241"/>
      <c r="AD867" s="214"/>
      <c r="AE867" s="241"/>
      <c r="AF867" s="214"/>
      <c r="AG867" s="241"/>
      <c r="AH867" s="214"/>
      <c r="AI867" s="241"/>
      <c r="AJ867" s="214"/>
      <c r="AK867" s="241"/>
      <c r="AL867" s="214"/>
      <c r="AM867" s="214"/>
      <c r="AN867" s="241"/>
      <c r="AO867" s="270"/>
      <c r="AP867" s="241"/>
      <c r="AQ867" s="214"/>
      <c r="AR867" s="241"/>
      <c r="AS867" s="214"/>
      <c r="AT867" s="241"/>
      <c r="AU867" s="214"/>
      <c r="AV867" s="241"/>
      <c r="AW867" s="214"/>
      <c r="AX867" s="242"/>
      <c r="AY867" s="476"/>
      <c r="AZ867" s="239"/>
      <c r="BA867" s="395" t="e">
        <f t="shared" si="38"/>
        <v>#DIV/0!</v>
      </c>
    </row>
    <row r="868" spans="1:53" ht="30" hidden="1" customHeight="1" x14ac:dyDescent="0.25">
      <c r="A868" s="236"/>
      <c r="B868" s="237"/>
      <c r="C868" s="237"/>
      <c r="D868" s="238"/>
      <c r="E868" s="239"/>
      <c r="F868" s="259"/>
      <c r="G868" s="241"/>
      <c r="H868" s="241"/>
      <c r="I868" s="241"/>
      <c r="J868" s="239"/>
      <c r="K868" s="259"/>
      <c r="L868" s="241"/>
      <c r="M868" s="241"/>
      <c r="N868" s="260"/>
      <c r="O868" s="241"/>
      <c r="P868" s="241"/>
      <c r="Q868" s="241"/>
      <c r="R868" s="241"/>
      <c r="S868" s="241"/>
      <c r="T868" s="241"/>
      <c r="U868" s="241"/>
      <c r="V868" s="214"/>
      <c r="W868" s="241"/>
      <c r="X868" s="241"/>
      <c r="Y868" s="241"/>
      <c r="Z868" s="270"/>
      <c r="AA868" s="241"/>
      <c r="AB868" s="214"/>
      <c r="AC868" s="241"/>
      <c r="AD868" s="214"/>
      <c r="AE868" s="241"/>
      <c r="AF868" s="214"/>
      <c r="AG868" s="241"/>
      <c r="AH868" s="214"/>
      <c r="AI868" s="241"/>
      <c r="AJ868" s="214"/>
      <c r="AK868" s="241"/>
      <c r="AL868" s="214"/>
      <c r="AM868" s="214"/>
      <c r="AN868" s="241"/>
      <c r="AO868" s="270"/>
      <c r="AP868" s="241"/>
      <c r="AQ868" s="214"/>
      <c r="AR868" s="241"/>
      <c r="AS868" s="214"/>
      <c r="AT868" s="241"/>
      <c r="AU868" s="214"/>
      <c r="AV868" s="241"/>
      <c r="AW868" s="214"/>
      <c r="AX868" s="242"/>
      <c r="AY868" s="476"/>
      <c r="AZ868" s="239"/>
      <c r="BA868" s="395" t="e">
        <f t="shared" si="38"/>
        <v>#DIV/0!</v>
      </c>
    </row>
    <row r="869" spans="1:53" ht="30.75" hidden="1" customHeight="1" x14ac:dyDescent="0.25">
      <c r="A869" s="236"/>
      <c r="B869" s="237"/>
      <c r="C869" s="237"/>
      <c r="D869" s="238"/>
      <c r="E869" s="239"/>
      <c r="F869" s="259"/>
      <c r="G869" s="241"/>
      <c r="H869" s="241"/>
      <c r="I869" s="241"/>
      <c r="J869" s="239"/>
      <c r="K869" s="259"/>
      <c r="L869" s="241"/>
      <c r="M869" s="241"/>
      <c r="N869" s="260"/>
      <c r="O869" s="241"/>
      <c r="P869" s="241"/>
      <c r="Q869" s="241"/>
      <c r="R869" s="241"/>
      <c r="S869" s="241"/>
      <c r="T869" s="241"/>
      <c r="U869" s="241"/>
      <c r="V869" s="214"/>
      <c r="W869" s="241"/>
      <c r="X869" s="241"/>
      <c r="Y869" s="241"/>
      <c r="Z869" s="270"/>
      <c r="AA869" s="241"/>
      <c r="AB869" s="214"/>
      <c r="AC869" s="241"/>
      <c r="AD869" s="214"/>
      <c r="AE869" s="241"/>
      <c r="AF869" s="214"/>
      <c r="AG869" s="241"/>
      <c r="AH869" s="214"/>
      <c r="AI869" s="241"/>
      <c r="AJ869" s="214"/>
      <c r="AK869" s="241"/>
      <c r="AL869" s="214"/>
      <c r="AM869" s="214"/>
      <c r="AN869" s="241"/>
      <c r="AO869" s="270"/>
      <c r="AP869" s="241"/>
      <c r="AQ869" s="214"/>
      <c r="AR869" s="241"/>
      <c r="AS869" s="214"/>
      <c r="AT869" s="241"/>
      <c r="AU869" s="214"/>
      <c r="AV869" s="241"/>
      <c r="AW869" s="214"/>
      <c r="AX869" s="242"/>
      <c r="AY869" s="476"/>
      <c r="AZ869" s="239"/>
      <c r="BA869" s="395" t="e">
        <f t="shared" si="38"/>
        <v>#DIV/0!</v>
      </c>
    </row>
    <row r="870" spans="1:53" ht="27.75" hidden="1" customHeight="1" x14ac:dyDescent="0.25">
      <c r="A870" s="236"/>
      <c r="B870" s="237"/>
      <c r="C870" s="237"/>
      <c r="D870" s="238"/>
      <c r="E870" s="239"/>
      <c r="F870" s="259"/>
      <c r="G870" s="241"/>
      <c r="H870" s="241"/>
      <c r="I870" s="241"/>
      <c r="J870" s="239"/>
      <c r="K870" s="259"/>
      <c r="L870" s="241"/>
      <c r="M870" s="241"/>
      <c r="N870" s="260"/>
      <c r="O870" s="241"/>
      <c r="P870" s="241"/>
      <c r="Q870" s="241"/>
      <c r="R870" s="241"/>
      <c r="S870" s="241"/>
      <c r="T870" s="241"/>
      <c r="U870" s="241"/>
      <c r="V870" s="214"/>
      <c r="W870" s="241"/>
      <c r="X870" s="241"/>
      <c r="Y870" s="241"/>
      <c r="Z870" s="270"/>
      <c r="AA870" s="241"/>
      <c r="AB870" s="214"/>
      <c r="AC870" s="241"/>
      <c r="AD870" s="214"/>
      <c r="AE870" s="241"/>
      <c r="AF870" s="214"/>
      <c r="AG870" s="241"/>
      <c r="AH870" s="214"/>
      <c r="AI870" s="241"/>
      <c r="AJ870" s="214"/>
      <c r="AK870" s="241"/>
      <c r="AL870" s="214"/>
      <c r="AM870" s="214"/>
      <c r="AN870" s="241"/>
      <c r="AO870" s="270"/>
      <c r="AP870" s="241"/>
      <c r="AQ870" s="214"/>
      <c r="AR870" s="241"/>
      <c r="AS870" s="214"/>
      <c r="AT870" s="241"/>
      <c r="AU870" s="214"/>
      <c r="AV870" s="241"/>
      <c r="AW870" s="214"/>
      <c r="AX870" s="242"/>
      <c r="AY870" s="476"/>
      <c r="AZ870" s="239"/>
      <c r="BA870" s="395" t="e">
        <f t="shared" si="38"/>
        <v>#DIV/0!</v>
      </c>
    </row>
    <row r="871" spans="1:53" ht="1.5" hidden="1" customHeight="1" x14ac:dyDescent="0.25">
      <c r="A871" s="236"/>
      <c r="B871" s="237"/>
      <c r="C871" s="237"/>
      <c r="D871" s="238"/>
      <c r="E871" s="239"/>
      <c r="F871" s="259"/>
      <c r="G871" s="241"/>
      <c r="H871" s="241"/>
      <c r="I871" s="241"/>
      <c r="J871" s="239"/>
      <c r="K871" s="259"/>
      <c r="L871" s="241"/>
      <c r="M871" s="241"/>
      <c r="N871" s="260"/>
      <c r="O871" s="241"/>
      <c r="P871" s="241"/>
      <c r="Q871" s="241"/>
      <c r="R871" s="241"/>
      <c r="S871" s="241"/>
      <c r="T871" s="241"/>
      <c r="U871" s="241"/>
      <c r="V871" s="214"/>
      <c r="W871" s="241"/>
      <c r="X871" s="241"/>
      <c r="Y871" s="241"/>
      <c r="Z871" s="270"/>
      <c r="AA871" s="241"/>
      <c r="AB871" s="214"/>
      <c r="AC871" s="241"/>
      <c r="AD871" s="214"/>
      <c r="AE871" s="241"/>
      <c r="AF871" s="214"/>
      <c r="AG871" s="241"/>
      <c r="AH871" s="214"/>
      <c r="AI871" s="241"/>
      <c r="AJ871" s="214"/>
      <c r="AK871" s="241"/>
      <c r="AL871" s="214"/>
      <c r="AM871" s="214"/>
      <c r="AN871" s="241"/>
      <c r="AO871" s="270"/>
      <c r="AP871" s="241"/>
      <c r="AQ871" s="214"/>
      <c r="AR871" s="241"/>
      <c r="AS871" s="214"/>
      <c r="AT871" s="241"/>
      <c r="AU871" s="214"/>
      <c r="AV871" s="241"/>
      <c r="AW871" s="214"/>
      <c r="AX871" s="242"/>
      <c r="AY871" s="476"/>
      <c r="AZ871" s="239"/>
      <c r="BA871" s="395" t="e">
        <f t="shared" si="38"/>
        <v>#DIV/0!</v>
      </c>
    </row>
    <row r="872" spans="1:53" ht="27.75" hidden="1" customHeight="1" x14ac:dyDescent="0.25">
      <c r="A872" s="236"/>
      <c r="B872" s="237"/>
      <c r="C872" s="237"/>
      <c r="D872" s="238"/>
      <c r="E872" s="239"/>
      <c r="F872" s="259"/>
      <c r="G872" s="241"/>
      <c r="H872" s="241"/>
      <c r="I872" s="241"/>
      <c r="J872" s="239"/>
      <c r="K872" s="259"/>
      <c r="L872" s="241"/>
      <c r="M872" s="241"/>
      <c r="N872" s="260"/>
      <c r="O872" s="241"/>
      <c r="P872" s="241"/>
      <c r="Q872" s="241"/>
      <c r="R872" s="241"/>
      <c r="S872" s="241"/>
      <c r="T872" s="241"/>
      <c r="U872" s="241"/>
      <c r="V872" s="214"/>
      <c r="W872" s="241"/>
      <c r="X872" s="241"/>
      <c r="Y872" s="241"/>
      <c r="Z872" s="270"/>
      <c r="AA872" s="241"/>
      <c r="AB872" s="214"/>
      <c r="AC872" s="241"/>
      <c r="AD872" s="214"/>
      <c r="AE872" s="241"/>
      <c r="AF872" s="214"/>
      <c r="AG872" s="241"/>
      <c r="AH872" s="214"/>
      <c r="AI872" s="241"/>
      <c r="AJ872" s="214"/>
      <c r="AK872" s="241"/>
      <c r="AL872" s="214"/>
      <c r="AM872" s="214"/>
      <c r="AN872" s="241"/>
      <c r="AO872" s="270"/>
      <c r="AP872" s="241"/>
      <c r="AQ872" s="214"/>
      <c r="AR872" s="241"/>
      <c r="AS872" s="214"/>
      <c r="AT872" s="241"/>
      <c r="AU872" s="214"/>
      <c r="AV872" s="241"/>
      <c r="AW872" s="214"/>
      <c r="AX872" s="242"/>
      <c r="AY872" s="476"/>
      <c r="AZ872" s="239"/>
      <c r="BA872" s="395" t="e">
        <f t="shared" si="38"/>
        <v>#DIV/0!</v>
      </c>
    </row>
    <row r="873" spans="1:53" ht="32.25" hidden="1" customHeight="1" x14ac:dyDescent="0.25">
      <c r="A873" s="255" t="s">
        <v>813</v>
      </c>
      <c r="B873" s="257" t="s">
        <v>122</v>
      </c>
      <c r="C873" s="257" t="s">
        <v>764</v>
      </c>
      <c r="D873" s="258" t="s">
        <v>206</v>
      </c>
      <c r="E873" s="314"/>
      <c r="F873" s="315"/>
      <c r="G873" s="316"/>
      <c r="H873" s="316"/>
      <c r="I873" s="316"/>
      <c r="J873" s="314"/>
      <c r="K873" s="315"/>
      <c r="L873" s="316"/>
      <c r="M873" s="316"/>
      <c r="N873" s="317"/>
      <c r="O873" s="316"/>
      <c r="P873" s="316"/>
      <c r="Q873" s="316"/>
      <c r="R873" s="316"/>
      <c r="S873" s="316"/>
      <c r="T873" s="316"/>
      <c r="U873" s="316"/>
      <c r="V873" s="318"/>
      <c r="W873" s="316"/>
      <c r="X873" s="316"/>
      <c r="Y873" s="316"/>
      <c r="Z873" s="318"/>
      <c r="AA873" s="316"/>
      <c r="AB873" s="318"/>
      <c r="AC873" s="316"/>
      <c r="AD873" s="318"/>
      <c r="AE873" s="316"/>
      <c r="AF873" s="318"/>
      <c r="AG873" s="316"/>
      <c r="AH873" s="318"/>
      <c r="AI873" s="316"/>
      <c r="AJ873" s="318"/>
      <c r="AK873" s="316"/>
      <c r="AL873" s="318"/>
      <c r="AM873" s="318"/>
      <c r="AN873" s="316"/>
      <c r="AO873" s="317"/>
      <c r="AP873" s="316"/>
      <c r="AQ873" s="318"/>
      <c r="AR873" s="316"/>
      <c r="AS873" s="318"/>
      <c r="AT873" s="316"/>
      <c r="AU873" s="318"/>
      <c r="AV873" s="316"/>
      <c r="AW873" s="318"/>
      <c r="AX873" s="261">
        <f>AX874+AX876</f>
        <v>0</v>
      </c>
      <c r="AY873" s="476"/>
      <c r="AZ873" s="241">
        <f>AZ874+AZ876</f>
        <v>353.03300000000002</v>
      </c>
      <c r="BA873" s="395" t="e">
        <f t="shared" si="38"/>
        <v>#DIV/0!</v>
      </c>
    </row>
    <row r="874" spans="1:53" ht="45" hidden="1" customHeight="1" x14ac:dyDescent="0.25">
      <c r="A874" s="255" t="s">
        <v>813</v>
      </c>
      <c r="B874" s="257" t="s">
        <v>205</v>
      </c>
      <c r="C874" s="257" t="s">
        <v>764</v>
      </c>
      <c r="D874" s="258" t="s">
        <v>207</v>
      </c>
      <c r="E874" s="249"/>
      <c r="F874" s="250"/>
      <c r="G874" s="251"/>
      <c r="H874" s="251"/>
      <c r="I874" s="251"/>
      <c r="J874" s="249"/>
      <c r="K874" s="250"/>
      <c r="L874" s="251"/>
      <c r="M874" s="251"/>
      <c r="N874" s="252"/>
      <c r="O874" s="251"/>
      <c r="P874" s="251"/>
      <c r="Q874" s="251"/>
      <c r="R874" s="251"/>
      <c r="S874" s="251"/>
      <c r="T874" s="251"/>
      <c r="U874" s="251"/>
      <c r="V874" s="214"/>
      <c r="W874" s="251"/>
      <c r="X874" s="251"/>
      <c r="Y874" s="251"/>
      <c r="Z874" s="214"/>
      <c r="AA874" s="251"/>
      <c r="AB874" s="214"/>
      <c r="AC874" s="251"/>
      <c r="AD874" s="214"/>
      <c r="AE874" s="251"/>
      <c r="AF874" s="214"/>
      <c r="AG874" s="251"/>
      <c r="AH874" s="214"/>
      <c r="AI874" s="251"/>
      <c r="AJ874" s="214"/>
      <c r="AK874" s="251"/>
      <c r="AL874" s="214"/>
      <c r="AM874" s="214"/>
      <c r="AN874" s="251"/>
      <c r="AO874" s="252"/>
      <c r="AP874" s="251"/>
      <c r="AQ874" s="214"/>
      <c r="AR874" s="251"/>
      <c r="AS874" s="214"/>
      <c r="AT874" s="251"/>
      <c r="AU874" s="214"/>
      <c r="AV874" s="251"/>
      <c r="AW874" s="214"/>
      <c r="AX874" s="261">
        <f>AX875</f>
        <v>0</v>
      </c>
      <c r="AY874" s="476"/>
      <c r="AZ874" s="241">
        <f>AZ875</f>
        <v>180</v>
      </c>
      <c r="BA874" s="395" t="e">
        <f t="shared" si="38"/>
        <v>#DIV/0!</v>
      </c>
    </row>
    <row r="875" spans="1:53" ht="40.5" hidden="1" customHeight="1" x14ac:dyDescent="0.25">
      <c r="A875" s="255" t="s">
        <v>813</v>
      </c>
      <c r="B875" s="257" t="s">
        <v>205</v>
      </c>
      <c r="C875" s="257" t="s">
        <v>801</v>
      </c>
      <c r="D875" s="258" t="s">
        <v>161</v>
      </c>
      <c r="E875" s="249"/>
      <c r="F875" s="250"/>
      <c r="G875" s="251"/>
      <c r="H875" s="251"/>
      <c r="I875" s="251"/>
      <c r="J875" s="249"/>
      <c r="K875" s="250"/>
      <c r="L875" s="251"/>
      <c r="M875" s="251"/>
      <c r="N875" s="252"/>
      <c r="O875" s="251"/>
      <c r="P875" s="251"/>
      <c r="Q875" s="251"/>
      <c r="R875" s="251"/>
      <c r="S875" s="251"/>
      <c r="T875" s="251"/>
      <c r="U875" s="251"/>
      <c r="V875" s="214"/>
      <c r="W875" s="251"/>
      <c r="X875" s="251"/>
      <c r="Y875" s="251"/>
      <c r="Z875" s="214"/>
      <c r="AA875" s="251"/>
      <c r="AB875" s="214"/>
      <c r="AC875" s="251"/>
      <c r="AD875" s="214"/>
      <c r="AE875" s="251"/>
      <c r="AF875" s="214"/>
      <c r="AG875" s="251"/>
      <c r="AH875" s="214"/>
      <c r="AI875" s="251"/>
      <c r="AJ875" s="214"/>
      <c r="AK875" s="251"/>
      <c r="AL875" s="214"/>
      <c r="AM875" s="214"/>
      <c r="AN875" s="251"/>
      <c r="AO875" s="252"/>
      <c r="AP875" s="251"/>
      <c r="AQ875" s="214"/>
      <c r="AR875" s="251"/>
      <c r="AS875" s="214"/>
      <c r="AT875" s="251"/>
      <c r="AU875" s="214"/>
      <c r="AV875" s="251"/>
      <c r="AW875" s="214"/>
      <c r="AX875" s="261">
        <f>'[1]4 Расх.2018 '!AX294</f>
        <v>0</v>
      </c>
      <c r="AY875" s="476"/>
      <c r="AZ875" s="241">
        <f>'[1]4 Расх.2018 '!BB294</f>
        <v>180</v>
      </c>
      <c r="BA875" s="395" t="e">
        <f t="shared" si="38"/>
        <v>#DIV/0!</v>
      </c>
    </row>
    <row r="876" spans="1:53" ht="42.75" hidden="1" customHeight="1" x14ac:dyDescent="0.25">
      <c r="A876" s="255" t="s">
        <v>813</v>
      </c>
      <c r="B876" s="257" t="s">
        <v>208</v>
      </c>
      <c r="C876" s="257" t="s">
        <v>764</v>
      </c>
      <c r="D876" s="258" t="s">
        <v>209</v>
      </c>
      <c r="E876" s="249"/>
      <c r="F876" s="250"/>
      <c r="G876" s="251"/>
      <c r="H876" s="251"/>
      <c r="I876" s="251"/>
      <c r="J876" s="249"/>
      <c r="K876" s="250"/>
      <c r="L876" s="251"/>
      <c r="M876" s="251"/>
      <c r="N876" s="252"/>
      <c r="O876" s="251"/>
      <c r="P876" s="251"/>
      <c r="Q876" s="251"/>
      <c r="R876" s="251"/>
      <c r="S876" s="251"/>
      <c r="T876" s="251"/>
      <c r="U876" s="251"/>
      <c r="V876" s="214"/>
      <c r="W876" s="251"/>
      <c r="X876" s="251"/>
      <c r="Y876" s="251"/>
      <c r="Z876" s="214"/>
      <c r="AA876" s="251"/>
      <c r="AB876" s="214"/>
      <c r="AC876" s="251"/>
      <c r="AD876" s="214"/>
      <c r="AE876" s="251"/>
      <c r="AF876" s="214"/>
      <c r="AG876" s="251"/>
      <c r="AH876" s="214"/>
      <c r="AI876" s="251"/>
      <c r="AJ876" s="214"/>
      <c r="AK876" s="251"/>
      <c r="AL876" s="214"/>
      <c r="AM876" s="214"/>
      <c r="AN876" s="251"/>
      <c r="AO876" s="252"/>
      <c r="AP876" s="251"/>
      <c r="AQ876" s="214"/>
      <c r="AR876" s="251"/>
      <c r="AS876" s="214"/>
      <c r="AT876" s="251"/>
      <c r="AU876" s="214"/>
      <c r="AV876" s="251"/>
      <c r="AW876" s="214"/>
      <c r="AX876" s="261">
        <f>AX877</f>
        <v>0</v>
      </c>
      <c r="AY876" s="476"/>
      <c r="AZ876" s="241">
        <f>AZ877</f>
        <v>173.03299999999999</v>
      </c>
      <c r="BA876" s="395" t="e">
        <f t="shared" si="38"/>
        <v>#DIV/0!</v>
      </c>
    </row>
    <row r="877" spans="1:53" ht="3" hidden="1" customHeight="1" x14ac:dyDescent="0.25">
      <c r="A877" s="255" t="s">
        <v>813</v>
      </c>
      <c r="B877" s="257" t="s">
        <v>208</v>
      </c>
      <c r="C877" s="257" t="s">
        <v>801</v>
      </c>
      <c r="D877" s="258" t="s">
        <v>161</v>
      </c>
      <c r="E877" s="249"/>
      <c r="F877" s="250"/>
      <c r="G877" s="251"/>
      <c r="H877" s="251"/>
      <c r="I877" s="251"/>
      <c r="J877" s="249"/>
      <c r="K877" s="250"/>
      <c r="L877" s="251"/>
      <c r="M877" s="251"/>
      <c r="N877" s="252"/>
      <c r="O877" s="251"/>
      <c r="P877" s="251"/>
      <c r="Q877" s="251"/>
      <c r="R877" s="251"/>
      <c r="S877" s="251"/>
      <c r="T877" s="251"/>
      <c r="U877" s="251"/>
      <c r="V877" s="214"/>
      <c r="W877" s="251"/>
      <c r="X877" s="251"/>
      <c r="Y877" s="251"/>
      <c r="Z877" s="214"/>
      <c r="AA877" s="251"/>
      <c r="AB877" s="214"/>
      <c r="AC877" s="251"/>
      <c r="AD877" s="214"/>
      <c r="AE877" s="251"/>
      <c r="AF877" s="214"/>
      <c r="AG877" s="251"/>
      <c r="AH877" s="214"/>
      <c r="AI877" s="251"/>
      <c r="AJ877" s="214"/>
      <c r="AK877" s="251"/>
      <c r="AL877" s="214"/>
      <c r="AM877" s="214"/>
      <c r="AN877" s="251"/>
      <c r="AO877" s="252"/>
      <c r="AP877" s="251"/>
      <c r="AQ877" s="214"/>
      <c r="AR877" s="251"/>
      <c r="AS877" s="214"/>
      <c r="AT877" s="251"/>
      <c r="AU877" s="214"/>
      <c r="AV877" s="251"/>
      <c r="AW877" s="214"/>
      <c r="AX877" s="261">
        <f>'[1]4 Расх.2018 '!AX296</f>
        <v>0</v>
      </c>
      <c r="AY877" s="476"/>
      <c r="AZ877" s="241">
        <f>'[1]4 Расх.2018 '!BB296</f>
        <v>173.03299999999999</v>
      </c>
      <c r="BA877" s="395" t="e">
        <f t="shared" si="38"/>
        <v>#DIV/0!</v>
      </c>
    </row>
    <row r="878" spans="1:53" ht="15.75" x14ac:dyDescent="0.25">
      <c r="A878" s="236" t="s">
        <v>821</v>
      </c>
      <c r="B878" s="237" t="s">
        <v>766</v>
      </c>
      <c r="C878" s="237" t="s">
        <v>764</v>
      </c>
      <c r="D878" s="238" t="s">
        <v>504</v>
      </c>
      <c r="E878" s="239"/>
      <c r="F878" s="259"/>
      <c r="G878" s="241"/>
      <c r="H878" s="241"/>
      <c r="I878" s="241"/>
      <c r="J878" s="239"/>
      <c r="K878" s="259"/>
      <c r="L878" s="241"/>
      <c r="M878" s="241"/>
      <c r="N878" s="260"/>
      <c r="O878" s="241"/>
      <c r="P878" s="241"/>
      <c r="Q878" s="241"/>
      <c r="R878" s="241"/>
      <c r="S878" s="241"/>
      <c r="T878" s="241"/>
      <c r="U878" s="241"/>
      <c r="V878" s="214"/>
      <c r="W878" s="241"/>
      <c r="X878" s="241"/>
      <c r="Y878" s="241"/>
      <c r="Z878" s="270"/>
      <c r="AA878" s="241"/>
      <c r="AB878" s="214"/>
      <c r="AC878" s="241"/>
      <c r="AD878" s="214"/>
      <c r="AE878" s="241"/>
      <c r="AF878" s="214"/>
      <c r="AG878" s="241"/>
      <c r="AH878" s="214"/>
      <c r="AI878" s="241"/>
      <c r="AJ878" s="214"/>
      <c r="AK878" s="241"/>
      <c r="AL878" s="214"/>
      <c r="AM878" s="214"/>
      <c r="AN878" s="241"/>
      <c r="AO878" s="270"/>
      <c r="AP878" s="241"/>
      <c r="AQ878" s="214"/>
      <c r="AR878" s="241"/>
      <c r="AS878" s="214"/>
      <c r="AT878" s="241"/>
      <c r="AU878" s="214"/>
      <c r="AV878" s="241"/>
      <c r="AW878" s="214"/>
      <c r="AX878" s="242">
        <f>AX885</f>
        <v>464</v>
      </c>
      <c r="AY878" s="476"/>
      <c r="AZ878" s="239">
        <f>AZ879</f>
        <v>0</v>
      </c>
      <c r="BA878" s="395">
        <f t="shared" si="38"/>
        <v>0</v>
      </c>
    </row>
    <row r="879" spans="1:53" ht="31.5" hidden="1" x14ac:dyDescent="0.25">
      <c r="A879" s="311" t="s">
        <v>821</v>
      </c>
      <c r="B879" s="247" t="s">
        <v>768</v>
      </c>
      <c r="C879" s="247" t="s">
        <v>764</v>
      </c>
      <c r="D879" s="248" t="s">
        <v>691</v>
      </c>
      <c r="E879" s="249"/>
      <c r="F879" s="250"/>
      <c r="G879" s="251"/>
      <c r="H879" s="251"/>
      <c r="I879" s="251"/>
      <c r="J879" s="249"/>
      <c r="K879" s="250"/>
      <c r="L879" s="251"/>
      <c r="M879" s="251"/>
      <c r="N879" s="252"/>
      <c r="O879" s="251"/>
      <c r="P879" s="251"/>
      <c r="Q879" s="251"/>
      <c r="R879" s="251"/>
      <c r="S879" s="251"/>
      <c r="T879" s="251"/>
      <c r="U879" s="251"/>
      <c r="V879" s="305"/>
      <c r="W879" s="251"/>
      <c r="X879" s="251"/>
      <c r="Y879" s="251"/>
      <c r="Z879" s="305"/>
      <c r="AA879" s="251"/>
      <c r="AB879" s="305"/>
      <c r="AC879" s="251"/>
      <c r="AD879" s="305"/>
      <c r="AE879" s="251"/>
      <c r="AF879" s="305"/>
      <c r="AG879" s="251"/>
      <c r="AH879" s="305"/>
      <c r="AI879" s="251"/>
      <c r="AJ879" s="305"/>
      <c r="AK879" s="251"/>
      <c r="AL879" s="305"/>
      <c r="AM879" s="305"/>
      <c r="AN879" s="251"/>
      <c r="AO879" s="252"/>
      <c r="AP879" s="251"/>
      <c r="AQ879" s="305"/>
      <c r="AR879" s="251"/>
      <c r="AS879" s="305">
        <v>34000</v>
      </c>
      <c r="AT879" s="251">
        <f>AS879</f>
        <v>34000</v>
      </c>
      <c r="AU879" s="305"/>
      <c r="AV879" s="251">
        <f>AT879</f>
        <v>34000</v>
      </c>
      <c r="AW879" s="305"/>
      <c r="AX879" s="253">
        <f>AX886+AX880</f>
        <v>0</v>
      </c>
      <c r="AY879" s="476"/>
      <c r="AZ879" s="251">
        <f>AZ886+AZ880</f>
        <v>0</v>
      </c>
      <c r="BA879" s="395" t="e">
        <f t="shared" si="38"/>
        <v>#DIV/0!</v>
      </c>
    </row>
    <row r="880" spans="1:53" ht="17.25" hidden="1" customHeight="1" x14ac:dyDescent="0.25">
      <c r="A880" s="319" t="s">
        <v>821</v>
      </c>
      <c r="B880" s="274" t="s">
        <v>122</v>
      </c>
      <c r="C880" s="274" t="s">
        <v>764</v>
      </c>
      <c r="D880" s="258" t="s">
        <v>206</v>
      </c>
      <c r="E880" s="249"/>
      <c r="F880" s="250"/>
      <c r="G880" s="251"/>
      <c r="H880" s="251"/>
      <c r="I880" s="251"/>
      <c r="J880" s="249"/>
      <c r="K880" s="250"/>
      <c r="L880" s="251"/>
      <c r="M880" s="251"/>
      <c r="N880" s="252"/>
      <c r="O880" s="251"/>
      <c r="P880" s="251"/>
      <c r="Q880" s="251"/>
      <c r="R880" s="251"/>
      <c r="S880" s="251"/>
      <c r="T880" s="251"/>
      <c r="U880" s="251"/>
      <c r="V880" s="305"/>
      <c r="W880" s="251"/>
      <c r="X880" s="251"/>
      <c r="Y880" s="251"/>
      <c r="Z880" s="305"/>
      <c r="AA880" s="251"/>
      <c r="AB880" s="305"/>
      <c r="AC880" s="251"/>
      <c r="AD880" s="305"/>
      <c r="AE880" s="251"/>
      <c r="AF880" s="305"/>
      <c r="AG880" s="251"/>
      <c r="AH880" s="305"/>
      <c r="AI880" s="251"/>
      <c r="AJ880" s="305"/>
      <c r="AK880" s="251"/>
      <c r="AL880" s="305"/>
      <c r="AM880" s="305"/>
      <c r="AN880" s="251"/>
      <c r="AO880" s="252"/>
      <c r="AP880" s="251"/>
      <c r="AQ880" s="305"/>
      <c r="AR880" s="251"/>
      <c r="AS880" s="305"/>
      <c r="AT880" s="251"/>
      <c r="AU880" s="305"/>
      <c r="AV880" s="251"/>
      <c r="AW880" s="305"/>
      <c r="AX880" s="253">
        <f>AX881+AX883</f>
        <v>0</v>
      </c>
      <c r="AY880" s="476"/>
      <c r="AZ880" s="251">
        <f>AZ881+AZ883</f>
        <v>0</v>
      </c>
      <c r="BA880" s="395" t="e">
        <f t="shared" si="38"/>
        <v>#DIV/0!</v>
      </c>
    </row>
    <row r="881" spans="1:53" ht="15.75" hidden="1" x14ac:dyDescent="0.25">
      <c r="A881" s="280" t="s">
        <v>821</v>
      </c>
      <c r="B881" s="257" t="s">
        <v>216</v>
      </c>
      <c r="C881" s="257" t="s">
        <v>764</v>
      </c>
      <c r="D881" s="258" t="s">
        <v>219</v>
      </c>
      <c r="E881" s="249"/>
      <c r="F881" s="250"/>
      <c r="G881" s="251"/>
      <c r="H881" s="251"/>
      <c r="I881" s="251"/>
      <c r="J881" s="249"/>
      <c r="K881" s="250"/>
      <c r="L881" s="251"/>
      <c r="M881" s="251"/>
      <c r="N881" s="252"/>
      <c r="O881" s="251"/>
      <c r="P881" s="251"/>
      <c r="Q881" s="251"/>
      <c r="R881" s="251"/>
      <c r="S881" s="251"/>
      <c r="T881" s="251"/>
      <c r="U881" s="251"/>
      <c r="V881" s="305"/>
      <c r="W881" s="251"/>
      <c r="X881" s="251"/>
      <c r="Y881" s="251"/>
      <c r="Z881" s="305"/>
      <c r="AA881" s="251"/>
      <c r="AB881" s="305"/>
      <c r="AC881" s="251"/>
      <c r="AD881" s="305"/>
      <c r="AE881" s="251"/>
      <c r="AF881" s="305"/>
      <c r="AG881" s="251"/>
      <c r="AH881" s="305"/>
      <c r="AI881" s="251"/>
      <c r="AJ881" s="305"/>
      <c r="AK881" s="251"/>
      <c r="AL881" s="305"/>
      <c r="AM881" s="305"/>
      <c r="AN881" s="251"/>
      <c r="AO881" s="252"/>
      <c r="AP881" s="251"/>
      <c r="AQ881" s="305"/>
      <c r="AR881" s="251"/>
      <c r="AS881" s="305"/>
      <c r="AT881" s="251"/>
      <c r="AU881" s="305"/>
      <c r="AV881" s="251"/>
      <c r="AW881" s="305"/>
      <c r="AX881" s="253">
        <f>AX882</f>
        <v>0</v>
      </c>
      <c r="AY881" s="476"/>
      <c r="AZ881" s="251">
        <f>AZ882</f>
        <v>0</v>
      </c>
      <c r="BA881" s="395" t="e">
        <f t="shared" si="38"/>
        <v>#DIV/0!</v>
      </c>
    </row>
    <row r="882" spans="1:53" ht="31.5" hidden="1" customHeight="1" x14ac:dyDescent="0.25">
      <c r="A882" s="280" t="s">
        <v>821</v>
      </c>
      <c r="B882" s="257" t="s">
        <v>216</v>
      </c>
      <c r="C882" s="257" t="s">
        <v>771</v>
      </c>
      <c r="D882" s="258" t="s">
        <v>747</v>
      </c>
      <c r="E882" s="239"/>
      <c r="F882" s="259"/>
      <c r="G882" s="241"/>
      <c r="H882" s="241"/>
      <c r="I882" s="241"/>
      <c r="J882" s="239"/>
      <c r="K882" s="259"/>
      <c r="L882" s="241"/>
      <c r="M882" s="241"/>
      <c r="N882" s="260"/>
      <c r="O882" s="241"/>
      <c r="P882" s="241"/>
      <c r="Q882" s="241"/>
      <c r="R882" s="241"/>
      <c r="S882" s="241"/>
      <c r="T882" s="241"/>
      <c r="U882" s="241"/>
      <c r="V882" s="214"/>
      <c r="W882" s="241"/>
      <c r="X882" s="241"/>
      <c r="Y882" s="241"/>
      <c r="Z882" s="214"/>
      <c r="AA882" s="241"/>
      <c r="AB882" s="214"/>
      <c r="AC882" s="241"/>
      <c r="AD882" s="214"/>
      <c r="AE882" s="241"/>
      <c r="AF882" s="214"/>
      <c r="AG882" s="241"/>
      <c r="AH882" s="214"/>
      <c r="AI882" s="241"/>
      <c r="AJ882" s="214"/>
      <c r="AK882" s="241"/>
      <c r="AL882" s="214"/>
      <c r="AM882" s="214"/>
      <c r="AN882" s="241"/>
      <c r="AO882" s="260"/>
      <c r="AP882" s="241"/>
      <c r="AQ882" s="214"/>
      <c r="AR882" s="241"/>
      <c r="AS882" s="214"/>
      <c r="AT882" s="241"/>
      <c r="AU882" s="214"/>
      <c r="AV882" s="241"/>
      <c r="AW882" s="214"/>
      <c r="AX882" s="261">
        <f>'[1]4 Расх.2018 '!AX327</f>
        <v>0</v>
      </c>
      <c r="AY882" s="476"/>
      <c r="AZ882" s="241">
        <f>'[1]4 Расх.2018 '!BB327</f>
        <v>0</v>
      </c>
      <c r="BA882" s="395" t="e">
        <f t="shared" si="38"/>
        <v>#DIV/0!</v>
      </c>
    </row>
    <row r="883" spans="1:53" ht="33" hidden="1" customHeight="1" x14ac:dyDescent="0.25">
      <c r="A883" s="280" t="s">
        <v>821</v>
      </c>
      <c r="B883" s="257" t="s">
        <v>217</v>
      </c>
      <c r="C883" s="257" t="s">
        <v>764</v>
      </c>
      <c r="D883" s="258" t="s">
        <v>218</v>
      </c>
      <c r="E883" s="249"/>
      <c r="F883" s="250"/>
      <c r="G883" s="251"/>
      <c r="H883" s="251"/>
      <c r="I883" s="251"/>
      <c r="J883" s="249"/>
      <c r="K883" s="250"/>
      <c r="L883" s="251"/>
      <c r="M883" s="251"/>
      <c r="N883" s="252"/>
      <c r="O883" s="251"/>
      <c r="P883" s="251"/>
      <c r="Q883" s="251"/>
      <c r="R883" s="251"/>
      <c r="S883" s="251"/>
      <c r="T883" s="251"/>
      <c r="U883" s="251"/>
      <c r="V883" s="305"/>
      <c r="W883" s="251"/>
      <c r="X883" s="251"/>
      <c r="Y883" s="251"/>
      <c r="Z883" s="305"/>
      <c r="AA883" s="251"/>
      <c r="AB883" s="305"/>
      <c r="AC883" s="251"/>
      <c r="AD883" s="305"/>
      <c r="AE883" s="251"/>
      <c r="AF883" s="305"/>
      <c r="AG883" s="251"/>
      <c r="AH883" s="305"/>
      <c r="AI883" s="251"/>
      <c r="AJ883" s="305"/>
      <c r="AK883" s="251"/>
      <c r="AL883" s="305"/>
      <c r="AM883" s="305"/>
      <c r="AN883" s="251"/>
      <c r="AO883" s="252"/>
      <c r="AP883" s="251"/>
      <c r="AQ883" s="305"/>
      <c r="AR883" s="251"/>
      <c r="AS883" s="305"/>
      <c r="AT883" s="251"/>
      <c r="AU883" s="305"/>
      <c r="AV883" s="251"/>
      <c r="AW883" s="305"/>
      <c r="AX883" s="253">
        <f>AX884</f>
        <v>0</v>
      </c>
      <c r="AY883" s="476"/>
      <c r="AZ883" s="251">
        <f>AZ884</f>
        <v>0</v>
      </c>
      <c r="BA883" s="395" t="e">
        <f t="shared" si="38"/>
        <v>#DIV/0!</v>
      </c>
    </row>
    <row r="884" spans="1:53" ht="31.5" hidden="1" customHeight="1" x14ac:dyDescent="0.25">
      <c r="A884" s="280" t="s">
        <v>821</v>
      </c>
      <c r="B884" s="257" t="s">
        <v>217</v>
      </c>
      <c r="C884" s="257" t="s">
        <v>801</v>
      </c>
      <c r="D884" s="258" t="s">
        <v>161</v>
      </c>
      <c r="E884" s="249"/>
      <c r="F884" s="250"/>
      <c r="G884" s="251"/>
      <c r="H884" s="251"/>
      <c r="I884" s="251"/>
      <c r="J884" s="249"/>
      <c r="K884" s="250"/>
      <c r="L884" s="251"/>
      <c r="M884" s="251"/>
      <c r="N884" s="252"/>
      <c r="O884" s="251"/>
      <c r="P884" s="251"/>
      <c r="Q884" s="251"/>
      <c r="R884" s="251"/>
      <c r="S884" s="251"/>
      <c r="T884" s="251"/>
      <c r="U884" s="251"/>
      <c r="V884" s="305"/>
      <c r="W884" s="251"/>
      <c r="X884" s="251"/>
      <c r="Y884" s="251"/>
      <c r="Z884" s="305"/>
      <c r="AA884" s="251"/>
      <c r="AB884" s="305"/>
      <c r="AC884" s="251"/>
      <c r="AD884" s="305"/>
      <c r="AE884" s="251"/>
      <c r="AF884" s="305"/>
      <c r="AG884" s="251"/>
      <c r="AH884" s="305"/>
      <c r="AI884" s="251"/>
      <c r="AJ884" s="305"/>
      <c r="AK884" s="251"/>
      <c r="AL884" s="305"/>
      <c r="AM884" s="305"/>
      <c r="AN884" s="251"/>
      <c r="AO884" s="252"/>
      <c r="AP884" s="251"/>
      <c r="AQ884" s="305"/>
      <c r="AR884" s="251"/>
      <c r="AS884" s="305"/>
      <c r="AT884" s="251"/>
      <c r="AU884" s="305"/>
      <c r="AV884" s="251"/>
      <c r="AW884" s="305"/>
      <c r="AX884" s="253">
        <f>'[1]4 Расх.2018 '!AX329</f>
        <v>0</v>
      </c>
      <c r="AY884" s="476"/>
      <c r="AZ884" s="251">
        <f>'[1]4 Расх.2018 '!BB329</f>
        <v>0</v>
      </c>
      <c r="BA884" s="395" t="e">
        <f t="shared" si="38"/>
        <v>#DIV/0!</v>
      </c>
    </row>
    <row r="885" spans="1:53" ht="28.5" customHeight="1" x14ac:dyDescent="0.25">
      <c r="A885" s="311" t="s">
        <v>835</v>
      </c>
      <c r="B885" s="247" t="s">
        <v>1107</v>
      </c>
      <c r="C885" s="247" t="s">
        <v>801</v>
      </c>
      <c r="D885" s="248" t="s">
        <v>1108</v>
      </c>
      <c r="E885" s="249"/>
      <c r="F885" s="250"/>
      <c r="G885" s="251"/>
      <c r="H885" s="251"/>
      <c r="I885" s="251"/>
      <c r="J885" s="249"/>
      <c r="K885" s="250"/>
      <c r="L885" s="251"/>
      <c r="M885" s="251"/>
      <c r="N885" s="252"/>
      <c r="O885" s="251"/>
      <c r="P885" s="251"/>
      <c r="Q885" s="251"/>
      <c r="R885" s="251"/>
      <c r="S885" s="251"/>
      <c r="T885" s="251"/>
      <c r="U885" s="251"/>
      <c r="V885" s="305"/>
      <c r="W885" s="251"/>
      <c r="X885" s="251"/>
      <c r="Y885" s="251"/>
      <c r="Z885" s="305"/>
      <c r="AA885" s="251"/>
      <c r="AB885" s="305"/>
      <c r="AC885" s="251"/>
      <c r="AD885" s="305"/>
      <c r="AE885" s="251"/>
      <c r="AF885" s="305"/>
      <c r="AG885" s="251"/>
      <c r="AH885" s="305"/>
      <c r="AI885" s="251"/>
      <c r="AJ885" s="305"/>
      <c r="AK885" s="251"/>
      <c r="AL885" s="305"/>
      <c r="AM885" s="305"/>
      <c r="AN885" s="251"/>
      <c r="AO885" s="252"/>
      <c r="AP885" s="251"/>
      <c r="AQ885" s="305"/>
      <c r="AR885" s="251"/>
      <c r="AS885" s="305"/>
      <c r="AT885" s="251"/>
      <c r="AU885" s="305"/>
      <c r="AV885" s="251"/>
      <c r="AW885" s="305"/>
      <c r="AX885" s="253">
        <v>464</v>
      </c>
      <c r="AY885" s="476"/>
      <c r="AZ885" s="251"/>
      <c r="BA885" s="395">
        <f t="shared" si="38"/>
        <v>0</v>
      </c>
    </row>
    <row r="886" spans="1:53" ht="33" customHeight="1" x14ac:dyDescent="0.25">
      <c r="A886" s="280" t="s">
        <v>821</v>
      </c>
      <c r="B886" s="257" t="s">
        <v>114</v>
      </c>
      <c r="C886" s="257" t="s">
        <v>764</v>
      </c>
      <c r="D886" s="258" t="s">
        <v>56</v>
      </c>
      <c r="E886" s="249"/>
      <c r="F886" s="250"/>
      <c r="G886" s="251"/>
      <c r="H886" s="251"/>
      <c r="I886" s="251"/>
      <c r="J886" s="249"/>
      <c r="K886" s="250"/>
      <c r="L886" s="251"/>
      <c r="M886" s="251"/>
      <c r="N886" s="252"/>
      <c r="O886" s="251"/>
      <c r="P886" s="251"/>
      <c r="Q886" s="251"/>
      <c r="R886" s="251"/>
      <c r="S886" s="251"/>
      <c r="T886" s="251"/>
      <c r="U886" s="251"/>
      <c r="V886" s="305"/>
      <c r="W886" s="251"/>
      <c r="X886" s="251"/>
      <c r="Y886" s="251"/>
      <c r="Z886" s="305"/>
      <c r="AA886" s="251"/>
      <c r="AB886" s="305"/>
      <c r="AC886" s="251"/>
      <c r="AD886" s="305"/>
      <c r="AE886" s="251"/>
      <c r="AF886" s="305"/>
      <c r="AG886" s="251"/>
      <c r="AH886" s="305"/>
      <c r="AI886" s="251"/>
      <c r="AJ886" s="305"/>
      <c r="AK886" s="251"/>
      <c r="AL886" s="305"/>
      <c r="AM886" s="305"/>
      <c r="AN886" s="251"/>
      <c r="AO886" s="252"/>
      <c r="AP886" s="251"/>
      <c r="AQ886" s="305"/>
      <c r="AR886" s="251"/>
      <c r="AS886" s="305"/>
      <c r="AT886" s="251"/>
      <c r="AU886" s="305"/>
      <c r="AV886" s="251"/>
      <c r="AW886" s="305"/>
      <c r="AX886" s="253">
        <f>AX887</f>
        <v>0</v>
      </c>
      <c r="AY886" s="476"/>
      <c r="AZ886" s="251">
        <f>AZ887</f>
        <v>0</v>
      </c>
      <c r="BA886" s="395" t="e">
        <f t="shared" si="38"/>
        <v>#DIV/0!</v>
      </c>
    </row>
    <row r="887" spans="1:53" ht="29.25" customHeight="1" x14ac:dyDescent="0.25">
      <c r="A887" s="280" t="s">
        <v>821</v>
      </c>
      <c r="B887" s="257" t="s">
        <v>114</v>
      </c>
      <c r="C887" s="257" t="s">
        <v>801</v>
      </c>
      <c r="D887" s="258" t="s">
        <v>161</v>
      </c>
      <c r="E887" s="239"/>
      <c r="F887" s="259"/>
      <c r="G887" s="241"/>
      <c r="H887" s="241"/>
      <c r="I887" s="241"/>
      <c r="J887" s="239"/>
      <c r="K887" s="259"/>
      <c r="L887" s="241"/>
      <c r="M887" s="241"/>
      <c r="N887" s="260"/>
      <c r="O887" s="241"/>
      <c r="P887" s="241"/>
      <c r="Q887" s="241"/>
      <c r="R887" s="241"/>
      <c r="S887" s="241"/>
      <c r="T887" s="241"/>
      <c r="U887" s="241"/>
      <c r="V887" s="214"/>
      <c r="W887" s="241"/>
      <c r="X887" s="241"/>
      <c r="Y887" s="241"/>
      <c r="Z887" s="214"/>
      <c r="AA887" s="241"/>
      <c r="AB887" s="214"/>
      <c r="AC887" s="241"/>
      <c r="AD887" s="214"/>
      <c r="AE887" s="241"/>
      <c r="AF887" s="214"/>
      <c r="AG887" s="241"/>
      <c r="AH887" s="214"/>
      <c r="AI887" s="241"/>
      <c r="AJ887" s="214"/>
      <c r="AK887" s="241"/>
      <c r="AL887" s="214"/>
      <c r="AM887" s="214"/>
      <c r="AN887" s="241"/>
      <c r="AO887" s="260"/>
      <c r="AP887" s="241"/>
      <c r="AQ887" s="214"/>
      <c r="AR887" s="241"/>
      <c r="AS887" s="214"/>
      <c r="AT887" s="241"/>
      <c r="AU887" s="214"/>
      <c r="AV887" s="241"/>
      <c r="AW887" s="214"/>
      <c r="AX887" s="261">
        <f>'[1]4 Расх.2018 '!AX331</f>
        <v>0</v>
      </c>
      <c r="AY887" s="476"/>
      <c r="AZ887" s="241">
        <f>'[1]4 Расх.2018 '!BB331</f>
        <v>0</v>
      </c>
      <c r="BA887" s="395" t="e">
        <f t="shared" si="38"/>
        <v>#DIV/0!</v>
      </c>
    </row>
    <row r="888" spans="1:53" ht="21" customHeight="1" x14ac:dyDescent="0.25">
      <c r="A888" s="236" t="s">
        <v>26</v>
      </c>
      <c r="B888" s="237" t="s">
        <v>837</v>
      </c>
      <c r="C888" s="237" t="s">
        <v>764</v>
      </c>
      <c r="D888" s="238" t="s">
        <v>28</v>
      </c>
      <c r="E888" s="239"/>
      <c r="F888" s="259"/>
      <c r="G888" s="241"/>
      <c r="H888" s="241"/>
      <c r="I888" s="241"/>
      <c r="J888" s="239"/>
      <c r="K888" s="259"/>
      <c r="L888" s="241"/>
      <c r="M888" s="241"/>
      <c r="N888" s="260"/>
      <c r="O888" s="241"/>
      <c r="P888" s="241"/>
      <c r="Q888" s="241"/>
      <c r="R888" s="241"/>
      <c r="S888" s="241"/>
      <c r="T888" s="241"/>
      <c r="U888" s="241"/>
      <c r="V888" s="214"/>
      <c r="W888" s="241"/>
      <c r="X888" s="241"/>
      <c r="Y888" s="241"/>
      <c r="Z888" s="214"/>
      <c r="AA888" s="241"/>
      <c r="AB888" s="214"/>
      <c r="AC888" s="241"/>
      <c r="AD888" s="214"/>
      <c r="AE888" s="241"/>
      <c r="AF888" s="214"/>
      <c r="AG888" s="241"/>
      <c r="AH888" s="214"/>
      <c r="AI888" s="241"/>
      <c r="AJ888" s="214"/>
      <c r="AK888" s="241"/>
      <c r="AL888" s="214"/>
      <c r="AM888" s="214"/>
      <c r="AN888" s="241"/>
      <c r="AO888" s="270"/>
      <c r="AP888" s="241"/>
      <c r="AQ888" s="214"/>
      <c r="AR888" s="241"/>
      <c r="AS888" s="214"/>
      <c r="AT888" s="241"/>
      <c r="AU888" s="214"/>
      <c r="AV888" s="241"/>
      <c r="AW888" s="214"/>
      <c r="AX888" s="242">
        <f>AX889</f>
        <v>0</v>
      </c>
      <c r="AY888" s="476"/>
      <c r="AZ888" s="239">
        <f>AZ889</f>
        <v>0</v>
      </c>
      <c r="BA888" s="395" t="e">
        <f t="shared" si="38"/>
        <v>#DIV/0!</v>
      </c>
    </row>
    <row r="889" spans="1:53" ht="33" customHeight="1" x14ac:dyDescent="0.25">
      <c r="A889" s="236" t="s">
        <v>839</v>
      </c>
      <c r="B889" s="237" t="s">
        <v>837</v>
      </c>
      <c r="C889" s="237" t="s">
        <v>764</v>
      </c>
      <c r="D889" s="238" t="s">
        <v>534</v>
      </c>
      <c r="E889" s="239"/>
      <c r="F889" s="259"/>
      <c r="G889" s="241"/>
      <c r="H889" s="241"/>
      <c r="I889" s="241"/>
      <c r="J889" s="239"/>
      <c r="K889" s="259"/>
      <c r="L889" s="241"/>
      <c r="M889" s="241"/>
      <c r="N889" s="260"/>
      <c r="O889" s="241"/>
      <c r="P889" s="241"/>
      <c r="Q889" s="241"/>
      <c r="R889" s="241"/>
      <c r="S889" s="241"/>
      <c r="T889" s="241"/>
      <c r="U889" s="241"/>
      <c r="V889" s="214"/>
      <c r="W889" s="241"/>
      <c r="X889" s="241"/>
      <c r="Y889" s="241"/>
      <c r="Z889" s="214"/>
      <c r="AA889" s="241"/>
      <c r="AB889" s="214"/>
      <c r="AC889" s="241"/>
      <c r="AD889" s="214"/>
      <c r="AE889" s="241"/>
      <c r="AF889" s="214"/>
      <c r="AG889" s="241"/>
      <c r="AH889" s="214"/>
      <c r="AI889" s="241"/>
      <c r="AJ889" s="214"/>
      <c r="AK889" s="241"/>
      <c r="AL889" s="214"/>
      <c r="AM889" s="214"/>
      <c r="AN889" s="241"/>
      <c r="AO889" s="270"/>
      <c r="AP889" s="241"/>
      <c r="AQ889" s="214"/>
      <c r="AR889" s="241"/>
      <c r="AS889" s="214"/>
      <c r="AT889" s="241"/>
      <c r="AU889" s="214"/>
      <c r="AV889" s="241"/>
      <c r="AW889" s="214"/>
      <c r="AX889" s="242">
        <f>AX890</f>
        <v>0</v>
      </c>
      <c r="AY889" s="476"/>
      <c r="AZ889" s="239">
        <f>AZ890</f>
        <v>0</v>
      </c>
      <c r="BA889" s="395" t="e">
        <f t="shared" si="38"/>
        <v>#DIV/0!</v>
      </c>
    </row>
    <row r="890" spans="1:53" ht="40.5" customHeight="1" x14ac:dyDescent="0.25">
      <c r="A890" s="255" t="s">
        <v>839</v>
      </c>
      <c r="B890" s="247" t="s">
        <v>768</v>
      </c>
      <c r="C890" s="247" t="s">
        <v>764</v>
      </c>
      <c r="D890" s="248" t="s">
        <v>691</v>
      </c>
      <c r="E890" s="249"/>
      <c r="F890" s="250"/>
      <c r="G890" s="251"/>
      <c r="H890" s="251"/>
      <c r="I890" s="251"/>
      <c r="J890" s="249"/>
      <c r="K890" s="250"/>
      <c r="L890" s="251"/>
      <c r="M890" s="251"/>
      <c r="N890" s="252"/>
      <c r="O890" s="251"/>
      <c r="P890" s="251"/>
      <c r="Q890" s="251"/>
      <c r="R890" s="251"/>
      <c r="S890" s="251"/>
      <c r="T890" s="251"/>
      <c r="U890" s="251"/>
      <c r="V890" s="214"/>
      <c r="W890" s="251"/>
      <c r="X890" s="251"/>
      <c r="Y890" s="251"/>
      <c r="Z890" s="214"/>
      <c r="AA890" s="251"/>
      <c r="AB890" s="214"/>
      <c r="AC890" s="251"/>
      <c r="AD890" s="214"/>
      <c r="AE890" s="251"/>
      <c r="AF890" s="214"/>
      <c r="AG890" s="251"/>
      <c r="AH890" s="214"/>
      <c r="AI890" s="251"/>
      <c r="AJ890" s="214"/>
      <c r="AK890" s="251"/>
      <c r="AL890" s="214"/>
      <c r="AM890" s="214"/>
      <c r="AN890" s="251"/>
      <c r="AO890" s="252"/>
      <c r="AP890" s="251"/>
      <c r="AQ890" s="214"/>
      <c r="AR890" s="251"/>
      <c r="AS890" s="214"/>
      <c r="AT890" s="251"/>
      <c r="AU890" s="214"/>
      <c r="AV890" s="251"/>
      <c r="AW890" s="214"/>
      <c r="AX890" s="253">
        <f>AX891</f>
        <v>0</v>
      </c>
      <c r="AY890" s="476"/>
      <c r="AZ890" s="251">
        <f>AZ891</f>
        <v>0</v>
      </c>
      <c r="BA890" s="395" t="e">
        <f t="shared" si="38"/>
        <v>#DIV/0!</v>
      </c>
    </row>
    <row r="891" spans="1:53" ht="33" customHeight="1" x14ac:dyDescent="0.25">
      <c r="A891" s="255" t="s">
        <v>839</v>
      </c>
      <c r="B891" s="257" t="s">
        <v>114</v>
      </c>
      <c r="C891" s="257" t="s">
        <v>764</v>
      </c>
      <c r="D891" s="258" t="s">
        <v>56</v>
      </c>
      <c r="E891" s="249"/>
      <c r="F891" s="250"/>
      <c r="G891" s="251"/>
      <c r="H891" s="251"/>
      <c r="I891" s="251"/>
      <c r="J891" s="249"/>
      <c r="K891" s="250"/>
      <c r="L891" s="251"/>
      <c r="M891" s="251"/>
      <c r="N891" s="252"/>
      <c r="O891" s="251"/>
      <c r="P891" s="251"/>
      <c r="Q891" s="251"/>
      <c r="R891" s="251"/>
      <c r="S891" s="251"/>
      <c r="T891" s="251"/>
      <c r="U891" s="251"/>
      <c r="V891" s="214"/>
      <c r="W891" s="251"/>
      <c r="X891" s="251"/>
      <c r="Y891" s="251"/>
      <c r="Z891" s="214"/>
      <c r="AA891" s="251"/>
      <c r="AB891" s="214"/>
      <c r="AC891" s="251"/>
      <c r="AD891" s="214"/>
      <c r="AE891" s="251"/>
      <c r="AF891" s="214"/>
      <c r="AG891" s="251"/>
      <c r="AH891" s="214"/>
      <c r="AI891" s="251"/>
      <c r="AJ891" s="214"/>
      <c r="AK891" s="251"/>
      <c r="AL891" s="214"/>
      <c r="AM891" s="214"/>
      <c r="AN891" s="251"/>
      <c r="AO891" s="252"/>
      <c r="AP891" s="251"/>
      <c r="AQ891" s="214"/>
      <c r="AR891" s="251"/>
      <c r="AS891" s="214"/>
      <c r="AT891" s="251"/>
      <c r="AU891" s="214"/>
      <c r="AV891" s="251"/>
      <c r="AW891" s="214"/>
      <c r="AX891" s="261">
        <f>AX892</f>
        <v>0</v>
      </c>
      <c r="AY891" s="476"/>
      <c r="AZ891" s="241">
        <f>AZ892</f>
        <v>0</v>
      </c>
      <c r="BA891" s="395" t="e">
        <f t="shared" si="38"/>
        <v>#DIV/0!</v>
      </c>
    </row>
    <row r="892" spans="1:53" ht="25.5" customHeight="1" x14ac:dyDescent="0.25">
      <c r="A892" s="255" t="s">
        <v>839</v>
      </c>
      <c r="B892" s="257" t="s">
        <v>114</v>
      </c>
      <c r="C892" s="257" t="s">
        <v>771</v>
      </c>
      <c r="D892" s="258" t="s">
        <v>747</v>
      </c>
      <c r="E892" s="249"/>
      <c r="F892" s="250"/>
      <c r="G892" s="251"/>
      <c r="H892" s="251"/>
      <c r="I892" s="251"/>
      <c r="J892" s="249"/>
      <c r="K892" s="250"/>
      <c r="L892" s="251"/>
      <c r="M892" s="251"/>
      <c r="N892" s="252"/>
      <c r="O892" s="251"/>
      <c r="P892" s="251"/>
      <c r="Q892" s="251"/>
      <c r="R892" s="251"/>
      <c r="S892" s="251"/>
      <c r="T892" s="251"/>
      <c r="U892" s="251"/>
      <c r="V892" s="214"/>
      <c r="W892" s="251"/>
      <c r="X892" s="251"/>
      <c r="Y892" s="251"/>
      <c r="Z892" s="214"/>
      <c r="AA892" s="251"/>
      <c r="AB892" s="214"/>
      <c r="AC892" s="251"/>
      <c r="AD892" s="214"/>
      <c r="AE892" s="251"/>
      <c r="AF892" s="214"/>
      <c r="AG892" s="251"/>
      <c r="AH892" s="214"/>
      <c r="AI892" s="251"/>
      <c r="AJ892" s="214"/>
      <c r="AK892" s="251"/>
      <c r="AL892" s="214"/>
      <c r="AM892" s="214"/>
      <c r="AN892" s="251"/>
      <c r="AO892" s="252"/>
      <c r="AP892" s="251"/>
      <c r="AQ892" s="214"/>
      <c r="AR892" s="251"/>
      <c r="AS892" s="214"/>
      <c r="AT892" s="251"/>
      <c r="AU892" s="214"/>
      <c r="AV892" s="251"/>
      <c r="AW892" s="214"/>
      <c r="AX892" s="261">
        <f>'[1]4 Расх.2018 '!AX438</f>
        <v>0</v>
      </c>
      <c r="AY892" s="476"/>
      <c r="AZ892" s="241">
        <f>'[1]4 Расх.2018 '!BB438</f>
        <v>0</v>
      </c>
      <c r="BA892" s="395" t="e">
        <f t="shared" ref="BA892:BA914" si="39">AZ892/AX892*100</f>
        <v>#DIV/0!</v>
      </c>
    </row>
    <row r="893" spans="1:53" ht="24.75" customHeight="1" x14ac:dyDescent="0.25">
      <c r="A893" s="236" t="s">
        <v>864</v>
      </c>
      <c r="B893" s="321" t="s">
        <v>837</v>
      </c>
      <c r="C893" s="321" t="s">
        <v>764</v>
      </c>
      <c r="D893" s="287" t="s">
        <v>568</v>
      </c>
      <c r="E893" s="249"/>
      <c r="F893" s="250"/>
      <c r="G893" s="251"/>
      <c r="H893" s="251"/>
      <c r="I893" s="251"/>
      <c r="J893" s="249"/>
      <c r="K893" s="250"/>
      <c r="L893" s="251"/>
      <c r="M893" s="251"/>
      <c r="N893" s="252"/>
      <c r="O893" s="251"/>
      <c r="P893" s="251"/>
      <c r="Q893" s="251"/>
      <c r="R893" s="251"/>
      <c r="S893" s="251"/>
      <c r="T893" s="251"/>
      <c r="U893" s="251"/>
      <c r="V893" s="214"/>
      <c r="W893" s="251"/>
      <c r="X893" s="251"/>
      <c r="Y893" s="251"/>
      <c r="Z893" s="214"/>
      <c r="AA893" s="251"/>
      <c r="AB893" s="214"/>
      <c r="AC893" s="251"/>
      <c r="AD893" s="214"/>
      <c r="AE893" s="251"/>
      <c r="AF893" s="214"/>
      <c r="AG893" s="251"/>
      <c r="AH893" s="214"/>
      <c r="AI893" s="251"/>
      <c r="AJ893" s="214"/>
      <c r="AK893" s="251"/>
      <c r="AL893" s="214"/>
      <c r="AM893" s="214"/>
      <c r="AN893" s="251"/>
      <c r="AO893" s="312"/>
      <c r="AP893" s="251"/>
      <c r="AQ893" s="214"/>
      <c r="AR893" s="251"/>
      <c r="AS893" s="214"/>
      <c r="AT893" s="251"/>
      <c r="AU893" s="214"/>
      <c r="AV893" s="251"/>
      <c r="AW893" s="214"/>
      <c r="AX893" s="242">
        <f>AX894</f>
        <v>8</v>
      </c>
      <c r="AY893" s="476"/>
      <c r="AZ893" s="239">
        <f>AZ894</f>
        <v>0</v>
      </c>
      <c r="BA893" s="395">
        <f t="shared" si="39"/>
        <v>0</v>
      </c>
    </row>
    <row r="894" spans="1:53" ht="33" customHeight="1" x14ac:dyDescent="0.25">
      <c r="A894" s="236" t="s">
        <v>869</v>
      </c>
      <c r="B894" s="321" t="s">
        <v>837</v>
      </c>
      <c r="C894" s="321" t="s">
        <v>764</v>
      </c>
      <c r="D894" s="238" t="s">
        <v>574</v>
      </c>
      <c r="E894" s="249"/>
      <c r="F894" s="250"/>
      <c r="G894" s="251"/>
      <c r="H894" s="251"/>
      <c r="I894" s="251"/>
      <c r="J894" s="249"/>
      <c r="K894" s="250"/>
      <c r="L894" s="251"/>
      <c r="M894" s="251"/>
      <c r="N894" s="252"/>
      <c r="O894" s="251"/>
      <c r="P894" s="251"/>
      <c r="Q894" s="251"/>
      <c r="R894" s="251"/>
      <c r="S894" s="251"/>
      <c r="T894" s="251"/>
      <c r="U894" s="251"/>
      <c r="V894" s="214"/>
      <c r="W894" s="251"/>
      <c r="X894" s="251"/>
      <c r="Y894" s="251"/>
      <c r="Z894" s="214"/>
      <c r="AA894" s="251"/>
      <c r="AB894" s="214"/>
      <c r="AC894" s="251"/>
      <c r="AD894" s="214"/>
      <c r="AE894" s="251"/>
      <c r="AF894" s="214"/>
      <c r="AG894" s="251"/>
      <c r="AH894" s="214"/>
      <c r="AI894" s="251"/>
      <c r="AJ894" s="214"/>
      <c r="AK894" s="251"/>
      <c r="AL894" s="214"/>
      <c r="AM894" s="214"/>
      <c r="AN894" s="251"/>
      <c r="AO894" s="312"/>
      <c r="AP894" s="251"/>
      <c r="AQ894" s="214"/>
      <c r="AR894" s="251"/>
      <c r="AS894" s="214"/>
      <c r="AT894" s="251"/>
      <c r="AU894" s="214"/>
      <c r="AV894" s="251"/>
      <c r="AW894" s="214"/>
      <c r="AX894" s="242">
        <f>AX895</f>
        <v>8</v>
      </c>
      <c r="AY894" s="476"/>
      <c r="AZ894" s="239">
        <f>AZ895</f>
        <v>0</v>
      </c>
      <c r="BA894" s="395">
        <f t="shared" si="39"/>
        <v>0</v>
      </c>
    </row>
    <row r="895" spans="1:53" ht="25.5" customHeight="1" x14ac:dyDescent="0.25">
      <c r="A895" s="255" t="s">
        <v>869</v>
      </c>
      <c r="B895" s="257" t="s">
        <v>768</v>
      </c>
      <c r="C895" s="257" t="s">
        <v>764</v>
      </c>
      <c r="D895" s="248" t="s">
        <v>691</v>
      </c>
      <c r="E895" s="249"/>
      <c r="F895" s="250"/>
      <c r="G895" s="251"/>
      <c r="H895" s="251"/>
      <c r="I895" s="251"/>
      <c r="J895" s="249"/>
      <c r="K895" s="250"/>
      <c r="L895" s="251"/>
      <c r="M895" s="251"/>
      <c r="N895" s="252"/>
      <c r="O895" s="251"/>
      <c r="P895" s="251"/>
      <c r="Q895" s="251"/>
      <c r="R895" s="251"/>
      <c r="S895" s="251"/>
      <c r="T895" s="251"/>
      <c r="U895" s="251"/>
      <c r="V895" s="214"/>
      <c r="W895" s="251"/>
      <c r="X895" s="251"/>
      <c r="Y895" s="251"/>
      <c r="Z895" s="214"/>
      <c r="AA895" s="251"/>
      <c r="AB895" s="214"/>
      <c r="AC895" s="251"/>
      <c r="AD895" s="214"/>
      <c r="AE895" s="251"/>
      <c r="AF895" s="214"/>
      <c r="AG895" s="251"/>
      <c r="AH895" s="214"/>
      <c r="AI895" s="251"/>
      <c r="AJ895" s="214"/>
      <c r="AK895" s="251"/>
      <c r="AL895" s="214"/>
      <c r="AM895" s="214"/>
      <c r="AN895" s="251"/>
      <c r="AO895" s="312"/>
      <c r="AP895" s="251"/>
      <c r="AQ895" s="214"/>
      <c r="AR895" s="251"/>
      <c r="AS895" s="214"/>
      <c r="AT895" s="251"/>
      <c r="AU895" s="214"/>
      <c r="AV895" s="251"/>
      <c r="AW895" s="214"/>
      <c r="AX895" s="261">
        <f>AX896</f>
        <v>8</v>
      </c>
      <c r="AY895" s="476"/>
      <c r="AZ895" s="241">
        <f>AZ896</f>
        <v>0</v>
      </c>
      <c r="BA895" s="395">
        <f t="shared" si="39"/>
        <v>0</v>
      </c>
    </row>
    <row r="896" spans="1:53" ht="21.75" customHeight="1" x14ac:dyDescent="0.25">
      <c r="A896" s="280" t="s">
        <v>869</v>
      </c>
      <c r="B896" s="257" t="s">
        <v>783</v>
      </c>
      <c r="C896" s="257" t="s">
        <v>764</v>
      </c>
      <c r="D896" s="263" t="s">
        <v>698</v>
      </c>
      <c r="E896" s="249"/>
      <c r="F896" s="250"/>
      <c r="G896" s="251"/>
      <c r="H896" s="251"/>
      <c r="I896" s="251"/>
      <c r="J896" s="249"/>
      <c r="K896" s="250"/>
      <c r="L896" s="251"/>
      <c r="M896" s="251"/>
      <c r="N896" s="252"/>
      <c r="O896" s="251"/>
      <c r="P896" s="251"/>
      <c r="Q896" s="251"/>
      <c r="R896" s="251"/>
      <c r="S896" s="251"/>
      <c r="T896" s="251"/>
      <c r="U896" s="251"/>
      <c r="V896" s="214"/>
      <c r="W896" s="251"/>
      <c r="X896" s="251"/>
      <c r="Y896" s="251"/>
      <c r="Z896" s="214"/>
      <c r="AA896" s="251"/>
      <c r="AB896" s="214"/>
      <c r="AC896" s="251"/>
      <c r="AD896" s="214"/>
      <c r="AE896" s="251"/>
      <c r="AF896" s="214"/>
      <c r="AG896" s="251"/>
      <c r="AH896" s="214"/>
      <c r="AI896" s="251"/>
      <c r="AJ896" s="214"/>
      <c r="AK896" s="251"/>
      <c r="AL896" s="214"/>
      <c r="AM896" s="214"/>
      <c r="AN896" s="251"/>
      <c r="AO896" s="312"/>
      <c r="AP896" s="251"/>
      <c r="AQ896" s="214"/>
      <c r="AR896" s="251"/>
      <c r="AS896" s="214"/>
      <c r="AT896" s="251"/>
      <c r="AU896" s="214"/>
      <c r="AV896" s="251"/>
      <c r="AW896" s="214"/>
      <c r="AX896" s="261">
        <f>AX897</f>
        <v>8</v>
      </c>
      <c r="AY896" s="476"/>
      <c r="AZ896" s="241">
        <f>AZ897</f>
        <v>0</v>
      </c>
      <c r="BA896" s="395">
        <f t="shared" si="39"/>
        <v>0</v>
      </c>
    </row>
    <row r="897" spans="1:53" ht="22.5" customHeight="1" x14ac:dyDescent="0.25">
      <c r="A897" s="255" t="s">
        <v>869</v>
      </c>
      <c r="B897" s="257" t="s">
        <v>783</v>
      </c>
      <c r="C897" s="257" t="s">
        <v>871</v>
      </c>
      <c r="D897" s="275" t="s">
        <v>171</v>
      </c>
      <c r="E897" s="239"/>
      <c r="F897" s="259"/>
      <c r="G897" s="241"/>
      <c r="H897" s="241"/>
      <c r="I897" s="241"/>
      <c r="J897" s="239"/>
      <c r="K897" s="259"/>
      <c r="L897" s="241"/>
      <c r="M897" s="241"/>
      <c r="N897" s="260"/>
      <c r="O897" s="241"/>
      <c r="P897" s="241"/>
      <c r="Q897" s="241"/>
      <c r="R897" s="241"/>
      <c r="S897" s="241"/>
      <c r="T897" s="241"/>
      <c r="U897" s="241"/>
      <c r="V897" s="214"/>
      <c r="W897" s="241"/>
      <c r="X897" s="241"/>
      <c r="Y897" s="241"/>
      <c r="Z897" s="214"/>
      <c r="AA897" s="241"/>
      <c r="AB897" s="214"/>
      <c r="AC897" s="241"/>
      <c r="AD897" s="214"/>
      <c r="AE897" s="241"/>
      <c r="AF897" s="214"/>
      <c r="AG897" s="241"/>
      <c r="AH897" s="214"/>
      <c r="AI897" s="241"/>
      <c r="AJ897" s="214"/>
      <c r="AK897" s="241"/>
      <c r="AL897" s="214"/>
      <c r="AM897" s="214"/>
      <c r="AN897" s="241"/>
      <c r="AO897" s="270"/>
      <c r="AP897" s="241"/>
      <c r="AQ897" s="214"/>
      <c r="AR897" s="241"/>
      <c r="AS897" s="214"/>
      <c r="AT897" s="241"/>
      <c r="AU897" s="214"/>
      <c r="AV897" s="241"/>
      <c r="AW897" s="214"/>
      <c r="AX897" s="261">
        <v>8</v>
      </c>
      <c r="AY897" s="476"/>
      <c r="AZ897" s="241">
        <f>'[1]4 Расх.2018 '!BB486</f>
        <v>0</v>
      </c>
      <c r="BA897" s="395">
        <f t="shared" si="39"/>
        <v>0</v>
      </c>
    </row>
    <row r="898" spans="1:53" ht="0.75" customHeight="1" x14ac:dyDescent="0.25">
      <c r="A898" s="255"/>
      <c r="B898" s="257"/>
      <c r="C898" s="257"/>
      <c r="D898" s="258"/>
      <c r="E898" s="239"/>
      <c r="F898" s="259"/>
      <c r="G898" s="241"/>
      <c r="H898" s="241"/>
      <c r="I898" s="241"/>
      <c r="J898" s="239"/>
      <c r="K898" s="259"/>
      <c r="L898" s="241"/>
      <c r="M898" s="241"/>
      <c r="N898" s="260"/>
      <c r="O898" s="241"/>
      <c r="P898" s="241"/>
      <c r="Q898" s="241"/>
      <c r="R898" s="241"/>
      <c r="S898" s="241"/>
      <c r="T898" s="241"/>
      <c r="U898" s="241"/>
      <c r="V898" s="214"/>
      <c r="W898" s="241"/>
      <c r="X898" s="241"/>
      <c r="Y898" s="241"/>
      <c r="Z898" s="270"/>
      <c r="AA898" s="241"/>
      <c r="AB898" s="214"/>
      <c r="AC898" s="241"/>
      <c r="AD898" s="214"/>
      <c r="AE898" s="241"/>
      <c r="AF898" s="214"/>
      <c r="AG898" s="241"/>
      <c r="AH898" s="214"/>
      <c r="AI898" s="241"/>
      <c r="AJ898" s="214"/>
      <c r="AK898" s="241"/>
      <c r="AL898" s="214"/>
      <c r="AM898" s="214"/>
      <c r="AN898" s="241"/>
      <c r="AO898" s="270"/>
      <c r="AP898" s="241"/>
      <c r="AQ898" s="214"/>
      <c r="AR898" s="241"/>
      <c r="AS898" s="214"/>
      <c r="AT898" s="241"/>
      <c r="AU898" s="214"/>
      <c r="AV898" s="241"/>
      <c r="AW898" s="214"/>
      <c r="AX898" s="261"/>
      <c r="AY898" s="476"/>
      <c r="AZ898" s="241"/>
      <c r="BA898" s="395" t="e">
        <f t="shared" si="39"/>
        <v>#DIV/0!</v>
      </c>
    </row>
    <row r="899" spans="1:53" ht="0.75" customHeight="1" x14ac:dyDescent="0.25">
      <c r="A899" s="255"/>
      <c r="B899" s="257"/>
      <c r="C899" s="257"/>
      <c r="D899" s="258"/>
      <c r="E899" s="239"/>
      <c r="F899" s="259"/>
      <c r="G899" s="241"/>
      <c r="H899" s="241"/>
      <c r="I899" s="241"/>
      <c r="J899" s="239"/>
      <c r="K899" s="259"/>
      <c r="L899" s="241"/>
      <c r="M899" s="241"/>
      <c r="N899" s="260"/>
      <c r="O899" s="241"/>
      <c r="P899" s="241"/>
      <c r="Q899" s="241"/>
      <c r="R899" s="241"/>
      <c r="S899" s="241"/>
      <c r="T899" s="241"/>
      <c r="U899" s="241"/>
      <c r="V899" s="214"/>
      <c r="W899" s="241"/>
      <c r="X899" s="241"/>
      <c r="Y899" s="241"/>
      <c r="Z899" s="270"/>
      <c r="AA899" s="241"/>
      <c r="AB899" s="214"/>
      <c r="AC899" s="241"/>
      <c r="AD899" s="214"/>
      <c r="AE899" s="241"/>
      <c r="AF899" s="214"/>
      <c r="AG899" s="241"/>
      <c r="AH899" s="214"/>
      <c r="AI899" s="241"/>
      <c r="AJ899" s="214"/>
      <c r="AK899" s="241"/>
      <c r="AL899" s="214"/>
      <c r="AM899" s="214"/>
      <c r="AN899" s="241"/>
      <c r="AO899" s="270"/>
      <c r="AP899" s="241"/>
      <c r="AQ899" s="214"/>
      <c r="AR899" s="241"/>
      <c r="AS899" s="214"/>
      <c r="AT899" s="241"/>
      <c r="AU899" s="214"/>
      <c r="AV899" s="241"/>
      <c r="AW899" s="214"/>
      <c r="AX899" s="261"/>
      <c r="AY899" s="476"/>
      <c r="AZ899" s="241"/>
      <c r="BA899" s="395" t="e">
        <f t="shared" si="39"/>
        <v>#DIV/0!</v>
      </c>
    </row>
    <row r="900" spans="1:53" ht="0.75" customHeight="1" x14ac:dyDescent="0.25">
      <c r="A900" s="255"/>
      <c r="B900" s="257"/>
      <c r="C900" s="257"/>
      <c r="D900" s="258"/>
      <c r="E900" s="239"/>
      <c r="F900" s="259"/>
      <c r="G900" s="241"/>
      <c r="H900" s="241"/>
      <c r="I900" s="241"/>
      <c r="J900" s="239"/>
      <c r="K900" s="259"/>
      <c r="L900" s="241"/>
      <c r="M900" s="241"/>
      <c r="N900" s="260"/>
      <c r="O900" s="241"/>
      <c r="P900" s="241"/>
      <c r="Q900" s="241"/>
      <c r="R900" s="241"/>
      <c r="S900" s="241"/>
      <c r="T900" s="241"/>
      <c r="U900" s="241"/>
      <c r="V900" s="214"/>
      <c r="W900" s="241"/>
      <c r="X900" s="241"/>
      <c r="Y900" s="241"/>
      <c r="Z900" s="270"/>
      <c r="AA900" s="241"/>
      <c r="AB900" s="214"/>
      <c r="AC900" s="241"/>
      <c r="AD900" s="214"/>
      <c r="AE900" s="241"/>
      <c r="AF900" s="214"/>
      <c r="AG900" s="241"/>
      <c r="AH900" s="214"/>
      <c r="AI900" s="241"/>
      <c r="AJ900" s="214"/>
      <c r="AK900" s="241"/>
      <c r="AL900" s="214"/>
      <c r="AM900" s="214"/>
      <c r="AN900" s="241"/>
      <c r="AO900" s="270"/>
      <c r="AP900" s="241"/>
      <c r="AQ900" s="214"/>
      <c r="AR900" s="241"/>
      <c r="AS900" s="214"/>
      <c r="AT900" s="241"/>
      <c r="AU900" s="214"/>
      <c r="AV900" s="241"/>
      <c r="AW900" s="214"/>
      <c r="AX900" s="261"/>
      <c r="AY900" s="476"/>
      <c r="AZ900" s="241"/>
      <c r="BA900" s="395" t="e">
        <f t="shared" si="39"/>
        <v>#DIV/0!</v>
      </c>
    </row>
    <row r="901" spans="1:53" ht="15.75" x14ac:dyDescent="0.25">
      <c r="A901" s="236" t="s">
        <v>5</v>
      </c>
      <c r="B901" s="237" t="s">
        <v>837</v>
      </c>
      <c r="C901" s="237" t="s">
        <v>764</v>
      </c>
      <c r="D901" s="287" t="s">
        <v>595</v>
      </c>
      <c r="E901" s="239"/>
      <c r="F901" s="259"/>
      <c r="G901" s="241"/>
      <c r="H901" s="241"/>
      <c r="I901" s="241"/>
      <c r="J901" s="239"/>
      <c r="K901" s="259"/>
      <c r="L901" s="241"/>
      <c r="M901" s="241"/>
      <c r="N901" s="260"/>
      <c r="O901" s="241"/>
      <c r="P901" s="241"/>
      <c r="Q901" s="241"/>
      <c r="R901" s="241"/>
      <c r="S901" s="241"/>
      <c r="T901" s="241"/>
      <c r="U901" s="241"/>
      <c r="V901" s="214"/>
      <c r="W901" s="241"/>
      <c r="X901" s="241"/>
      <c r="Y901" s="241"/>
      <c r="Z901" s="270"/>
      <c r="AA901" s="241"/>
      <c r="AB901" s="214"/>
      <c r="AC901" s="241"/>
      <c r="AD901" s="270"/>
      <c r="AE901" s="241"/>
      <c r="AF901" s="214"/>
      <c r="AG901" s="241"/>
      <c r="AH901" s="214"/>
      <c r="AI901" s="241"/>
      <c r="AJ901" s="214"/>
      <c r="AK901" s="241"/>
      <c r="AL901" s="214"/>
      <c r="AM901" s="214"/>
      <c r="AN901" s="241"/>
      <c r="AO901" s="214"/>
      <c r="AP901" s="241"/>
      <c r="AQ901" s="214"/>
      <c r="AR901" s="241"/>
      <c r="AS901" s="214"/>
      <c r="AT901" s="241"/>
      <c r="AU901" s="214"/>
      <c r="AV901" s="241"/>
      <c r="AW901" s="214"/>
      <c r="AX901" s="242">
        <f>AX902</f>
        <v>336.20400000000001</v>
      </c>
      <c r="AY901" s="476"/>
      <c r="AZ901" s="239">
        <f>AZ902</f>
        <v>242.285</v>
      </c>
      <c r="BA901" s="395">
        <f t="shared" si="39"/>
        <v>72.064877276891409</v>
      </c>
    </row>
    <row r="902" spans="1:53" ht="15.75" x14ac:dyDescent="0.25">
      <c r="A902" s="236" t="s">
        <v>6</v>
      </c>
      <c r="B902" s="237" t="s">
        <v>837</v>
      </c>
      <c r="C902" s="237" t="s">
        <v>764</v>
      </c>
      <c r="D902" s="287" t="s">
        <v>722</v>
      </c>
      <c r="E902" s="239"/>
      <c r="F902" s="259"/>
      <c r="G902" s="241"/>
      <c r="H902" s="241"/>
      <c r="I902" s="241"/>
      <c r="J902" s="239"/>
      <c r="K902" s="259"/>
      <c r="L902" s="241"/>
      <c r="M902" s="241"/>
      <c r="N902" s="260"/>
      <c r="O902" s="241"/>
      <c r="P902" s="241"/>
      <c r="Q902" s="241"/>
      <c r="R902" s="241"/>
      <c r="S902" s="241"/>
      <c r="T902" s="241"/>
      <c r="U902" s="241"/>
      <c r="V902" s="214"/>
      <c r="W902" s="241"/>
      <c r="X902" s="241"/>
      <c r="Y902" s="241"/>
      <c r="Z902" s="270"/>
      <c r="AA902" s="241"/>
      <c r="AB902" s="214"/>
      <c r="AC902" s="241"/>
      <c r="AD902" s="270"/>
      <c r="AE902" s="241"/>
      <c r="AF902" s="214"/>
      <c r="AG902" s="241"/>
      <c r="AH902" s="214"/>
      <c r="AI902" s="241"/>
      <c r="AJ902" s="214"/>
      <c r="AK902" s="241"/>
      <c r="AL902" s="214"/>
      <c r="AM902" s="214"/>
      <c r="AN902" s="241"/>
      <c r="AO902" s="214"/>
      <c r="AP902" s="241"/>
      <c r="AQ902" s="214"/>
      <c r="AR902" s="241"/>
      <c r="AS902" s="214"/>
      <c r="AT902" s="241"/>
      <c r="AU902" s="214"/>
      <c r="AV902" s="241"/>
      <c r="AW902" s="214"/>
      <c r="AX902" s="261">
        <f>AX903+AX907</f>
        <v>336.20400000000001</v>
      </c>
      <c r="AY902" s="476"/>
      <c r="AZ902" s="241">
        <f>AZ903+AZ907</f>
        <v>242.285</v>
      </c>
      <c r="BA902" s="395">
        <f t="shared" si="39"/>
        <v>72.064877276891409</v>
      </c>
    </row>
    <row r="903" spans="1:53" ht="31.5" x14ac:dyDescent="0.25">
      <c r="A903" s="255" t="s">
        <v>6</v>
      </c>
      <c r="B903" s="257" t="s">
        <v>768</v>
      </c>
      <c r="C903" s="257" t="s">
        <v>764</v>
      </c>
      <c r="D903" s="248" t="s">
        <v>691</v>
      </c>
      <c r="E903" s="239"/>
      <c r="F903" s="259"/>
      <c r="G903" s="241"/>
      <c r="H903" s="241"/>
      <c r="I903" s="241"/>
      <c r="J903" s="239"/>
      <c r="K903" s="259"/>
      <c r="L903" s="241"/>
      <c r="M903" s="241"/>
      <c r="N903" s="260"/>
      <c r="O903" s="241"/>
      <c r="P903" s="241"/>
      <c r="Q903" s="241"/>
      <c r="R903" s="241"/>
      <c r="S903" s="241"/>
      <c r="T903" s="241"/>
      <c r="U903" s="241"/>
      <c r="V903" s="214"/>
      <c r="W903" s="241"/>
      <c r="X903" s="241"/>
      <c r="Y903" s="241"/>
      <c r="Z903" s="270"/>
      <c r="AA903" s="241"/>
      <c r="AB903" s="214"/>
      <c r="AC903" s="241"/>
      <c r="AD903" s="270"/>
      <c r="AE903" s="241"/>
      <c r="AF903" s="214"/>
      <c r="AG903" s="241"/>
      <c r="AH903" s="214"/>
      <c r="AI903" s="241"/>
      <c r="AJ903" s="214"/>
      <c r="AK903" s="241"/>
      <c r="AL903" s="214"/>
      <c r="AM903" s="214"/>
      <c r="AN903" s="241"/>
      <c r="AO903" s="214"/>
      <c r="AP903" s="241"/>
      <c r="AQ903" s="214"/>
      <c r="AR903" s="241"/>
      <c r="AS903" s="214"/>
      <c r="AT903" s="241"/>
      <c r="AU903" s="214"/>
      <c r="AV903" s="241"/>
      <c r="AW903" s="214"/>
      <c r="AX903" s="261">
        <f>AX904</f>
        <v>300.00400000000002</v>
      </c>
      <c r="AY903" s="476"/>
      <c r="AZ903" s="241">
        <f>AZ904</f>
        <v>203.285</v>
      </c>
      <c r="BA903" s="395">
        <f t="shared" si="39"/>
        <v>67.760763189824118</v>
      </c>
    </row>
    <row r="904" spans="1:53" ht="31.5" x14ac:dyDescent="0.25">
      <c r="A904" s="280" t="s">
        <v>6</v>
      </c>
      <c r="B904" s="257" t="s">
        <v>135</v>
      </c>
      <c r="C904" s="257" t="s">
        <v>764</v>
      </c>
      <c r="D904" s="258" t="s">
        <v>736</v>
      </c>
      <c r="E904" s="239">
        <f>F904+G904+H904+I904</f>
        <v>112000</v>
      </c>
      <c r="F904" s="259">
        <v>15000</v>
      </c>
      <c r="G904" s="241">
        <v>42000</v>
      </c>
      <c r="H904" s="241">
        <v>43000</v>
      </c>
      <c r="I904" s="241">
        <v>12000</v>
      </c>
      <c r="J904" s="239">
        <f>K904+L904+M904+N904</f>
        <v>0</v>
      </c>
      <c r="K904" s="259"/>
      <c r="L904" s="241"/>
      <c r="M904" s="241"/>
      <c r="N904" s="260"/>
      <c r="O904" s="241">
        <v>456067</v>
      </c>
      <c r="P904" s="241"/>
      <c r="Q904" s="241">
        <v>43761</v>
      </c>
      <c r="R904" s="241">
        <v>30600.7</v>
      </c>
      <c r="S904" s="241">
        <v>30600.7</v>
      </c>
      <c r="T904" s="241">
        <v>30600.7</v>
      </c>
      <c r="U904" s="241">
        <f>U905</f>
        <v>39818.51</v>
      </c>
      <c r="V904" s="214"/>
      <c r="W904" s="241" t="e">
        <f>W905+#REF!+#REF!</f>
        <v>#REF!</v>
      </c>
      <c r="X904" s="241" t="e">
        <f>X905+#REF!+#REF!</f>
        <v>#REF!</v>
      </c>
      <c r="Y904" s="241" t="e">
        <f>W904+X904</f>
        <v>#REF!</v>
      </c>
      <c r="Z904" s="214"/>
      <c r="AA904" s="241" t="e">
        <f>AA905+#REF!+#REF!</f>
        <v>#REF!</v>
      </c>
      <c r="AB904" s="214"/>
      <c r="AC904" s="241" t="e">
        <f>AC905+#REF!+#REF!</f>
        <v>#REF!</v>
      </c>
      <c r="AD904" s="214"/>
      <c r="AE904" s="241" t="e">
        <f>AE905+#REF!+#REF!</f>
        <v>#REF!</v>
      </c>
      <c r="AF904" s="214"/>
      <c r="AG904" s="241">
        <f>AG905</f>
        <v>52000</v>
      </c>
      <c r="AH904" s="214"/>
      <c r="AI904" s="241">
        <f>AI905</f>
        <v>52000</v>
      </c>
      <c r="AJ904" s="214"/>
      <c r="AK904" s="241">
        <f>AK905</f>
        <v>52000</v>
      </c>
      <c r="AL904" s="214"/>
      <c r="AM904" s="214"/>
      <c r="AN904" s="241">
        <f>AN905+AN745</f>
        <v>117000</v>
      </c>
      <c r="AO904" s="260"/>
      <c r="AP904" s="241">
        <f>AP905+AP745</f>
        <v>117000</v>
      </c>
      <c r="AQ904" s="214"/>
      <c r="AR904" s="241">
        <f>AR905+AR745+AR746</f>
        <v>121766.7</v>
      </c>
      <c r="AS904" s="214"/>
      <c r="AT904" s="241">
        <f>AT905+AT745+AT746</f>
        <v>240566.7</v>
      </c>
      <c r="AU904" s="214"/>
      <c r="AV904" s="241">
        <f>AV905+AV745+AV746</f>
        <v>240566.7</v>
      </c>
      <c r="AW904" s="214"/>
      <c r="AX904" s="261">
        <f>AX905+AX906</f>
        <v>300.00400000000002</v>
      </c>
      <c r="AY904" s="476"/>
      <c r="AZ904" s="241">
        <f>AZ905+AZ906</f>
        <v>203.285</v>
      </c>
      <c r="BA904" s="395">
        <f t="shared" si="39"/>
        <v>67.760763189824118</v>
      </c>
    </row>
    <row r="905" spans="1:53" ht="63" x14ac:dyDescent="0.25">
      <c r="A905" s="255" t="s">
        <v>6</v>
      </c>
      <c r="B905" s="257" t="s">
        <v>135</v>
      </c>
      <c r="C905" s="257" t="s">
        <v>769</v>
      </c>
      <c r="D905" s="258" t="s">
        <v>51</v>
      </c>
      <c r="E905" s="239">
        <f>F905+G905+H905+I905</f>
        <v>112000</v>
      </c>
      <c r="F905" s="259">
        <v>15000</v>
      </c>
      <c r="G905" s="241">
        <v>42000</v>
      </c>
      <c r="H905" s="241">
        <v>43000</v>
      </c>
      <c r="I905" s="241">
        <v>12000</v>
      </c>
      <c r="J905" s="239">
        <f>K905+L905+M905+N905</f>
        <v>0</v>
      </c>
      <c r="K905" s="259"/>
      <c r="L905" s="241"/>
      <c r="M905" s="241"/>
      <c r="N905" s="260"/>
      <c r="O905" s="241">
        <v>456067</v>
      </c>
      <c r="P905" s="241"/>
      <c r="Q905" s="241">
        <v>34823</v>
      </c>
      <c r="R905" s="241">
        <v>34823</v>
      </c>
      <c r="S905" s="241">
        <v>34823</v>
      </c>
      <c r="T905" s="241">
        <v>50823</v>
      </c>
      <c r="U905" s="241">
        <v>39818.51</v>
      </c>
      <c r="V905" s="264">
        <v>1680</v>
      </c>
      <c r="W905" s="241">
        <f>U905+V905</f>
        <v>41498.51</v>
      </c>
      <c r="X905" s="241">
        <v>9377.17</v>
      </c>
      <c r="Y905" s="241">
        <f>W905+X905</f>
        <v>50875.68</v>
      </c>
      <c r="Z905" s="264">
        <v>-2000</v>
      </c>
      <c r="AA905" s="241">
        <f>Y905+Z905</f>
        <v>48875.68</v>
      </c>
      <c r="AB905" s="214">
        <v>1600</v>
      </c>
      <c r="AC905" s="241">
        <f>AA905+AB905</f>
        <v>50475.68</v>
      </c>
      <c r="AD905" s="214">
        <v>4146.3999999999996</v>
      </c>
      <c r="AE905" s="241">
        <f>AC905+AD905</f>
        <v>54622.080000000002</v>
      </c>
      <c r="AF905" s="214"/>
      <c r="AG905" s="241">
        <v>52000</v>
      </c>
      <c r="AH905" s="214"/>
      <c r="AI905" s="241">
        <v>52000</v>
      </c>
      <c r="AJ905" s="214"/>
      <c r="AK905" s="241">
        <v>52000</v>
      </c>
      <c r="AL905" s="214"/>
      <c r="AM905" s="214"/>
      <c r="AN905" s="241">
        <v>52000</v>
      </c>
      <c r="AO905" s="260"/>
      <c r="AP905" s="241">
        <v>52000</v>
      </c>
      <c r="AQ905" s="214"/>
      <c r="AR905" s="241">
        <v>52000</v>
      </c>
      <c r="AS905" s="264">
        <v>29300</v>
      </c>
      <c r="AT905" s="241">
        <f>AR905+AS905</f>
        <v>81300</v>
      </c>
      <c r="AU905" s="214"/>
      <c r="AV905" s="241">
        <f>AT905+AU905</f>
        <v>81300</v>
      </c>
      <c r="AW905" s="214"/>
      <c r="AX905" s="261">
        <v>203.10400000000001</v>
      </c>
      <c r="AY905" s="476"/>
      <c r="AZ905" s="241">
        <f>'[1]4 Расх.2018 '!BB567</f>
        <v>129</v>
      </c>
      <c r="BA905" s="395">
        <f t="shared" si="39"/>
        <v>63.514258704899952</v>
      </c>
    </row>
    <row r="906" spans="1:53" ht="31.5" x14ac:dyDescent="0.25">
      <c r="A906" s="255" t="s">
        <v>6</v>
      </c>
      <c r="B906" s="257" t="s">
        <v>135</v>
      </c>
      <c r="C906" s="257" t="s">
        <v>771</v>
      </c>
      <c r="D906" s="258" t="s">
        <v>747</v>
      </c>
      <c r="E906" s="239"/>
      <c r="F906" s="259"/>
      <c r="G906" s="241"/>
      <c r="H906" s="241"/>
      <c r="I906" s="241"/>
      <c r="J906" s="239"/>
      <c r="K906" s="259"/>
      <c r="L906" s="241"/>
      <c r="M906" s="241"/>
      <c r="N906" s="260"/>
      <c r="O906" s="241"/>
      <c r="P906" s="241"/>
      <c r="Q906" s="241"/>
      <c r="R906" s="241"/>
      <c r="S906" s="241"/>
      <c r="T906" s="241"/>
      <c r="U906" s="241"/>
      <c r="V906" s="270"/>
      <c r="W906" s="241"/>
      <c r="X906" s="241"/>
      <c r="Y906" s="241"/>
      <c r="Z906" s="270"/>
      <c r="AA906" s="241"/>
      <c r="AB906" s="214"/>
      <c r="AC906" s="241"/>
      <c r="AD906" s="214"/>
      <c r="AE906" s="241"/>
      <c r="AF906" s="214"/>
      <c r="AG906" s="241"/>
      <c r="AH906" s="214"/>
      <c r="AI906" s="241"/>
      <c r="AJ906" s="214"/>
      <c r="AK906" s="241"/>
      <c r="AL906" s="214"/>
      <c r="AM906" s="214"/>
      <c r="AN906" s="241"/>
      <c r="AO906" s="260"/>
      <c r="AP906" s="241"/>
      <c r="AQ906" s="214"/>
      <c r="AR906" s="241"/>
      <c r="AS906" s="270"/>
      <c r="AT906" s="241"/>
      <c r="AU906" s="214"/>
      <c r="AV906" s="241"/>
      <c r="AW906" s="214"/>
      <c r="AX906" s="261">
        <v>96.9</v>
      </c>
      <c r="AY906" s="476"/>
      <c r="AZ906" s="241">
        <f>'[1]4 Расх.2018 '!BB568</f>
        <v>74.284999999999997</v>
      </c>
      <c r="BA906" s="395">
        <f t="shared" si="39"/>
        <v>76.66150670794633</v>
      </c>
    </row>
    <row r="907" spans="1:53" ht="15.75" x14ac:dyDescent="0.25">
      <c r="A907" s="255" t="s">
        <v>6</v>
      </c>
      <c r="B907" s="257" t="s">
        <v>17</v>
      </c>
      <c r="C907" s="257" t="s">
        <v>764</v>
      </c>
      <c r="D907" s="258" t="s">
        <v>760</v>
      </c>
      <c r="E907" s="239"/>
      <c r="F907" s="259"/>
      <c r="G907" s="241"/>
      <c r="H907" s="241"/>
      <c r="I907" s="241"/>
      <c r="J907" s="239"/>
      <c r="K907" s="259"/>
      <c r="L907" s="241"/>
      <c r="M907" s="241"/>
      <c r="N907" s="260"/>
      <c r="O907" s="241"/>
      <c r="P907" s="241"/>
      <c r="Q907" s="241"/>
      <c r="R907" s="241"/>
      <c r="S907" s="241"/>
      <c r="T907" s="241"/>
      <c r="U907" s="241"/>
      <c r="V907" s="270"/>
      <c r="W907" s="241"/>
      <c r="X907" s="241"/>
      <c r="Y907" s="241"/>
      <c r="Z907" s="270"/>
      <c r="AA907" s="241"/>
      <c r="AB907" s="214"/>
      <c r="AC907" s="241"/>
      <c r="AD907" s="214"/>
      <c r="AE907" s="241"/>
      <c r="AF907" s="214"/>
      <c r="AG907" s="241"/>
      <c r="AH907" s="214"/>
      <c r="AI907" s="241"/>
      <c r="AJ907" s="214"/>
      <c r="AK907" s="241"/>
      <c r="AL907" s="214"/>
      <c r="AM907" s="214"/>
      <c r="AN907" s="241"/>
      <c r="AO907" s="260"/>
      <c r="AP907" s="241"/>
      <c r="AQ907" s="214"/>
      <c r="AR907" s="241"/>
      <c r="AS907" s="270"/>
      <c r="AT907" s="241"/>
      <c r="AU907" s="214"/>
      <c r="AV907" s="241"/>
      <c r="AW907" s="214"/>
      <c r="AX907" s="261">
        <f>AX908</f>
        <v>36.200000000000003</v>
      </c>
      <c r="AY907" s="476"/>
      <c r="AZ907" s="241">
        <f>AZ908</f>
        <v>39</v>
      </c>
      <c r="BA907" s="395">
        <f t="shared" si="39"/>
        <v>107.73480662983425</v>
      </c>
    </row>
    <row r="908" spans="1:53" ht="31.5" x14ac:dyDescent="0.25">
      <c r="A908" s="255" t="s">
        <v>6</v>
      </c>
      <c r="B908" s="257" t="s">
        <v>17</v>
      </c>
      <c r="C908" s="257" t="s">
        <v>771</v>
      </c>
      <c r="D908" s="258" t="s">
        <v>761</v>
      </c>
      <c r="E908" s="239"/>
      <c r="F908" s="259"/>
      <c r="G908" s="241"/>
      <c r="H908" s="241"/>
      <c r="I908" s="241"/>
      <c r="J908" s="239"/>
      <c r="K908" s="259"/>
      <c r="L908" s="241"/>
      <c r="M908" s="241"/>
      <c r="N908" s="260"/>
      <c r="O908" s="241"/>
      <c r="P908" s="241"/>
      <c r="Q908" s="241"/>
      <c r="R908" s="241"/>
      <c r="S908" s="241"/>
      <c r="T908" s="241"/>
      <c r="U908" s="241"/>
      <c r="V908" s="270"/>
      <c r="W908" s="241"/>
      <c r="X908" s="241"/>
      <c r="Y908" s="241"/>
      <c r="Z908" s="270"/>
      <c r="AA908" s="241"/>
      <c r="AB908" s="214"/>
      <c r="AC908" s="241"/>
      <c r="AD908" s="214"/>
      <c r="AE908" s="241"/>
      <c r="AF908" s="214"/>
      <c r="AG908" s="241"/>
      <c r="AH908" s="214"/>
      <c r="AI908" s="241"/>
      <c r="AJ908" s="214"/>
      <c r="AK908" s="241"/>
      <c r="AL908" s="214"/>
      <c r="AM908" s="214"/>
      <c r="AN908" s="241"/>
      <c r="AO908" s="260"/>
      <c r="AP908" s="241"/>
      <c r="AQ908" s="214"/>
      <c r="AR908" s="241"/>
      <c r="AS908" s="270"/>
      <c r="AT908" s="241"/>
      <c r="AU908" s="214"/>
      <c r="AV908" s="241"/>
      <c r="AW908" s="214"/>
      <c r="AX908" s="261">
        <v>36.200000000000003</v>
      </c>
      <c r="AY908" s="476"/>
      <c r="AZ908" s="241">
        <f>'[1]4 Расх.2018 '!BB570</f>
        <v>39</v>
      </c>
      <c r="BA908" s="395">
        <f t="shared" si="39"/>
        <v>107.73480662983425</v>
      </c>
    </row>
    <row r="909" spans="1:53" ht="31.5" x14ac:dyDescent="0.25">
      <c r="A909" s="236" t="s">
        <v>7</v>
      </c>
      <c r="B909" s="237" t="s">
        <v>837</v>
      </c>
      <c r="C909" s="237" t="s">
        <v>764</v>
      </c>
      <c r="D909" s="287" t="s">
        <v>596</v>
      </c>
      <c r="E909" s="239"/>
      <c r="F909" s="276"/>
      <c r="G909" s="239"/>
      <c r="H909" s="239"/>
      <c r="I909" s="239"/>
      <c r="J909" s="239"/>
      <c r="K909" s="276"/>
      <c r="L909" s="239"/>
      <c r="M909" s="239"/>
      <c r="N909" s="240"/>
      <c r="O909" s="239"/>
      <c r="P909" s="239"/>
      <c r="Q909" s="239"/>
      <c r="R909" s="239"/>
      <c r="S909" s="239"/>
      <c r="T909" s="239"/>
      <c r="U909" s="239"/>
      <c r="V909" s="265"/>
      <c r="W909" s="239"/>
      <c r="X909" s="239"/>
      <c r="Y909" s="239"/>
      <c r="Z909" s="265"/>
      <c r="AA909" s="239"/>
      <c r="AB909" s="265"/>
      <c r="AC909" s="239"/>
      <c r="AD909" s="265"/>
      <c r="AE909" s="239"/>
      <c r="AF909" s="265"/>
      <c r="AG909" s="239"/>
      <c r="AH909" s="265"/>
      <c r="AI909" s="239" t="e">
        <f>AI912</f>
        <v>#REF!</v>
      </c>
      <c r="AJ909" s="214"/>
      <c r="AK909" s="239" t="e">
        <f>AK912</f>
        <v>#REF!</v>
      </c>
      <c r="AL909" s="214"/>
      <c r="AM909" s="214"/>
      <c r="AN909" s="239" t="e">
        <f>AN912</f>
        <v>#REF!</v>
      </c>
      <c r="AO909" s="240"/>
      <c r="AP909" s="239" t="e">
        <f>AP912</f>
        <v>#REF!</v>
      </c>
      <c r="AQ909" s="214"/>
      <c r="AR909" s="239" t="e">
        <f>AR912</f>
        <v>#REF!</v>
      </c>
      <c r="AS909" s="214"/>
      <c r="AT909" s="239" t="e">
        <f>AT912</f>
        <v>#REF!</v>
      </c>
      <c r="AU909" s="214"/>
      <c r="AV909" s="239" t="e">
        <f>AV912</f>
        <v>#REF!</v>
      </c>
      <c r="AW909" s="214"/>
      <c r="AX909" s="242">
        <f>AX910</f>
        <v>582</v>
      </c>
      <c r="AY909" s="476"/>
      <c r="AZ909" s="239">
        <f>AZ910</f>
        <v>881</v>
      </c>
      <c r="BA909" s="395">
        <f t="shared" si="39"/>
        <v>151.37457044673539</v>
      </c>
    </row>
    <row r="910" spans="1:53" ht="31.5" x14ac:dyDescent="0.25">
      <c r="A910" s="236" t="s">
        <v>8</v>
      </c>
      <c r="B910" s="237" t="s">
        <v>837</v>
      </c>
      <c r="C910" s="237" t="s">
        <v>764</v>
      </c>
      <c r="D910" s="287" t="s">
        <v>29</v>
      </c>
      <c r="E910" s="239"/>
      <c r="F910" s="276"/>
      <c r="G910" s="239"/>
      <c r="H910" s="239"/>
      <c r="I910" s="239"/>
      <c r="J910" s="239"/>
      <c r="K910" s="276"/>
      <c r="L910" s="239"/>
      <c r="M910" s="239"/>
      <c r="N910" s="240"/>
      <c r="O910" s="239"/>
      <c r="P910" s="239"/>
      <c r="Q910" s="239"/>
      <c r="R910" s="239"/>
      <c r="S910" s="239"/>
      <c r="T910" s="239"/>
      <c r="U910" s="239"/>
      <c r="V910" s="265"/>
      <c r="W910" s="239"/>
      <c r="X910" s="239"/>
      <c r="Y910" s="239"/>
      <c r="Z910" s="265"/>
      <c r="AA910" s="239"/>
      <c r="AB910" s="265"/>
      <c r="AC910" s="239"/>
      <c r="AD910" s="265"/>
      <c r="AE910" s="239"/>
      <c r="AF910" s="265"/>
      <c r="AG910" s="239"/>
      <c r="AH910" s="265"/>
      <c r="AI910" s="239"/>
      <c r="AJ910" s="214"/>
      <c r="AK910" s="239"/>
      <c r="AL910" s="214"/>
      <c r="AM910" s="214"/>
      <c r="AN910" s="239"/>
      <c r="AO910" s="240"/>
      <c r="AP910" s="239"/>
      <c r="AQ910" s="214"/>
      <c r="AR910" s="239"/>
      <c r="AS910" s="214"/>
      <c r="AT910" s="239"/>
      <c r="AU910" s="214"/>
      <c r="AV910" s="239"/>
      <c r="AW910" s="214"/>
      <c r="AX910" s="242">
        <f>AX911</f>
        <v>582</v>
      </c>
      <c r="AY910" s="476"/>
      <c r="AZ910" s="239">
        <f>AZ911</f>
        <v>881</v>
      </c>
      <c r="BA910" s="395">
        <f t="shared" si="39"/>
        <v>151.37457044673539</v>
      </c>
    </row>
    <row r="911" spans="1:53" ht="36" customHeight="1" x14ac:dyDescent="0.25">
      <c r="A911" s="255" t="s">
        <v>8</v>
      </c>
      <c r="B911" s="257" t="s">
        <v>768</v>
      </c>
      <c r="C911" s="257" t="s">
        <v>764</v>
      </c>
      <c r="D911" s="248" t="s">
        <v>691</v>
      </c>
      <c r="E911" s="239"/>
      <c r="F911" s="276"/>
      <c r="G911" s="239"/>
      <c r="H911" s="239"/>
      <c r="I911" s="239"/>
      <c r="J911" s="239"/>
      <c r="K911" s="276"/>
      <c r="L911" s="239"/>
      <c r="M911" s="239"/>
      <c r="N911" s="240"/>
      <c r="O911" s="239"/>
      <c r="P911" s="239"/>
      <c r="Q911" s="239"/>
      <c r="R911" s="239"/>
      <c r="S911" s="239"/>
      <c r="T911" s="239"/>
      <c r="U911" s="239"/>
      <c r="V911" s="265"/>
      <c r="W911" s="239"/>
      <c r="X911" s="239"/>
      <c r="Y911" s="239"/>
      <c r="Z911" s="265"/>
      <c r="AA911" s="239"/>
      <c r="AB911" s="265"/>
      <c r="AC911" s="239"/>
      <c r="AD911" s="265"/>
      <c r="AE911" s="239"/>
      <c r="AF911" s="265"/>
      <c r="AG911" s="239"/>
      <c r="AH911" s="265"/>
      <c r="AI911" s="239"/>
      <c r="AJ911" s="214"/>
      <c r="AK911" s="239"/>
      <c r="AL911" s="214"/>
      <c r="AM911" s="214"/>
      <c r="AN911" s="239"/>
      <c r="AO911" s="240"/>
      <c r="AP911" s="239"/>
      <c r="AQ911" s="214"/>
      <c r="AR911" s="239"/>
      <c r="AS911" s="214"/>
      <c r="AT911" s="239"/>
      <c r="AU911" s="214"/>
      <c r="AV911" s="239"/>
      <c r="AW911" s="214"/>
      <c r="AX911" s="242">
        <f>AX912</f>
        <v>582</v>
      </c>
      <c r="AY911" s="476"/>
      <c r="AZ911" s="239">
        <f>AZ912</f>
        <v>881</v>
      </c>
      <c r="BA911" s="395">
        <f t="shared" si="39"/>
        <v>151.37457044673539</v>
      </c>
    </row>
    <row r="912" spans="1:53" ht="31.5" x14ac:dyDescent="0.25">
      <c r="A912" s="255" t="s">
        <v>8</v>
      </c>
      <c r="B912" s="257" t="s">
        <v>10</v>
      </c>
      <c r="C912" s="257" t="s">
        <v>764</v>
      </c>
      <c r="D912" s="258" t="s">
        <v>16</v>
      </c>
      <c r="E912" s="239"/>
      <c r="F912" s="259"/>
      <c r="G912" s="241"/>
      <c r="H912" s="241"/>
      <c r="I912" s="241"/>
      <c r="J912" s="239"/>
      <c r="K912" s="259"/>
      <c r="L912" s="241"/>
      <c r="M912" s="241"/>
      <c r="N912" s="260"/>
      <c r="O912" s="241"/>
      <c r="P912" s="241"/>
      <c r="Q912" s="241"/>
      <c r="R912" s="241"/>
      <c r="S912" s="241"/>
      <c r="T912" s="241"/>
      <c r="U912" s="241"/>
      <c r="V912" s="214"/>
      <c r="W912" s="241"/>
      <c r="X912" s="241"/>
      <c r="Y912" s="241"/>
      <c r="Z912" s="214"/>
      <c r="AA912" s="241"/>
      <c r="AB912" s="214"/>
      <c r="AC912" s="241"/>
      <c r="AD912" s="214"/>
      <c r="AE912" s="241"/>
      <c r="AF912" s="214"/>
      <c r="AG912" s="241"/>
      <c r="AH912" s="214"/>
      <c r="AI912" s="241" t="e">
        <f>#REF!</f>
        <v>#REF!</v>
      </c>
      <c r="AJ912" s="214"/>
      <c r="AK912" s="241" t="e">
        <f>#REF!</f>
        <v>#REF!</v>
      </c>
      <c r="AL912" s="214"/>
      <c r="AM912" s="214"/>
      <c r="AN912" s="241" t="e">
        <f>#REF!</f>
        <v>#REF!</v>
      </c>
      <c r="AO912" s="260"/>
      <c r="AP912" s="241" t="e">
        <f>#REF!</f>
        <v>#REF!</v>
      </c>
      <c r="AQ912" s="214"/>
      <c r="AR912" s="241" t="e">
        <f>#REF!</f>
        <v>#REF!</v>
      </c>
      <c r="AS912" s="214"/>
      <c r="AT912" s="241" t="e">
        <f>#REF!</f>
        <v>#REF!</v>
      </c>
      <c r="AU912" s="214"/>
      <c r="AV912" s="241" t="e">
        <f>#REF!</f>
        <v>#REF!</v>
      </c>
      <c r="AW912" s="214"/>
      <c r="AX912" s="261">
        <f>AX913</f>
        <v>582</v>
      </c>
      <c r="AY912" s="476"/>
      <c r="AZ912" s="241">
        <f>AZ913</f>
        <v>881</v>
      </c>
      <c r="BA912" s="395">
        <f t="shared" si="39"/>
        <v>151.37457044673539</v>
      </c>
    </row>
    <row r="913" spans="1:53" ht="16.5" thickBot="1" x14ac:dyDescent="0.3">
      <c r="A913" s="487" t="s">
        <v>8</v>
      </c>
      <c r="B913" s="488" t="s">
        <v>10</v>
      </c>
      <c r="C913" s="488" t="s">
        <v>9</v>
      </c>
      <c r="D913" s="489" t="s">
        <v>762</v>
      </c>
      <c r="E913" s="490"/>
      <c r="F913" s="491"/>
      <c r="G913" s="492"/>
      <c r="H913" s="492"/>
      <c r="I913" s="492"/>
      <c r="J913" s="490"/>
      <c r="K913" s="491"/>
      <c r="L913" s="492"/>
      <c r="M913" s="492"/>
      <c r="N913" s="493"/>
      <c r="O913" s="492"/>
      <c r="P913" s="492"/>
      <c r="Q913" s="492"/>
      <c r="R913" s="492"/>
      <c r="S913" s="492"/>
      <c r="T913" s="492"/>
      <c r="U913" s="492"/>
      <c r="V913" s="214"/>
      <c r="W913" s="492"/>
      <c r="X913" s="492"/>
      <c r="Y913" s="492"/>
      <c r="Z913" s="214"/>
      <c r="AA913" s="492"/>
      <c r="AB913" s="214"/>
      <c r="AC913" s="492"/>
      <c r="AD913" s="214"/>
      <c r="AE913" s="492"/>
      <c r="AF913" s="214"/>
      <c r="AG913" s="492"/>
      <c r="AH913" s="214">
        <v>155000</v>
      </c>
      <c r="AI913" s="492">
        <f>AH913</f>
        <v>155000</v>
      </c>
      <c r="AJ913" s="214"/>
      <c r="AK913" s="492">
        <f>AI913</f>
        <v>155000</v>
      </c>
      <c r="AL913" s="214"/>
      <c r="AM913" s="214"/>
      <c r="AN913" s="492">
        <v>155000</v>
      </c>
      <c r="AO913" s="214">
        <v>150000</v>
      </c>
      <c r="AP913" s="492">
        <f>AN913+AO913</f>
        <v>305000</v>
      </c>
      <c r="AQ913" s="214"/>
      <c r="AR913" s="492">
        <f>AP913+AQ913</f>
        <v>305000</v>
      </c>
      <c r="AS913" s="214"/>
      <c r="AT913" s="492">
        <f>AR913+AS913</f>
        <v>305000</v>
      </c>
      <c r="AU913" s="214"/>
      <c r="AV913" s="492">
        <f>AT913+AU913</f>
        <v>305000</v>
      </c>
      <c r="AW913" s="214">
        <v>-25581.59</v>
      </c>
      <c r="AX913" s="494">
        <v>582</v>
      </c>
      <c r="AY913" s="476"/>
      <c r="AZ913" s="492">
        <f>'[1]4 Расх.2018 '!BB575</f>
        <v>881</v>
      </c>
      <c r="BA913" s="495">
        <f t="shared" si="39"/>
        <v>151.37457044673539</v>
      </c>
    </row>
    <row r="914" spans="1:53" ht="16.5" thickBot="1" x14ac:dyDescent="0.3">
      <c r="A914" s="496"/>
      <c r="B914" s="497"/>
      <c r="C914" s="497"/>
      <c r="D914" s="498" t="s">
        <v>597</v>
      </c>
      <c r="E914" s="499" t="e">
        <f>F914+G914+H914+I914</f>
        <v>#REF!</v>
      </c>
      <c r="F914" s="499" t="e">
        <f>F422+#REF!+F561+F637+F727+F747+#REF!+F512+#REF!</f>
        <v>#REF!</v>
      </c>
      <c r="G914" s="499" t="e">
        <f>G422+#REF!+G561+G637+G727+G747+#REF!+G512+#REF!</f>
        <v>#REF!</v>
      </c>
      <c r="H914" s="499" t="e">
        <f>H422+#REF!+H561+H637+H727+H747+#REF!+H512+#REF!</f>
        <v>#REF!</v>
      </c>
      <c r="I914" s="499" t="e">
        <f>I422+#REF!+I561+I637+I727+I747+#REF!+I512+#REF!</f>
        <v>#REF!</v>
      </c>
      <c r="J914" s="499" t="e">
        <f>K914+L914+M914+N914</f>
        <v>#REF!</v>
      </c>
      <c r="K914" s="499" t="e">
        <f>K422+#REF!+K561+K637+K727+K747+#REF!+K512+#REF!</f>
        <v>#REF!</v>
      </c>
      <c r="L914" s="499" t="e">
        <f>L422+#REF!+L561+L637+L727+L747+#REF!+L512+#REF!</f>
        <v>#REF!</v>
      </c>
      <c r="M914" s="499" t="e">
        <f>M422+#REF!+M561+M637+M727+M747+#REF!+M512+#REF!</f>
        <v>#REF!</v>
      </c>
      <c r="N914" s="500" t="e">
        <f>N422+#REF!+N561+N637+N727+N747+#REF!+N512+#REF!</f>
        <v>#REF!</v>
      </c>
      <c r="O914" s="499">
        <v>44339742.509999998</v>
      </c>
      <c r="P914" s="501" t="e">
        <f>#REF!+P804+P784+P775+P761+P748+#REF!+P728+#REF!+#REF!+P655+P638+P633+P575+#REF!+#REF!+#REF!+#REF!+P513+P499+P471+P443+P429+P423+#REF!</f>
        <v>#REF!</v>
      </c>
      <c r="Q914" s="499" t="e">
        <f>#REF!+Q747+Q727+Q637+Q561+Q537+#REF!+Q512+Q422</f>
        <v>#REF!</v>
      </c>
      <c r="R914" s="499" t="e">
        <f>#REF!+R747+R727+R637+R561+R537+#REF!+R512+R422</f>
        <v>#REF!</v>
      </c>
      <c r="S914" s="499" t="e">
        <f>#REF!+S747+S727+S637+S561+S537+#REF!+S512+S422+S520</f>
        <v>#REF!</v>
      </c>
      <c r="T914" s="499" t="e">
        <f>#REF!+T747+T727+T637+T561+T537+#REF!+T512+T422+T520</f>
        <v>#REF!</v>
      </c>
      <c r="U914" s="499" t="e">
        <f>#REF!+U747+U727+U637+U561+U537+U512+U422+U520</f>
        <v>#REF!</v>
      </c>
      <c r="V914" s="502">
        <f>SUM(V422:V821)</f>
        <v>1075132.06</v>
      </c>
      <c r="W914" s="499" t="e">
        <f>#REF!+W747+W727+W637+W561+W537+W512+W422+W520</f>
        <v>#REF!</v>
      </c>
      <c r="X914" s="499" t="e">
        <f>#REF!+X747+X727+X637+X561+X537+X512+X422+X520</f>
        <v>#REF!</v>
      </c>
      <c r="Y914" s="499" t="e">
        <f>W914+X914</f>
        <v>#REF!</v>
      </c>
      <c r="Z914" s="502">
        <f>SUM(Z422:Z821)</f>
        <v>1607886.69</v>
      </c>
      <c r="AA914" s="499" t="e">
        <f>AA422+AA512+AA520+AA537+AA561+AA637+AA727+AA747+AA774</f>
        <v>#REF!</v>
      </c>
      <c r="AB914" s="502">
        <f>SUM(AB422:AB821)</f>
        <v>177379.84999999998</v>
      </c>
      <c r="AC914" s="499" t="e">
        <f>AC422+AC512+AC520+AC537+AC561+AC637+AC727+AC747+AC774</f>
        <v>#REF!</v>
      </c>
      <c r="AD914" s="503" t="e">
        <f>AD821+#REF!+#REF!+#REF!+#REF!+AD795+#REF!+AD779+AD763+AD756+AD905+AD735+#REF!+AD719+AD713+AD676+AD670+AD649+AD636+AD615+#REF!+AD611+#REF!+AD585+AD583+#REF!+AD546+#REF!+#REF!+AD524+#REF!+#REF!+AD475+AD447+#REF!+AD433+AD607</f>
        <v>#REF!</v>
      </c>
      <c r="AE914" s="499" t="e">
        <f>AE422+AE512+AE520+AE537+AE561+AE637+AE727+AE747+AE774</f>
        <v>#REF!</v>
      </c>
      <c r="AF914" s="502">
        <f>SUM(AF422:AF821)</f>
        <v>381533.67000000004</v>
      </c>
      <c r="AG914" s="499" t="e">
        <f>AG422+AG512+AG520+AG537+AG561+AG637+AG727+AG747+AG774</f>
        <v>#REF!</v>
      </c>
      <c r="AH914" s="502">
        <f>SUM(AH422:AH832)</f>
        <v>958967.1599999998</v>
      </c>
      <c r="AI914" s="499" t="e">
        <f>AI422+AI512+AI520+AI537+AI561+AI637+AI727+AI747+AI774+AI909</f>
        <v>#REF!</v>
      </c>
      <c r="AJ914" s="502">
        <f>SUM(AJ422:AJ832)</f>
        <v>55242.86</v>
      </c>
      <c r="AK914" s="499" t="e">
        <f>AK422+AK512+AK520+AK537+AK561+AK637+AK727+AK747+AK774</f>
        <v>#REF!</v>
      </c>
      <c r="AL914" s="502">
        <f>SUM(AL422:AL832)</f>
        <v>3839910</v>
      </c>
      <c r="AM914" s="502">
        <f>SUM(AM422:AM832)</f>
        <v>-25774.19</v>
      </c>
      <c r="AN914" s="499" t="e">
        <f>AN422+AN512+AN520+AN537+AN561+AN637+AN727+AN747+AN774</f>
        <v>#REF!</v>
      </c>
      <c r="AO914" s="502">
        <f>SUM(AO422:AO832)</f>
        <v>377532.04</v>
      </c>
      <c r="AP914" s="499" t="e">
        <f>AP422+AP512+AP520+AP537+AP561+AP637+AP727+AP747+AP774</f>
        <v>#REF!</v>
      </c>
      <c r="AQ914" s="502">
        <f>SUM(AQ422:AQ832)</f>
        <v>1583310</v>
      </c>
      <c r="AR914" s="499" t="e">
        <f>AR422+AR512+AR520+AR537+AR561+AR637+AR727+AR747+AR774</f>
        <v>#REF!</v>
      </c>
      <c r="AS914" s="502">
        <f>SUM(AS422:AS832)</f>
        <v>2342015.81</v>
      </c>
      <c r="AT914" s="499" t="e">
        <f>AT422+AT512+AT520+AT537+AT561+AT637+AT727+AT747+AT774</f>
        <v>#REF!</v>
      </c>
      <c r="AU914" s="502">
        <f>SUM(AU422:AU832)</f>
        <v>10861.490000000005</v>
      </c>
      <c r="AV914" s="499" t="e">
        <f>AV422+AV512+AV520+AV537+AV561+AV637+AV727+AV747+AV774</f>
        <v>#REF!</v>
      </c>
      <c r="AW914" s="502">
        <f>SUM(AW422:AW832)</f>
        <v>88848.98000000004</v>
      </c>
      <c r="AX914" s="504">
        <f>AX19+AX416</f>
        <v>101352.607</v>
      </c>
      <c r="AY914" s="505"/>
      <c r="AZ914" s="499">
        <f>AZ19+AZ416</f>
        <v>80629.518729999996</v>
      </c>
      <c r="BA914" s="506">
        <f t="shared" si="39"/>
        <v>79.553472886987493</v>
      </c>
    </row>
    <row r="915" spans="1:53" ht="12" customHeight="1" x14ac:dyDescent="0.2">
      <c r="A915" s="210"/>
      <c r="B915" s="210"/>
      <c r="C915" s="210"/>
      <c r="D915" s="210"/>
      <c r="E915" s="210"/>
      <c r="F915" s="210"/>
      <c r="G915" s="210"/>
      <c r="H915" s="210"/>
      <c r="I915" s="210"/>
      <c r="J915" s="210"/>
      <c r="K915" s="210"/>
      <c r="L915" s="210"/>
      <c r="M915" s="210"/>
      <c r="N915" s="210"/>
      <c r="O915" s="210"/>
      <c r="P915" s="343"/>
      <c r="Q915" s="343"/>
      <c r="R915" s="210"/>
      <c r="S915" s="210"/>
      <c r="T915" s="210"/>
      <c r="U915" s="210"/>
      <c r="V915" s="210"/>
      <c r="W915" s="210"/>
      <c r="X915" s="210"/>
      <c r="Y915" s="210"/>
      <c r="Z915" s="210"/>
      <c r="AA915" s="210"/>
      <c r="AB915" s="210"/>
      <c r="AC915" s="210"/>
      <c r="AD915" s="210"/>
      <c r="AE915" s="210"/>
      <c r="AF915" s="210"/>
      <c r="AG915" s="210"/>
      <c r="AH915" s="210"/>
      <c r="AI915" s="210"/>
      <c r="AJ915" s="210"/>
      <c r="AK915" s="210"/>
      <c r="AL915" s="210"/>
      <c r="AM915" s="210"/>
      <c r="AN915" s="210"/>
      <c r="AO915" s="210"/>
      <c r="AP915" s="210"/>
      <c r="AQ915" s="210"/>
      <c r="AR915" s="210"/>
      <c r="AS915" s="210"/>
      <c r="AT915" s="210"/>
      <c r="AU915" s="210"/>
      <c r="AV915" s="210"/>
      <c r="AW915" s="210"/>
      <c r="AX915" s="210"/>
    </row>
    <row r="916" spans="1:53" x14ac:dyDescent="0.2">
      <c r="A916" s="210"/>
      <c r="B916" s="210"/>
      <c r="C916" s="210"/>
      <c r="D916" s="210"/>
      <c r="E916" s="210"/>
      <c r="F916" s="210"/>
      <c r="G916" s="210"/>
      <c r="H916" s="210"/>
      <c r="I916" s="210"/>
      <c r="J916" s="210"/>
      <c r="K916" s="210"/>
      <c r="L916" s="210"/>
      <c r="M916" s="210"/>
      <c r="N916" s="210"/>
      <c r="O916" s="210"/>
      <c r="P916" s="343"/>
      <c r="Q916" s="343"/>
      <c r="R916" s="210"/>
      <c r="S916" s="210"/>
      <c r="T916" s="210"/>
      <c r="U916" s="210"/>
      <c r="V916" s="210"/>
      <c r="W916" s="210"/>
      <c r="X916" s="210"/>
      <c r="Y916" s="210"/>
      <c r="Z916" s="210"/>
      <c r="AA916" s="210"/>
      <c r="AB916" s="210"/>
      <c r="AC916" s="210"/>
      <c r="AD916" s="210"/>
      <c r="AE916" s="210"/>
      <c r="AF916" s="210"/>
      <c r="AG916" s="210"/>
      <c r="AH916" s="210"/>
      <c r="AI916" s="210"/>
      <c r="AJ916" s="210"/>
      <c r="AK916" s="210"/>
      <c r="AL916" s="210"/>
      <c r="AM916" s="210"/>
      <c r="AN916" s="210"/>
      <c r="AO916" s="210"/>
      <c r="AP916" s="210"/>
      <c r="AQ916" s="210"/>
      <c r="AR916" s="210"/>
      <c r="AS916" s="210"/>
      <c r="AT916" s="210"/>
      <c r="AU916" s="210"/>
      <c r="AV916" s="210"/>
      <c r="AW916" s="210"/>
      <c r="AX916" s="507">
        <v>101352.61</v>
      </c>
      <c r="AZ916" s="244">
        <f>'[1]4 Расх.2018 '!BB576</f>
        <v>80629.518729999996</v>
      </c>
    </row>
    <row r="917" spans="1:53" ht="9" customHeight="1" x14ac:dyDescent="0.2">
      <c r="A917" s="210"/>
      <c r="B917" s="210"/>
      <c r="C917" s="210"/>
      <c r="D917" s="210"/>
      <c r="E917" s="210"/>
      <c r="F917" s="210"/>
      <c r="G917" s="210"/>
      <c r="H917" s="210"/>
      <c r="I917" s="210"/>
      <c r="J917" s="210"/>
      <c r="K917" s="210"/>
      <c r="L917" s="210"/>
      <c r="M917" s="210"/>
      <c r="N917" s="210"/>
      <c r="O917" s="210"/>
      <c r="P917" s="343"/>
      <c r="Q917" s="343"/>
      <c r="R917" s="210"/>
      <c r="S917" s="210"/>
      <c r="T917" s="210"/>
      <c r="U917" s="210"/>
      <c r="V917" s="210"/>
      <c r="W917" s="210"/>
      <c r="X917" s="210"/>
      <c r="Y917" s="210"/>
      <c r="Z917" s="210"/>
      <c r="AA917" s="210"/>
      <c r="AB917" s="210"/>
      <c r="AC917" s="210"/>
      <c r="AD917" s="210"/>
      <c r="AE917" s="210"/>
      <c r="AF917" s="210"/>
      <c r="AG917" s="210"/>
      <c r="AH917" s="210"/>
      <c r="AI917" s="210"/>
      <c r="AJ917" s="210"/>
      <c r="AK917" s="210"/>
      <c r="AL917" s="210"/>
      <c r="AM917" s="210"/>
      <c r="AN917" s="210"/>
      <c r="AO917" s="210"/>
      <c r="AP917" s="210"/>
      <c r="AQ917" s="210"/>
      <c r="AR917" s="210"/>
      <c r="AS917" s="210"/>
      <c r="AT917" s="210"/>
      <c r="AU917" s="210"/>
      <c r="AV917" s="210"/>
      <c r="AW917" s="210"/>
      <c r="AX917" s="508"/>
    </row>
    <row r="918" spans="1:53" x14ac:dyDescent="0.2">
      <c r="A918" s="210"/>
      <c r="B918" s="210"/>
      <c r="C918" s="210"/>
      <c r="D918" s="210"/>
      <c r="E918" s="210"/>
      <c r="F918" s="210"/>
      <c r="G918" s="210"/>
      <c r="H918" s="210"/>
      <c r="I918" s="210"/>
      <c r="J918" s="210"/>
      <c r="K918" s="210"/>
      <c r="L918" s="210"/>
      <c r="M918" s="210"/>
      <c r="N918" s="210"/>
      <c r="O918" s="210"/>
      <c r="P918" s="343"/>
      <c r="Q918" s="343"/>
      <c r="R918" s="210"/>
      <c r="S918" s="210"/>
      <c r="T918" s="210"/>
      <c r="U918" s="210"/>
      <c r="V918" s="210"/>
      <c r="W918" s="210"/>
      <c r="X918" s="210"/>
      <c r="Y918" s="210"/>
      <c r="Z918" s="210"/>
      <c r="AA918" s="210"/>
      <c r="AB918" s="210"/>
      <c r="AC918" s="210"/>
      <c r="AD918" s="210"/>
      <c r="AE918" s="210"/>
      <c r="AF918" s="210"/>
      <c r="AG918" s="210"/>
      <c r="AH918" s="210"/>
      <c r="AI918" s="210"/>
      <c r="AJ918" s="210"/>
      <c r="AK918" s="210"/>
      <c r="AL918" s="210"/>
      <c r="AM918" s="210"/>
      <c r="AN918" s="210"/>
      <c r="AO918" s="210"/>
      <c r="AP918" s="210"/>
      <c r="AQ918" s="210"/>
      <c r="AR918" s="210"/>
      <c r="AS918" s="210"/>
      <c r="AT918" s="210"/>
      <c r="AU918" s="210"/>
      <c r="AV918" s="210"/>
      <c r="AW918" s="210"/>
      <c r="AX918" s="507">
        <f>AX914-AX916</f>
        <v>-2.9999999969732016E-3</v>
      </c>
      <c r="AY918" s="344">
        <f>AY914-AY916</f>
        <v>0</v>
      </c>
      <c r="AZ918" s="344">
        <f>AZ914-AZ916</f>
        <v>0</v>
      </c>
    </row>
    <row r="919" spans="1:53" x14ac:dyDescent="0.2">
      <c r="A919" s="210"/>
      <c r="B919" s="210"/>
      <c r="C919" s="210"/>
      <c r="D919" s="210"/>
      <c r="E919" s="210"/>
      <c r="F919" s="210"/>
      <c r="G919" s="210"/>
      <c r="H919" s="210"/>
      <c r="I919" s="210"/>
      <c r="J919" s="210"/>
      <c r="K919" s="210"/>
      <c r="L919" s="210"/>
      <c r="M919" s="210"/>
      <c r="N919" s="210"/>
      <c r="O919" s="210"/>
      <c r="P919" s="343"/>
      <c r="Q919" s="343"/>
      <c r="R919" s="210"/>
      <c r="S919" s="210"/>
      <c r="T919" s="210"/>
      <c r="U919" s="210"/>
      <c r="V919" s="210"/>
      <c r="W919" s="210"/>
      <c r="X919" s="210"/>
      <c r="Y919" s="210"/>
      <c r="Z919" s="210"/>
      <c r="AA919" s="210"/>
      <c r="AB919" s="210"/>
      <c r="AC919" s="210"/>
      <c r="AD919" s="210"/>
      <c r="AE919" s="210"/>
      <c r="AF919" s="210"/>
      <c r="AG919" s="210"/>
      <c r="AH919" s="210"/>
      <c r="AI919" s="210"/>
      <c r="AJ919" s="210"/>
      <c r="AK919" s="210"/>
      <c r="AL919" s="210"/>
      <c r="AM919" s="210"/>
      <c r="AN919" s="210"/>
      <c r="AO919" s="210"/>
      <c r="AP919" s="210"/>
      <c r="AQ919" s="210"/>
      <c r="AR919" s="210"/>
      <c r="AS919" s="210"/>
      <c r="AT919" s="210"/>
      <c r="AU919" s="210"/>
      <c r="AV919" s="210"/>
      <c r="AW919" s="210"/>
      <c r="AX919" s="210"/>
    </row>
    <row r="920" spans="1:53" x14ac:dyDescent="0.2">
      <c r="P920" s="345"/>
      <c r="Q920" s="345"/>
    </row>
    <row r="921" spans="1:53" x14ac:dyDescent="0.2">
      <c r="P921" s="345"/>
      <c r="Q921" s="345"/>
    </row>
    <row r="922" spans="1:53" x14ac:dyDescent="0.2">
      <c r="P922" s="345"/>
      <c r="Q922" s="345"/>
    </row>
    <row r="923" spans="1:53" x14ac:dyDescent="0.2">
      <c r="P923" s="345"/>
      <c r="Q923" s="345"/>
    </row>
    <row r="924" spans="1:53" x14ac:dyDescent="0.2">
      <c r="P924" s="345"/>
      <c r="Q924" s="345"/>
    </row>
    <row r="925" spans="1:53" x14ac:dyDescent="0.2">
      <c r="P925" s="345"/>
      <c r="Q925" s="345"/>
    </row>
    <row r="926" spans="1:53" x14ac:dyDescent="0.2">
      <c r="P926" s="345"/>
      <c r="Q926" s="345"/>
    </row>
    <row r="927" spans="1:53" x14ac:dyDescent="0.2">
      <c r="P927" s="345"/>
      <c r="Q927" s="345"/>
    </row>
    <row r="928" spans="1:53" x14ac:dyDescent="0.2">
      <c r="P928" s="345"/>
      <c r="Q928" s="345"/>
    </row>
    <row r="929" spans="16:17" x14ac:dyDescent="0.2">
      <c r="P929" s="345"/>
      <c r="Q929" s="345"/>
    </row>
    <row r="930" spans="16:17" x14ac:dyDescent="0.2">
      <c r="P930" s="345"/>
      <c r="Q930" s="345"/>
    </row>
    <row r="931" spans="16:17" x14ac:dyDescent="0.2">
      <c r="P931" s="345"/>
      <c r="Q931" s="345"/>
    </row>
    <row r="932" spans="16:17" x14ac:dyDescent="0.2">
      <c r="P932" s="345"/>
      <c r="Q932" s="345"/>
    </row>
    <row r="933" spans="16:17" x14ac:dyDescent="0.2">
      <c r="P933" s="345"/>
      <c r="Q933" s="345"/>
    </row>
    <row r="934" spans="16:17" x14ac:dyDescent="0.2">
      <c r="P934" s="345"/>
      <c r="Q934" s="345"/>
    </row>
    <row r="935" spans="16:17" x14ac:dyDescent="0.2">
      <c r="P935" s="345"/>
      <c r="Q935" s="345"/>
    </row>
    <row r="936" spans="16:17" x14ac:dyDescent="0.2">
      <c r="P936" s="345"/>
      <c r="Q936" s="345"/>
    </row>
    <row r="937" spans="16:17" x14ac:dyDescent="0.2">
      <c r="P937" s="345"/>
      <c r="Q937" s="345"/>
    </row>
    <row r="938" spans="16:17" x14ac:dyDescent="0.2">
      <c r="P938" s="345"/>
      <c r="Q938" s="345"/>
    </row>
    <row r="939" spans="16:17" x14ac:dyDescent="0.2">
      <c r="P939" s="345"/>
      <c r="Q939" s="345"/>
    </row>
    <row r="940" spans="16:17" x14ac:dyDescent="0.2">
      <c r="P940" s="345"/>
      <c r="Q940" s="345"/>
    </row>
    <row r="941" spans="16:17" x14ac:dyDescent="0.2">
      <c r="P941" s="345"/>
      <c r="Q941" s="345"/>
    </row>
    <row r="942" spans="16:17" x14ac:dyDescent="0.2">
      <c r="P942" s="345"/>
      <c r="Q942" s="345"/>
    </row>
    <row r="943" spans="16:17" x14ac:dyDescent="0.2">
      <c r="P943" s="345"/>
      <c r="Q943" s="345"/>
    </row>
    <row r="944" spans="16:17" x14ac:dyDescent="0.2">
      <c r="P944" s="345"/>
      <c r="Q944" s="345"/>
    </row>
    <row r="945" spans="16:17" x14ac:dyDescent="0.2">
      <c r="P945" s="345"/>
      <c r="Q945" s="345"/>
    </row>
    <row r="946" spans="16:17" x14ac:dyDescent="0.2">
      <c r="P946" s="345"/>
      <c r="Q946" s="345"/>
    </row>
    <row r="947" spans="16:17" x14ac:dyDescent="0.2">
      <c r="P947" s="345"/>
      <c r="Q947" s="345"/>
    </row>
    <row r="948" spans="16:17" x14ac:dyDescent="0.2">
      <c r="P948" s="345"/>
      <c r="Q948" s="345"/>
    </row>
    <row r="949" spans="16:17" x14ac:dyDescent="0.2">
      <c r="P949" s="345"/>
      <c r="Q949" s="345"/>
    </row>
    <row r="950" spans="16:17" x14ac:dyDescent="0.2">
      <c r="P950" s="345"/>
      <c r="Q950" s="345"/>
    </row>
    <row r="951" spans="16:17" x14ac:dyDescent="0.2">
      <c r="P951" s="345"/>
      <c r="Q951" s="345"/>
    </row>
    <row r="952" spans="16:17" x14ac:dyDescent="0.2">
      <c r="P952" s="345"/>
      <c r="Q952" s="345"/>
    </row>
    <row r="953" spans="16:17" x14ac:dyDescent="0.2">
      <c r="P953" s="345"/>
      <c r="Q953" s="345"/>
    </row>
    <row r="954" spans="16:17" x14ac:dyDescent="0.2">
      <c r="P954" s="345"/>
      <c r="Q954" s="345"/>
    </row>
    <row r="955" spans="16:17" x14ac:dyDescent="0.2">
      <c r="P955" s="345"/>
      <c r="Q955" s="345"/>
    </row>
    <row r="956" spans="16:17" x14ac:dyDescent="0.2">
      <c r="P956" s="345"/>
      <c r="Q956" s="345"/>
    </row>
    <row r="957" spans="16:17" x14ac:dyDescent="0.2">
      <c r="P957" s="345"/>
      <c r="Q957" s="345"/>
    </row>
    <row r="958" spans="16:17" x14ac:dyDescent="0.2">
      <c r="P958" s="345"/>
      <c r="Q958" s="345"/>
    </row>
    <row r="959" spans="16:17" x14ac:dyDescent="0.2">
      <c r="P959" s="345"/>
      <c r="Q959" s="345"/>
    </row>
    <row r="960" spans="16:17" x14ac:dyDescent="0.2">
      <c r="P960" s="345"/>
      <c r="Q960" s="345"/>
    </row>
    <row r="961" spans="16:17" x14ac:dyDescent="0.2">
      <c r="P961" s="345"/>
      <c r="Q961" s="345"/>
    </row>
    <row r="962" spans="16:17" x14ac:dyDescent="0.2">
      <c r="P962" s="345"/>
      <c r="Q962" s="345"/>
    </row>
    <row r="963" spans="16:17" x14ac:dyDescent="0.2">
      <c r="P963" s="345"/>
      <c r="Q963" s="345"/>
    </row>
    <row r="964" spans="16:17" x14ac:dyDescent="0.2">
      <c r="P964" s="345"/>
      <c r="Q964" s="345"/>
    </row>
    <row r="965" spans="16:17" x14ac:dyDescent="0.2">
      <c r="P965" s="345"/>
      <c r="Q965" s="345"/>
    </row>
    <row r="966" spans="16:17" x14ac:dyDescent="0.2">
      <c r="P966" s="345"/>
      <c r="Q966" s="345"/>
    </row>
    <row r="967" spans="16:17" x14ac:dyDescent="0.2">
      <c r="P967" s="345"/>
      <c r="Q967" s="345"/>
    </row>
    <row r="968" spans="16:17" x14ac:dyDescent="0.2">
      <c r="P968" s="345"/>
      <c r="Q968" s="345"/>
    </row>
    <row r="969" spans="16:17" x14ac:dyDescent="0.2">
      <c r="P969" s="345"/>
      <c r="Q969" s="345"/>
    </row>
    <row r="970" spans="16:17" x14ac:dyDescent="0.2">
      <c r="P970" s="345"/>
      <c r="Q970" s="345"/>
    </row>
    <row r="971" spans="16:17" x14ac:dyDescent="0.2">
      <c r="P971" s="345"/>
      <c r="Q971" s="345"/>
    </row>
    <row r="972" spans="16:17" x14ac:dyDescent="0.2">
      <c r="P972" s="345"/>
      <c r="Q972" s="345"/>
    </row>
    <row r="973" spans="16:17" x14ac:dyDescent="0.2">
      <c r="P973" s="345"/>
      <c r="Q973" s="345"/>
    </row>
    <row r="974" spans="16:17" x14ac:dyDescent="0.2">
      <c r="P974" s="345"/>
      <c r="Q974" s="345"/>
    </row>
    <row r="975" spans="16:17" x14ac:dyDescent="0.2">
      <c r="P975" s="345"/>
      <c r="Q975" s="345"/>
    </row>
    <row r="976" spans="16:17" x14ac:dyDescent="0.2">
      <c r="P976" s="345"/>
      <c r="Q976" s="345"/>
    </row>
    <row r="977" spans="16:17" x14ac:dyDescent="0.2">
      <c r="P977" s="345"/>
      <c r="Q977" s="345"/>
    </row>
    <row r="978" spans="16:17" x14ac:dyDescent="0.2">
      <c r="P978" s="345"/>
      <c r="Q978" s="345"/>
    </row>
    <row r="979" spans="16:17" x14ac:dyDescent="0.2">
      <c r="P979" s="345"/>
      <c r="Q979" s="345"/>
    </row>
    <row r="980" spans="16:17" x14ac:dyDescent="0.2">
      <c r="P980" s="345"/>
      <c r="Q980" s="345"/>
    </row>
    <row r="981" spans="16:17" x14ac:dyDescent="0.2">
      <c r="P981" s="345"/>
      <c r="Q981" s="345"/>
    </row>
    <row r="982" spans="16:17" x14ac:dyDescent="0.2">
      <c r="P982" s="345"/>
      <c r="Q982" s="345"/>
    </row>
    <row r="983" spans="16:17" x14ac:dyDescent="0.2">
      <c r="P983" s="345"/>
      <c r="Q983" s="345"/>
    </row>
    <row r="984" spans="16:17" x14ac:dyDescent="0.2">
      <c r="P984" s="345"/>
      <c r="Q984" s="345"/>
    </row>
    <row r="985" spans="16:17" x14ac:dyDescent="0.2">
      <c r="P985" s="345"/>
      <c r="Q985" s="345"/>
    </row>
    <row r="986" spans="16:17" x14ac:dyDescent="0.2">
      <c r="P986" s="345"/>
      <c r="Q986" s="345"/>
    </row>
    <row r="987" spans="16:17" x14ac:dyDescent="0.2">
      <c r="P987" s="345"/>
      <c r="Q987" s="345"/>
    </row>
    <row r="988" spans="16:17" x14ac:dyDescent="0.2">
      <c r="P988" s="345"/>
      <c r="Q988" s="345"/>
    </row>
    <row r="989" spans="16:17" x14ac:dyDescent="0.2">
      <c r="P989" s="345"/>
      <c r="Q989" s="345"/>
    </row>
    <row r="990" spans="16:17" x14ac:dyDescent="0.2">
      <c r="P990" s="345"/>
      <c r="Q990" s="345"/>
    </row>
    <row r="991" spans="16:17" x14ac:dyDescent="0.2">
      <c r="P991" s="345"/>
      <c r="Q991" s="345"/>
    </row>
    <row r="992" spans="16:17" x14ac:dyDescent="0.2">
      <c r="P992" s="345"/>
      <c r="Q992" s="345"/>
    </row>
    <row r="993" spans="16:17" x14ac:dyDescent="0.2">
      <c r="P993" s="345"/>
      <c r="Q993" s="345"/>
    </row>
    <row r="994" spans="16:17" x14ac:dyDescent="0.2">
      <c r="P994" s="345"/>
      <c r="Q994" s="345"/>
    </row>
    <row r="995" spans="16:17" x14ac:dyDescent="0.2">
      <c r="P995" s="345"/>
      <c r="Q995" s="345"/>
    </row>
    <row r="996" spans="16:17" x14ac:dyDescent="0.2">
      <c r="P996" s="345"/>
      <c r="Q996" s="345"/>
    </row>
    <row r="997" spans="16:17" x14ac:dyDescent="0.2">
      <c r="P997" s="345"/>
      <c r="Q997" s="345"/>
    </row>
    <row r="998" spans="16:17" x14ac:dyDescent="0.2">
      <c r="P998" s="345"/>
      <c r="Q998" s="345"/>
    </row>
    <row r="999" spans="16:17" x14ac:dyDescent="0.2">
      <c r="P999" s="345"/>
      <c r="Q999" s="345"/>
    </row>
    <row r="1000" spans="16:17" x14ac:dyDescent="0.2">
      <c r="P1000" s="345"/>
      <c r="Q1000" s="345"/>
    </row>
    <row r="1001" spans="16:17" x14ac:dyDescent="0.2">
      <c r="P1001" s="345"/>
      <c r="Q1001" s="345"/>
    </row>
    <row r="1002" spans="16:17" x14ac:dyDescent="0.2">
      <c r="P1002" s="345"/>
      <c r="Q1002" s="345"/>
    </row>
    <row r="1003" spans="16:17" x14ac:dyDescent="0.2">
      <c r="P1003" s="345"/>
      <c r="Q1003" s="345"/>
    </row>
    <row r="1004" spans="16:17" x14ac:dyDescent="0.2">
      <c r="P1004" s="345"/>
      <c r="Q1004" s="345"/>
    </row>
    <row r="1005" spans="16:17" x14ac:dyDescent="0.2">
      <c r="P1005" s="345"/>
      <c r="Q1005" s="345"/>
    </row>
    <row r="1006" spans="16:17" x14ac:dyDescent="0.2">
      <c r="P1006" s="345"/>
      <c r="Q1006" s="345"/>
    </row>
    <row r="1007" spans="16:17" x14ac:dyDescent="0.2">
      <c r="P1007" s="345"/>
      <c r="Q1007" s="345"/>
    </row>
    <row r="1008" spans="16:17" x14ac:dyDescent="0.2">
      <c r="P1008" s="345"/>
      <c r="Q1008" s="345"/>
    </row>
    <row r="1009" spans="16:17" x14ac:dyDescent="0.2">
      <c r="P1009" s="345"/>
      <c r="Q1009" s="345"/>
    </row>
    <row r="1010" spans="16:17" x14ac:dyDescent="0.2">
      <c r="P1010" s="345"/>
      <c r="Q1010" s="345"/>
    </row>
    <row r="1011" spans="16:17" x14ac:dyDescent="0.2">
      <c r="P1011" s="345"/>
      <c r="Q1011" s="345"/>
    </row>
    <row r="1012" spans="16:17" x14ac:dyDescent="0.2">
      <c r="P1012" s="345"/>
      <c r="Q1012" s="345"/>
    </row>
    <row r="1013" spans="16:17" x14ac:dyDescent="0.2">
      <c r="P1013" s="345"/>
      <c r="Q1013" s="345"/>
    </row>
    <row r="1014" spans="16:17" x14ac:dyDescent="0.2">
      <c r="P1014" s="345"/>
      <c r="Q1014" s="345"/>
    </row>
    <row r="1015" spans="16:17" x14ac:dyDescent="0.2">
      <c r="P1015" s="345"/>
      <c r="Q1015" s="345"/>
    </row>
    <row r="1016" spans="16:17" x14ac:dyDescent="0.2">
      <c r="P1016" s="345"/>
      <c r="Q1016" s="345"/>
    </row>
    <row r="1017" spans="16:17" x14ac:dyDescent="0.2">
      <c r="P1017" s="345"/>
      <c r="Q1017" s="345"/>
    </row>
    <row r="1018" spans="16:17" x14ac:dyDescent="0.2">
      <c r="P1018" s="345"/>
      <c r="Q1018" s="345"/>
    </row>
    <row r="1019" spans="16:17" x14ac:dyDescent="0.2">
      <c r="P1019" s="345"/>
      <c r="Q1019" s="345"/>
    </row>
    <row r="1020" spans="16:17" x14ac:dyDescent="0.2">
      <c r="P1020" s="345"/>
      <c r="Q1020" s="345"/>
    </row>
    <row r="1021" spans="16:17" x14ac:dyDescent="0.2">
      <c r="P1021" s="345"/>
      <c r="Q1021" s="345"/>
    </row>
    <row r="1022" spans="16:17" x14ac:dyDescent="0.2">
      <c r="P1022" s="345"/>
      <c r="Q1022" s="345"/>
    </row>
    <row r="1023" spans="16:17" x14ac:dyDescent="0.2">
      <c r="P1023" s="345"/>
      <c r="Q1023" s="345"/>
    </row>
    <row r="1024" spans="16:17" x14ac:dyDescent="0.2">
      <c r="P1024" s="345"/>
      <c r="Q1024" s="345"/>
    </row>
    <row r="1025" spans="16:17" x14ac:dyDescent="0.2">
      <c r="P1025" s="345"/>
      <c r="Q1025" s="345"/>
    </row>
    <row r="1026" spans="16:17" x14ac:dyDescent="0.2">
      <c r="P1026" s="345"/>
      <c r="Q1026" s="345"/>
    </row>
    <row r="1027" spans="16:17" x14ac:dyDescent="0.2">
      <c r="P1027" s="345"/>
      <c r="Q1027" s="345"/>
    </row>
    <row r="1028" spans="16:17" x14ac:dyDescent="0.2">
      <c r="P1028" s="345"/>
      <c r="Q1028" s="345"/>
    </row>
    <row r="1029" spans="16:17" x14ac:dyDescent="0.2">
      <c r="P1029" s="345"/>
      <c r="Q1029" s="345"/>
    </row>
    <row r="1030" spans="16:17" x14ac:dyDescent="0.2">
      <c r="P1030" s="345"/>
      <c r="Q1030" s="345"/>
    </row>
    <row r="1031" spans="16:17" x14ac:dyDescent="0.2">
      <c r="P1031" s="345"/>
      <c r="Q1031" s="345"/>
    </row>
    <row r="1032" spans="16:17" x14ac:dyDescent="0.2">
      <c r="P1032" s="345"/>
      <c r="Q1032" s="345"/>
    </row>
    <row r="1033" spans="16:17" x14ac:dyDescent="0.2">
      <c r="P1033" s="345"/>
      <c r="Q1033" s="345"/>
    </row>
    <row r="1034" spans="16:17" x14ac:dyDescent="0.2">
      <c r="P1034" s="345"/>
      <c r="Q1034" s="345"/>
    </row>
    <row r="1035" spans="16:17" x14ac:dyDescent="0.2">
      <c r="P1035" s="345"/>
      <c r="Q1035" s="345"/>
    </row>
    <row r="1036" spans="16:17" x14ac:dyDescent="0.2">
      <c r="P1036" s="345"/>
      <c r="Q1036" s="345"/>
    </row>
    <row r="1037" spans="16:17" x14ac:dyDescent="0.2">
      <c r="P1037" s="345"/>
      <c r="Q1037" s="345"/>
    </row>
    <row r="1038" spans="16:17" x14ac:dyDescent="0.2">
      <c r="P1038" s="345"/>
      <c r="Q1038" s="345"/>
    </row>
    <row r="1039" spans="16:17" x14ac:dyDescent="0.2">
      <c r="P1039" s="345"/>
      <c r="Q1039" s="345"/>
    </row>
    <row r="1040" spans="16:17" x14ac:dyDescent="0.2">
      <c r="P1040" s="345"/>
      <c r="Q1040" s="345"/>
    </row>
    <row r="1041" spans="16:17" x14ac:dyDescent="0.2">
      <c r="P1041" s="345"/>
      <c r="Q1041" s="345"/>
    </row>
    <row r="1042" spans="16:17" x14ac:dyDescent="0.2">
      <c r="P1042" s="345"/>
      <c r="Q1042" s="345"/>
    </row>
    <row r="1043" spans="16:17" x14ac:dyDescent="0.2">
      <c r="P1043" s="345"/>
      <c r="Q1043" s="345"/>
    </row>
    <row r="1044" spans="16:17" x14ac:dyDescent="0.2">
      <c r="P1044" s="345"/>
      <c r="Q1044" s="345"/>
    </row>
    <row r="1045" spans="16:17" x14ac:dyDescent="0.2">
      <c r="P1045" s="345"/>
      <c r="Q1045" s="345"/>
    </row>
    <row r="1046" spans="16:17" x14ac:dyDescent="0.2">
      <c r="P1046" s="345"/>
      <c r="Q1046" s="345"/>
    </row>
    <row r="1047" spans="16:17" x14ac:dyDescent="0.2">
      <c r="P1047" s="345"/>
      <c r="Q1047" s="345"/>
    </row>
    <row r="1048" spans="16:17" x14ac:dyDescent="0.2">
      <c r="P1048" s="345"/>
      <c r="Q1048" s="345"/>
    </row>
    <row r="1049" spans="16:17" x14ac:dyDescent="0.2">
      <c r="P1049" s="345"/>
      <c r="Q1049" s="345"/>
    </row>
    <row r="1050" spans="16:17" x14ac:dyDescent="0.2">
      <c r="P1050" s="345"/>
      <c r="Q1050" s="345"/>
    </row>
    <row r="1051" spans="16:17" x14ac:dyDescent="0.2">
      <c r="P1051" s="345"/>
      <c r="Q1051" s="345"/>
    </row>
    <row r="1052" spans="16:17" x14ac:dyDescent="0.2">
      <c r="P1052" s="345"/>
      <c r="Q1052" s="345"/>
    </row>
    <row r="1053" spans="16:17" x14ac:dyDescent="0.2">
      <c r="P1053" s="345"/>
      <c r="Q1053" s="345"/>
    </row>
    <row r="1054" spans="16:17" x14ac:dyDescent="0.2">
      <c r="P1054" s="345"/>
      <c r="Q1054" s="345"/>
    </row>
    <row r="1055" spans="16:17" x14ac:dyDescent="0.2">
      <c r="P1055" s="345"/>
      <c r="Q1055" s="345"/>
    </row>
    <row r="1056" spans="16:17" x14ac:dyDescent="0.2">
      <c r="P1056" s="345"/>
      <c r="Q1056" s="345"/>
    </row>
    <row r="1057" spans="16:17" x14ac:dyDescent="0.2">
      <c r="P1057" s="345"/>
      <c r="Q1057" s="345"/>
    </row>
    <row r="1058" spans="16:17" x14ac:dyDescent="0.2">
      <c r="P1058" s="345"/>
      <c r="Q1058" s="345"/>
    </row>
    <row r="1059" spans="16:17" x14ac:dyDescent="0.2">
      <c r="P1059" s="345"/>
      <c r="Q1059" s="345"/>
    </row>
    <row r="1060" spans="16:17" x14ac:dyDescent="0.2">
      <c r="P1060" s="345"/>
      <c r="Q1060" s="345"/>
    </row>
    <row r="1061" spans="16:17" x14ac:dyDescent="0.2">
      <c r="P1061" s="345"/>
      <c r="Q1061" s="345"/>
    </row>
    <row r="1062" spans="16:17" x14ac:dyDescent="0.2">
      <c r="P1062" s="345"/>
      <c r="Q1062" s="345"/>
    </row>
    <row r="1063" spans="16:17" x14ac:dyDescent="0.2">
      <c r="P1063" s="345"/>
      <c r="Q1063" s="345"/>
    </row>
    <row r="1064" spans="16:17" x14ac:dyDescent="0.2">
      <c r="P1064" s="345"/>
      <c r="Q1064" s="345"/>
    </row>
    <row r="1065" spans="16:17" x14ac:dyDescent="0.2">
      <c r="P1065" s="345"/>
      <c r="Q1065" s="345"/>
    </row>
    <row r="1066" spans="16:17" x14ac:dyDescent="0.2">
      <c r="P1066" s="345"/>
      <c r="Q1066" s="345"/>
    </row>
    <row r="1067" spans="16:17" x14ac:dyDescent="0.2">
      <c r="P1067" s="345"/>
      <c r="Q1067" s="345"/>
    </row>
    <row r="1068" spans="16:17" x14ac:dyDescent="0.2">
      <c r="P1068" s="345"/>
      <c r="Q1068" s="345"/>
    </row>
    <row r="1069" spans="16:17" x14ac:dyDescent="0.2">
      <c r="P1069" s="345"/>
      <c r="Q1069" s="345"/>
    </row>
    <row r="1070" spans="16:17" x14ac:dyDescent="0.2">
      <c r="P1070" s="345"/>
      <c r="Q1070" s="345"/>
    </row>
    <row r="1071" spans="16:17" x14ac:dyDescent="0.2">
      <c r="P1071" s="345"/>
      <c r="Q1071" s="345"/>
    </row>
    <row r="1072" spans="16:17" x14ac:dyDescent="0.2">
      <c r="P1072" s="345"/>
      <c r="Q1072" s="345"/>
    </row>
    <row r="1073" spans="16:17" x14ac:dyDescent="0.2">
      <c r="P1073" s="345"/>
      <c r="Q1073" s="345"/>
    </row>
    <row r="1074" spans="16:17" x14ac:dyDescent="0.2">
      <c r="P1074" s="345"/>
      <c r="Q1074" s="345"/>
    </row>
    <row r="1075" spans="16:17" x14ac:dyDescent="0.2">
      <c r="P1075" s="345"/>
      <c r="Q1075" s="345"/>
    </row>
    <row r="1076" spans="16:17" x14ac:dyDescent="0.2">
      <c r="P1076" s="345"/>
      <c r="Q1076" s="345"/>
    </row>
    <row r="1077" spans="16:17" x14ac:dyDescent="0.2">
      <c r="P1077" s="345"/>
      <c r="Q1077" s="345"/>
    </row>
    <row r="1078" spans="16:17" x14ac:dyDescent="0.2">
      <c r="P1078" s="345"/>
      <c r="Q1078" s="345"/>
    </row>
    <row r="1079" spans="16:17" x14ac:dyDescent="0.2">
      <c r="P1079" s="345"/>
      <c r="Q1079" s="345"/>
    </row>
    <row r="1080" spans="16:17" x14ac:dyDescent="0.2">
      <c r="P1080" s="345"/>
      <c r="Q1080" s="345"/>
    </row>
    <row r="1081" spans="16:17" x14ac:dyDescent="0.2">
      <c r="P1081" s="345"/>
      <c r="Q1081" s="345"/>
    </row>
    <row r="1082" spans="16:17" x14ac:dyDescent="0.2">
      <c r="P1082" s="345"/>
      <c r="Q1082" s="345"/>
    </row>
    <row r="1083" spans="16:17" x14ac:dyDescent="0.2">
      <c r="P1083" s="345"/>
      <c r="Q1083" s="345"/>
    </row>
    <row r="1084" spans="16:17" x14ac:dyDescent="0.2">
      <c r="P1084" s="345"/>
      <c r="Q1084" s="345"/>
    </row>
    <row r="1085" spans="16:17" x14ac:dyDescent="0.2">
      <c r="P1085" s="345"/>
      <c r="Q1085" s="345"/>
    </row>
    <row r="1086" spans="16:17" x14ac:dyDescent="0.2">
      <c r="P1086" s="345"/>
      <c r="Q1086" s="345"/>
    </row>
    <row r="1087" spans="16:17" x14ac:dyDescent="0.2">
      <c r="P1087" s="345"/>
      <c r="Q1087" s="345"/>
    </row>
    <row r="1088" spans="16:17" x14ac:dyDescent="0.2">
      <c r="P1088" s="345"/>
      <c r="Q1088" s="345"/>
    </row>
    <row r="1089" spans="16:17" x14ac:dyDescent="0.2">
      <c r="P1089" s="345"/>
      <c r="Q1089" s="345"/>
    </row>
    <row r="1090" spans="16:17" x14ac:dyDescent="0.2">
      <c r="P1090" s="345"/>
      <c r="Q1090" s="345"/>
    </row>
    <row r="1091" spans="16:17" x14ac:dyDescent="0.2">
      <c r="P1091" s="345"/>
      <c r="Q1091" s="345"/>
    </row>
    <row r="1092" spans="16:17" x14ac:dyDescent="0.2">
      <c r="P1092" s="345"/>
      <c r="Q1092" s="345"/>
    </row>
    <row r="1093" spans="16:17" x14ac:dyDescent="0.2">
      <c r="P1093" s="345"/>
      <c r="Q1093" s="345"/>
    </row>
    <row r="1094" spans="16:17" x14ac:dyDescent="0.2">
      <c r="P1094" s="345"/>
      <c r="Q1094" s="345"/>
    </row>
    <row r="1095" spans="16:17" x14ac:dyDescent="0.2">
      <c r="P1095" s="345"/>
      <c r="Q1095" s="345"/>
    </row>
    <row r="1096" spans="16:17" x14ac:dyDescent="0.2">
      <c r="P1096" s="345"/>
      <c r="Q1096" s="345"/>
    </row>
    <row r="1097" spans="16:17" x14ac:dyDescent="0.2">
      <c r="P1097" s="345"/>
      <c r="Q1097" s="345"/>
    </row>
    <row r="1098" spans="16:17" x14ac:dyDescent="0.2">
      <c r="P1098" s="345"/>
      <c r="Q1098" s="345"/>
    </row>
    <row r="1099" spans="16:17" x14ac:dyDescent="0.2">
      <c r="P1099" s="345"/>
      <c r="Q1099" s="345"/>
    </row>
    <row r="1100" spans="16:17" x14ac:dyDescent="0.2">
      <c r="P1100" s="345"/>
      <c r="Q1100" s="345"/>
    </row>
    <row r="1101" spans="16:17" x14ac:dyDescent="0.2">
      <c r="P1101" s="345"/>
      <c r="Q1101" s="345"/>
    </row>
    <row r="1102" spans="16:17" x14ac:dyDescent="0.2">
      <c r="P1102" s="345"/>
      <c r="Q1102" s="345"/>
    </row>
    <row r="1103" spans="16:17" x14ac:dyDescent="0.2">
      <c r="P1103" s="345"/>
      <c r="Q1103" s="345"/>
    </row>
    <row r="1104" spans="16:17" x14ac:dyDescent="0.2">
      <c r="P1104" s="345"/>
      <c r="Q1104" s="345"/>
    </row>
    <row r="1105" spans="16:17" x14ac:dyDescent="0.2">
      <c r="P1105" s="345"/>
      <c r="Q1105" s="345"/>
    </row>
    <row r="1106" spans="16:17" x14ac:dyDescent="0.2">
      <c r="P1106" s="345"/>
      <c r="Q1106" s="345"/>
    </row>
    <row r="1107" spans="16:17" x14ac:dyDescent="0.2">
      <c r="P1107" s="345"/>
      <c r="Q1107" s="345"/>
    </row>
    <row r="1108" spans="16:17" x14ac:dyDescent="0.2">
      <c r="P1108" s="345"/>
      <c r="Q1108" s="345"/>
    </row>
    <row r="1109" spans="16:17" x14ac:dyDescent="0.2">
      <c r="P1109" s="345"/>
      <c r="Q1109" s="345"/>
    </row>
    <row r="1110" spans="16:17" x14ac:dyDescent="0.2">
      <c r="P1110" s="345"/>
      <c r="Q1110" s="345"/>
    </row>
    <row r="1111" spans="16:17" x14ac:dyDescent="0.2">
      <c r="P1111" s="345"/>
      <c r="Q1111" s="345"/>
    </row>
    <row r="1112" spans="16:17" x14ac:dyDescent="0.2">
      <c r="P1112" s="345"/>
      <c r="Q1112" s="345"/>
    </row>
    <row r="1113" spans="16:17" x14ac:dyDescent="0.2">
      <c r="P1113" s="345"/>
      <c r="Q1113" s="345"/>
    </row>
    <row r="1114" spans="16:17" x14ac:dyDescent="0.2">
      <c r="P1114" s="345"/>
      <c r="Q1114" s="345"/>
    </row>
    <row r="1115" spans="16:17" x14ac:dyDescent="0.2">
      <c r="P1115" s="345"/>
      <c r="Q1115" s="345"/>
    </row>
    <row r="1116" spans="16:17" x14ac:dyDescent="0.2">
      <c r="P1116" s="345"/>
      <c r="Q1116" s="345"/>
    </row>
    <row r="1117" spans="16:17" x14ac:dyDescent="0.2">
      <c r="P1117" s="345"/>
      <c r="Q1117" s="345"/>
    </row>
    <row r="1118" spans="16:17" x14ac:dyDescent="0.2">
      <c r="P1118" s="345"/>
      <c r="Q1118" s="345"/>
    </row>
    <row r="1119" spans="16:17" x14ac:dyDescent="0.2">
      <c r="P1119" s="345"/>
      <c r="Q1119" s="345"/>
    </row>
    <row r="1120" spans="16:17" x14ac:dyDescent="0.2">
      <c r="P1120" s="345"/>
      <c r="Q1120" s="345"/>
    </row>
    <row r="1121" spans="16:17" x14ac:dyDescent="0.2">
      <c r="P1121" s="345"/>
      <c r="Q1121" s="345"/>
    </row>
    <row r="1122" spans="16:17" x14ac:dyDescent="0.2">
      <c r="P1122" s="345"/>
      <c r="Q1122" s="345"/>
    </row>
    <row r="1123" spans="16:17" x14ac:dyDescent="0.2">
      <c r="P1123" s="345"/>
      <c r="Q1123" s="345"/>
    </row>
    <row r="1124" spans="16:17" x14ac:dyDescent="0.2">
      <c r="P1124" s="345"/>
      <c r="Q1124" s="345"/>
    </row>
    <row r="1125" spans="16:17" x14ac:dyDescent="0.2">
      <c r="P1125" s="345"/>
      <c r="Q1125" s="345"/>
    </row>
    <row r="1126" spans="16:17" x14ac:dyDescent="0.2">
      <c r="P1126" s="345"/>
      <c r="Q1126" s="345"/>
    </row>
    <row r="1127" spans="16:17" x14ac:dyDescent="0.2">
      <c r="P1127" s="345"/>
      <c r="Q1127" s="345"/>
    </row>
    <row r="1128" spans="16:17" x14ac:dyDescent="0.2">
      <c r="P1128" s="345"/>
      <c r="Q1128" s="345"/>
    </row>
    <row r="1129" spans="16:17" x14ac:dyDescent="0.2">
      <c r="P1129" s="345"/>
      <c r="Q1129" s="345"/>
    </row>
    <row r="1130" spans="16:17" x14ac:dyDescent="0.2">
      <c r="P1130" s="345"/>
      <c r="Q1130" s="345"/>
    </row>
    <row r="1131" spans="16:17" x14ac:dyDescent="0.2">
      <c r="P1131" s="345"/>
      <c r="Q1131" s="345"/>
    </row>
    <row r="1132" spans="16:17" x14ac:dyDescent="0.2">
      <c r="P1132" s="345"/>
      <c r="Q1132" s="345"/>
    </row>
    <row r="1133" spans="16:17" x14ac:dyDescent="0.2">
      <c r="P1133" s="345"/>
      <c r="Q1133" s="345"/>
    </row>
    <row r="1134" spans="16:17" x14ac:dyDescent="0.2">
      <c r="P1134" s="345"/>
      <c r="Q1134" s="345"/>
    </row>
    <row r="1135" spans="16:17" x14ac:dyDescent="0.2">
      <c r="P1135" s="345"/>
      <c r="Q1135" s="345"/>
    </row>
    <row r="1136" spans="16:17" x14ac:dyDescent="0.2">
      <c r="P1136" s="345"/>
      <c r="Q1136" s="345"/>
    </row>
    <row r="1137" spans="16:17" x14ac:dyDescent="0.2">
      <c r="P1137" s="345"/>
      <c r="Q1137" s="345"/>
    </row>
    <row r="1138" spans="16:17" x14ac:dyDescent="0.2">
      <c r="P1138" s="345"/>
      <c r="Q1138" s="345"/>
    </row>
    <row r="1139" spans="16:17" x14ac:dyDescent="0.2">
      <c r="P1139" s="345"/>
      <c r="Q1139" s="345"/>
    </row>
    <row r="1140" spans="16:17" x14ac:dyDescent="0.2">
      <c r="P1140" s="345"/>
      <c r="Q1140" s="345"/>
    </row>
    <row r="1141" spans="16:17" x14ac:dyDescent="0.2">
      <c r="P1141" s="345"/>
      <c r="Q1141" s="345"/>
    </row>
    <row r="1142" spans="16:17" x14ac:dyDescent="0.2">
      <c r="P1142" s="345"/>
      <c r="Q1142" s="345"/>
    </row>
    <row r="1143" spans="16:17" x14ac:dyDescent="0.2">
      <c r="P1143" s="345"/>
      <c r="Q1143" s="345"/>
    </row>
    <row r="1144" spans="16:17" x14ac:dyDescent="0.2">
      <c r="P1144" s="345"/>
      <c r="Q1144" s="345"/>
    </row>
    <row r="1145" spans="16:17" x14ac:dyDescent="0.2">
      <c r="P1145" s="345"/>
      <c r="Q1145" s="345"/>
    </row>
    <row r="1146" spans="16:17" x14ac:dyDescent="0.2">
      <c r="P1146" s="345"/>
      <c r="Q1146" s="345"/>
    </row>
    <row r="1147" spans="16:17" x14ac:dyDescent="0.2">
      <c r="P1147" s="345"/>
      <c r="Q1147" s="345"/>
    </row>
    <row r="1148" spans="16:17" x14ac:dyDescent="0.2">
      <c r="P1148" s="345"/>
      <c r="Q1148" s="345"/>
    </row>
    <row r="1149" spans="16:17" x14ac:dyDescent="0.2">
      <c r="P1149" s="345"/>
      <c r="Q1149" s="345"/>
    </row>
    <row r="1150" spans="16:17" x14ac:dyDescent="0.2">
      <c r="P1150" s="345"/>
      <c r="Q1150" s="345"/>
    </row>
    <row r="1151" spans="16:17" x14ac:dyDescent="0.2">
      <c r="P1151" s="345"/>
      <c r="Q1151" s="345"/>
    </row>
    <row r="1152" spans="16:17" x14ac:dyDescent="0.2">
      <c r="P1152" s="345"/>
      <c r="Q1152" s="345"/>
    </row>
    <row r="1153" spans="16:17" x14ac:dyDescent="0.2">
      <c r="P1153" s="345"/>
      <c r="Q1153" s="345"/>
    </row>
    <row r="1154" spans="16:17" x14ac:dyDescent="0.2">
      <c r="P1154" s="345"/>
      <c r="Q1154" s="345"/>
    </row>
    <row r="1155" spans="16:17" x14ac:dyDescent="0.2">
      <c r="P1155" s="345"/>
      <c r="Q1155" s="345"/>
    </row>
    <row r="1156" spans="16:17" x14ac:dyDescent="0.2">
      <c r="P1156" s="345"/>
      <c r="Q1156" s="345"/>
    </row>
    <row r="1157" spans="16:17" x14ac:dyDescent="0.2">
      <c r="P1157" s="345"/>
      <c r="Q1157" s="345"/>
    </row>
    <row r="1158" spans="16:17" x14ac:dyDescent="0.2">
      <c r="P1158" s="345"/>
      <c r="Q1158" s="345"/>
    </row>
    <row r="1159" spans="16:17" x14ac:dyDescent="0.2">
      <c r="P1159" s="345"/>
      <c r="Q1159" s="345"/>
    </row>
    <row r="1160" spans="16:17" x14ac:dyDescent="0.2">
      <c r="P1160" s="345"/>
      <c r="Q1160" s="345"/>
    </row>
    <row r="1161" spans="16:17" x14ac:dyDescent="0.2">
      <c r="P1161" s="345"/>
      <c r="Q1161" s="345"/>
    </row>
    <row r="1162" spans="16:17" x14ac:dyDescent="0.2">
      <c r="P1162" s="345"/>
      <c r="Q1162" s="345"/>
    </row>
    <row r="1163" spans="16:17" x14ac:dyDescent="0.2">
      <c r="P1163" s="345"/>
      <c r="Q1163" s="345"/>
    </row>
    <row r="1164" spans="16:17" x14ac:dyDescent="0.2">
      <c r="P1164" s="345"/>
      <c r="Q1164" s="345"/>
    </row>
    <row r="1165" spans="16:17" x14ac:dyDescent="0.2">
      <c r="P1165" s="345"/>
      <c r="Q1165" s="345"/>
    </row>
    <row r="1166" spans="16:17" x14ac:dyDescent="0.2">
      <c r="P1166" s="345"/>
      <c r="Q1166" s="345"/>
    </row>
    <row r="1167" spans="16:17" x14ac:dyDescent="0.2">
      <c r="P1167" s="345"/>
      <c r="Q1167" s="345"/>
    </row>
    <row r="1168" spans="16:17" x14ac:dyDescent="0.2">
      <c r="P1168" s="345"/>
      <c r="Q1168" s="345"/>
    </row>
    <row r="1169" spans="16:17" x14ac:dyDescent="0.2">
      <c r="P1169" s="345"/>
      <c r="Q1169" s="345"/>
    </row>
    <row r="1170" spans="16:17" x14ac:dyDescent="0.2">
      <c r="P1170" s="345"/>
      <c r="Q1170" s="345"/>
    </row>
    <row r="1171" spans="16:17" x14ac:dyDescent="0.2">
      <c r="P1171" s="345"/>
      <c r="Q1171" s="345"/>
    </row>
    <row r="1172" spans="16:17" x14ac:dyDescent="0.2">
      <c r="P1172" s="345"/>
      <c r="Q1172" s="345"/>
    </row>
    <row r="1173" spans="16:17" x14ac:dyDescent="0.2">
      <c r="P1173" s="345"/>
      <c r="Q1173" s="345"/>
    </row>
    <row r="1174" spans="16:17" x14ac:dyDescent="0.2">
      <c r="P1174" s="345"/>
      <c r="Q1174" s="345"/>
    </row>
    <row r="1175" spans="16:17" x14ac:dyDescent="0.2">
      <c r="P1175" s="345"/>
      <c r="Q1175" s="345"/>
    </row>
    <row r="1176" spans="16:17" x14ac:dyDescent="0.2">
      <c r="P1176" s="345"/>
      <c r="Q1176" s="345"/>
    </row>
    <row r="1177" spans="16:17" x14ac:dyDescent="0.2">
      <c r="P1177" s="345"/>
      <c r="Q1177" s="345"/>
    </row>
    <row r="1178" spans="16:17" x14ac:dyDescent="0.2">
      <c r="P1178" s="345"/>
      <c r="Q1178" s="345"/>
    </row>
    <row r="1179" spans="16:17" x14ac:dyDescent="0.2">
      <c r="P1179" s="345"/>
      <c r="Q1179" s="345"/>
    </row>
    <row r="1180" spans="16:17" x14ac:dyDescent="0.2">
      <c r="P1180" s="345"/>
      <c r="Q1180" s="345"/>
    </row>
    <row r="1181" spans="16:17" x14ac:dyDescent="0.2">
      <c r="P1181" s="345"/>
      <c r="Q1181" s="345"/>
    </row>
    <row r="1182" spans="16:17" x14ac:dyDescent="0.2">
      <c r="P1182" s="345"/>
      <c r="Q1182" s="345"/>
    </row>
    <row r="1183" spans="16:17" x14ac:dyDescent="0.2">
      <c r="P1183" s="345"/>
      <c r="Q1183" s="345"/>
    </row>
    <row r="1184" spans="16:17" x14ac:dyDescent="0.2">
      <c r="P1184" s="345"/>
      <c r="Q1184" s="345"/>
    </row>
    <row r="1185" spans="16:17" x14ac:dyDescent="0.2">
      <c r="P1185" s="345"/>
      <c r="Q1185" s="345"/>
    </row>
    <row r="1186" spans="16:17" x14ac:dyDescent="0.2">
      <c r="P1186" s="345"/>
      <c r="Q1186" s="345"/>
    </row>
    <row r="1187" spans="16:17" x14ac:dyDescent="0.2">
      <c r="P1187" s="345"/>
      <c r="Q1187" s="345"/>
    </row>
    <row r="1188" spans="16:17" x14ac:dyDescent="0.2">
      <c r="P1188" s="345"/>
      <c r="Q1188" s="345"/>
    </row>
    <row r="1189" spans="16:17" x14ac:dyDescent="0.2">
      <c r="P1189" s="345"/>
      <c r="Q1189" s="345"/>
    </row>
    <row r="1190" spans="16:17" x14ac:dyDescent="0.2">
      <c r="P1190" s="345"/>
      <c r="Q1190" s="345"/>
    </row>
    <row r="1191" spans="16:17" x14ac:dyDescent="0.2">
      <c r="P1191" s="345"/>
      <c r="Q1191" s="345"/>
    </row>
    <row r="1192" spans="16:17" x14ac:dyDescent="0.2">
      <c r="P1192" s="345"/>
      <c r="Q1192" s="345"/>
    </row>
    <row r="1193" spans="16:17" x14ac:dyDescent="0.2">
      <c r="P1193" s="345"/>
      <c r="Q1193" s="345"/>
    </row>
    <row r="1194" spans="16:17" x14ac:dyDescent="0.2">
      <c r="P1194" s="345"/>
      <c r="Q1194" s="345"/>
    </row>
    <row r="1195" spans="16:17" x14ac:dyDescent="0.2">
      <c r="P1195" s="345"/>
      <c r="Q1195" s="345"/>
    </row>
    <row r="1196" spans="16:17" x14ac:dyDescent="0.2">
      <c r="P1196" s="345"/>
      <c r="Q1196" s="345"/>
    </row>
    <row r="1197" spans="16:17" x14ac:dyDescent="0.2">
      <c r="P1197" s="345"/>
      <c r="Q1197" s="345"/>
    </row>
    <row r="1198" spans="16:17" x14ac:dyDescent="0.2">
      <c r="P1198" s="345"/>
      <c r="Q1198" s="345"/>
    </row>
    <row r="1199" spans="16:17" x14ac:dyDescent="0.2">
      <c r="P1199" s="345"/>
      <c r="Q1199" s="345"/>
    </row>
    <row r="1200" spans="16:17" x14ac:dyDescent="0.2">
      <c r="P1200" s="345"/>
      <c r="Q1200" s="345"/>
    </row>
    <row r="1201" spans="16:17" x14ac:dyDescent="0.2">
      <c r="P1201" s="345"/>
      <c r="Q1201" s="345"/>
    </row>
    <row r="1202" spans="16:17" x14ac:dyDescent="0.2">
      <c r="P1202" s="345"/>
      <c r="Q1202" s="345"/>
    </row>
    <row r="1203" spans="16:17" x14ac:dyDescent="0.2">
      <c r="P1203" s="345"/>
      <c r="Q1203" s="345"/>
    </row>
    <row r="1204" spans="16:17" x14ac:dyDescent="0.2">
      <c r="P1204" s="345"/>
      <c r="Q1204" s="345"/>
    </row>
    <row r="1205" spans="16:17" x14ac:dyDescent="0.2">
      <c r="P1205" s="345"/>
      <c r="Q1205" s="345"/>
    </row>
    <row r="1206" spans="16:17" x14ac:dyDescent="0.2">
      <c r="P1206" s="345"/>
      <c r="Q1206" s="345"/>
    </row>
    <row r="1207" spans="16:17" x14ac:dyDescent="0.2">
      <c r="P1207" s="345"/>
      <c r="Q1207" s="345"/>
    </row>
    <row r="1208" spans="16:17" x14ac:dyDescent="0.2">
      <c r="P1208" s="345"/>
      <c r="Q1208" s="345"/>
    </row>
    <row r="1209" spans="16:17" x14ac:dyDescent="0.2">
      <c r="P1209" s="345"/>
      <c r="Q1209" s="345"/>
    </row>
    <row r="1210" spans="16:17" x14ac:dyDescent="0.2">
      <c r="P1210" s="345"/>
      <c r="Q1210" s="345"/>
    </row>
    <row r="1211" spans="16:17" x14ac:dyDescent="0.2">
      <c r="P1211" s="345"/>
      <c r="Q1211" s="345"/>
    </row>
    <row r="1212" spans="16:17" x14ac:dyDescent="0.2">
      <c r="P1212" s="345"/>
      <c r="Q1212" s="345"/>
    </row>
    <row r="1213" spans="16:17" x14ac:dyDescent="0.2">
      <c r="P1213" s="345"/>
      <c r="Q1213" s="345"/>
    </row>
    <row r="1214" spans="16:17" x14ac:dyDescent="0.2">
      <c r="P1214" s="345"/>
      <c r="Q1214" s="345"/>
    </row>
    <row r="1215" spans="16:17" x14ac:dyDescent="0.2">
      <c r="P1215" s="345"/>
      <c r="Q1215" s="345"/>
    </row>
    <row r="1216" spans="16:17" x14ac:dyDescent="0.2">
      <c r="P1216" s="345"/>
      <c r="Q1216" s="345"/>
    </row>
    <row r="1217" spans="16:17" x14ac:dyDescent="0.2">
      <c r="P1217" s="345"/>
      <c r="Q1217" s="345"/>
    </row>
    <row r="1218" spans="16:17" x14ac:dyDescent="0.2">
      <c r="P1218" s="345"/>
      <c r="Q1218" s="345"/>
    </row>
    <row r="1219" spans="16:17" x14ac:dyDescent="0.2">
      <c r="P1219" s="345"/>
      <c r="Q1219" s="345"/>
    </row>
    <row r="1220" spans="16:17" x14ac:dyDescent="0.2">
      <c r="P1220" s="345"/>
      <c r="Q1220" s="345"/>
    </row>
    <row r="1221" spans="16:17" x14ac:dyDescent="0.2">
      <c r="P1221" s="345"/>
      <c r="Q1221" s="345"/>
    </row>
    <row r="1222" spans="16:17" x14ac:dyDescent="0.2">
      <c r="P1222" s="345"/>
      <c r="Q1222" s="345"/>
    </row>
    <row r="1223" spans="16:17" x14ac:dyDescent="0.2">
      <c r="P1223" s="345"/>
      <c r="Q1223" s="345"/>
    </row>
    <row r="1224" spans="16:17" x14ac:dyDescent="0.2">
      <c r="P1224" s="345"/>
      <c r="Q1224" s="345"/>
    </row>
    <row r="1225" spans="16:17" x14ac:dyDescent="0.2">
      <c r="P1225" s="345"/>
      <c r="Q1225" s="345"/>
    </row>
    <row r="1226" spans="16:17" x14ac:dyDescent="0.2">
      <c r="P1226" s="345"/>
      <c r="Q1226" s="345"/>
    </row>
    <row r="1227" spans="16:17" x14ac:dyDescent="0.2">
      <c r="P1227" s="345"/>
      <c r="Q1227" s="345"/>
    </row>
    <row r="1228" spans="16:17" x14ac:dyDescent="0.2">
      <c r="P1228" s="345"/>
      <c r="Q1228" s="345"/>
    </row>
    <row r="1229" spans="16:17" x14ac:dyDescent="0.2">
      <c r="P1229" s="345"/>
      <c r="Q1229" s="345"/>
    </row>
    <row r="1230" spans="16:17" x14ac:dyDescent="0.2">
      <c r="P1230" s="345"/>
      <c r="Q1230" s="345"/>
    </row>
    <row r="1231" spans="16:17" x14ac:dyDescent="0.2">
      <c r="P1231" s="345"/>
      <c r="Q1231" s="345"/>
    </row>
    <row r="1232" spans="16:17" x14ac:dyDescent="0.2">
      <c r="P1232" s="345"/>
      <c r="Q1232" s="345"/>
    </row>
    <row r="1233" spans="16:17" x14ac:dyDescent="0.2">
      <c r="P1233" s="345"/>
      <c r="Q1233" s="345"/>
    </row>
    <row r="1234" spans="16:17" x14ac:dyDescent="0.2">
      <c r="P1234" s="345"/>
      <c r="Q1234" s="345"/>
    </row>
    <row r="1235" spans="16:17" x14ac:dyDescent="0.2">
      <c r="P1235" s="345"/>
      <c r="Q1235" s="345"/>
    </row>
    <row r="1236" spans="16:17" x14ac:dyDescent="0.2">
      <c r="P1236" s="345"/>
      <c r="Q1236" s="345"/>
    </row>
    <row r="1237" spans="16:17" x14ac:dyDescent="0.2">
      <c r="P1237" s="345"/>
      <c r="Q1237" s="345"/>
    </row>
    <row r="1238" spans="16:17" x14ac:dyDescent="0.2">
      <c r="P1238" s="345"/>
      <c r="Q1238" s="345"/>
    </row>
    <row r="1239" spans="16:17" x14ac:dyDescent="0.2">
      <c r="P1239" s="345"/>
      <c r="Q1239" s="345"/>
    </row>
    <row r="1240" spans="16:17" x14ac:dyDescent="0.2">
      <c r="P1240" s="345"/>
      <c r="Q1240" s="345"/>
    </row>
    <row r="1241" spans="16:17" x14ac:dyDescent="0.2">
      <c r="P1241" s="345"/>
      <c r="Q1241" s="345"/>
    </row>
    <row r="1242" spans="16:17" x14ac:dyDescent="0.2">
      <c r="P1242" s="345"/>
      <c r="Q1242" s="345"/>
    </row>
    <row r="1243" spans="16:17" x14ac:dyDescent="0.2">
      <c r="P1243" s="345"/>
      <c r="Q1243" s="345"/>
    </row>
    <row r="1244" spans="16:17" x14ac:dyDescent="0.2">
      <c r="P1244" s="345"/>
      <c r="Q1244" s="345"/>
    </row>
    <row r="1245" spans="16:17" x14ac:dyDescent="0.2">
      <c r="P1245" s="345"/>
      <c r="Q1245" s="345"/>
    </row>
    <row r="1246" spans="16:17" x14ac:dyDescent="0.2">
      <c r="P1246" s="345"/>
      <c r="Q1246" s="345"/>
    </row>
    <row r="1247" spans="16:17" x14ac:dyDescent="0.2">
      <c r="P1247" s="345"/>
      <c r="Q1247" s="345"/>
    </row>
    <row r="1248" spans="16:17" x14ac:dyDescent="0.2">
      <c r="P1248" s="345"/>
      <c r="Q1248" s="345"/>
    </row>
    <row r="1249" spans="16:17" x14ac:dyDescent="0.2">
      <c r="P1249" s="345"/>
      <c r="Q1249" s="345"/>
    </row>
    <row r="1250" spans="16:17" x14ac:dyDescent="0.2">
      <c r="P1250" s="345"/>
      <c r="Q1250" s="345"/>
    </row>
    <row r="1251" spans="16:17" x14ac:dyDescent="0.2">
      <c r="P1251" s="345"/>
      <c r="Q1251" s="345"/>
    </row>
    <row r="1252" spans="16:17" x14ac:dyDescent="0.2">
      <c r="P1252" s="345"/>
      <c r="Q1252" s="345"/>
    </row>
    <row r="1253" spans="16:17" x14ac:dyDescent="0.2">
      <c r="P1253" s="345"/>
      <c r="Q1253" s="345"/>
    </row>
    <row r="1254" spans="16:17" x14ac:dyDescent="0.2">
      <c r="P1254" s="345"/>
      <c r="Q1254" s="345"/>
    </row>
    <row r="1255" spans="16:17" x14ac:dyDescent="0.2">
      <c r="P1255" s="345"/>
      <c r="Q1255" s="345"/>
    </row>
    <row r="1256" spans="16:17" x14ac:dyDescent="0.2">
      <c r="P1256" s="345"/>
      <c r="Q1256" s="345"/>
    </row>
    <row r="1257" spans="16:17" x14ac:dyDescent="0.2">
      <c r="P1257" s="345"/>
      <c r="Q1257" s="345"/>
    </row>
    <row r="1258" spans="16:17" x14ac:dyDescent="0.2">
      <c r="P1258" s="345"/>
      <c r="Q1258" s="345"/>
    </row>
    <row r="1259" spans="16:17" x14ac:dyDescent="0.2">
      <c r="P1259" s="345"/>
      <c r="Q1259" s="345"/>
    </row>
    <row r="1260" spans="16:17" x14ac:dyDescent="0.2">
      <c r="P1260" s="345"/>
      <c r="Q1260" s="345"/>
    </row>
    <row r="1261" spans="16:17" x14ac:dyDescent="0.2">
      <c r="P1261" s="345"/>
      <c r="Q1261" s="345"/>
    </row>
    <row r="1262" spans="16:17" x14ac:dyDescent="0.2">
      <c r="P1262" s="345"/>
      <c r="Q1262" s="345"/>
    </row>
    <row r="1263" spans="16:17" x14ac:dyDescent="0.2">
      <c r="P1263" s="345"/>
      <c r="Q1263" s="345"/>
    </row>
    <row r="1264" spans="16:17" x14ac:dyDescent="0.2">
      <c r="P1264" s="345"/>
      <c r="Q1264" s="345"/>
    </row>
    <row r="1265" spans="16:17" x14ac:dyDescent="0.2">
      <c r="P1265" s="345"/>
      <c r="Q1265" s="345"/>
    </row>
    <row r="1266" spans="16:17" x14ac:dyDescent="0.2">
      <c r="P1266" s="345"/>
      <c r="Q1266" s="345"/>
    </row>
    <row r="1267" spans="16:17" x14ac:dyDescent="0.2">
      <c r="P1267" s="345"/>
      <c r="Q1267" s="345"/>
    </row>
    <row r="1268" spans="16:17" x14ac:dyDescent="0.2">
      <c r="P1268" s="345"/>
      <c r="Q1268" s="345"/>
    </row>
    <row r="1269" spans="16:17" x14ac:dyDescent="0.2">
      <c r="P1269" s="345"/>
      <c r="Q1269" s="345"/>
    </row>
    <row r="1270" spans="16:17" x14ac:dyDescent="0.2">
      <c r="P1270" s="345"/>
      <c r="Q1270" s="345"/>
    </row>
    <row r="1271" spans="16:17" x14ac:dyDescent="0.2">
      <c r="P1271" s="345"/>
      <c r="Q1271" s="345"/>
    </row>
    <row r="1272" spans="16:17" x14ac:dyDescent="0.2">
      <c r="P1272" s="345"/>
      <c r="Q1272" s="345"/>
    </row>
    <row r="1273" spans="16:17" x14ac:dyDescent="0.2">
      <c r="P1273" s="345"/>
      <c r="Q1273" s="345"/>
    </row>
    <row r="1274" spans="16:17" x14ac:dyDescent="0.2">
      <c r="P1274" s="345"/>
      <c r="Q1274" s="345"/>
    </row>
    <row r="1275" spans="16:17" x14ac:dyDescent="0.2">
      <c r="P1275" s="345"/>
      <c r="Q1275" s="345"/>
    </row>
    <row r="1276" spans="16:17" x14ac:dyDescent="0.2">
      <c r="P1276" s="345"/>
      <c r="Q1276" s="345"/>
    </row>
    <row r="1277" spans="16:17" x14ac:dyDescent="0.2">
      <c r="P1277" s="345"/>
      <c r="Q1277" s="345"/>
    </row>
    <row r="1278" spans="16:17" x14ac:dyDescent="0.2">
      <c r="P1278" s="345"/>
      <c r="Q1278" s="345"/>
    </row>
    <row r="1279" spans="16:17" x14ac:dyDescent="0.2">
      <c r="P1279" s="345"/>
      <c r="Q1279" s="345"/>
    </row>
    <row r="1280" spans="16:17" x14ac:dyDescent="0.2">
      <c r="P1280" s="345"/>
      <c r="Q1280" s="345"/>
    </row>
    <row r="1281" spans="16:17" x14ac:dyDescent="0.2">
      <c r="P1281" s="345"/>
      <c r="Q1281" s="345"/>
    </row>
    <row r="1282" spans="16:17" x14ac:dyDescent="0.2">
      <c r="P1282" s="345"/>
      <c r="Q1282" s="345"/>
    </row>
    <row r="1283" spans="16:17" x14ac:dyDescent="0.2">
      <c r="P1283" s="345"/>
      <c r="Q1283" s="345"/>
    </row>
    <row r="1284" spans="16:17" x14ac:dyDescent="0.2">
      <c r="P1284" s="345"/>
      <c r="Q1284" s="345"/>
    </row>
    <row r="1285" spans="16:17" x14ac:dyDescent="0.2">
      <c r="P1285" s="345"/>
      <c r="Q1285" s="345"/>
    </row>
    <row r="1286" spans="16:17" x14ac:dyDescent="0.2">
      <c r="P1286" s="345"/>
      <c r="Q1286" s="345"/>
    </row>
    <row r="1287" spans="16:17" x14ac:dyDescent="0.2">
      <c r="P1287" s="345"/>
      <c r="Q1287" s="345"/>
    </row>
    <row r="1288" spans="16:17" x14ac:dyDescent="0.2">
      <c r="P1288" s="345"/>
      <c r="Q1288" s="345"/>
    </row>
    <row r="1289" spans="16:17" x14ac:dyDescent="0.2">
      <c r="P1289" s="345"/>
      <c r="Q1289" s="345"/>
    </row>
    <row r="1290" spans="16:17" x14ac:dyDescent="0.2">
      <c r="P1290" s="345"/>
      <c r="Q1290" s="345"/>
    </row>
    <row r="1291" spans="16:17" x14ac:dyDescent="0.2">
      <c r="P1291" s="345"/>
      <c r="Q1291" s="345"/>
    </row>
    <row r="1292" spans="16:17" x14ac:dyDescent="0.2">
      <c r="P1292" s="345"/>
      <c r="Q1292" s="345"/>
    </row>
    <row r="1293" spans="16:17" x14ac:dyDescent="0.2">
      <c r="P1293" s="345"/>
      <c r="Q1293" s="345"/>
    </row>
    <row r="1294" spans="16:17" x14ac:dyDescent="0.2">
      <c r="P1294" s="345"/>
      <c r="Q1294" s="345"/>
    </row>
    <row r="1295" spans="16:17" x14ac:dyDescent="0.2">
      <c r="P1295" s="345"/>
      <c r="Q1295" s="345"/>
    </row>
    <row r="1296" spans="16:17" x14ac:dyDescent="0.2">
      <c r="P1296" s="345"/>
      <c r="Q1296" s="345"/>
    </row>
    <row r="1297" spans="16:17" x14ac:dyDescent="0.2">
      <c r="P1297" s="345"/>
      <c r="Q1297" s="345"/>
    </row>
    <row r="1298" spans="16:17" x14ac:dyDescent="0.2">
      <c r="P1298" s="345"/>
      <c r="Q1298" s="345"/>
    </row>
    <row r="1299" spans="16:17" x14ac:dyDescent="0.2">
      <c r="P1299" s="345"/>
      <c r="Q1299" s="345"/>
    </row>
    <row r="1300" spans="16:17" x14ac:dyDescent="0.2">
      <c r="P1300" s="345"/>
      <c r="Q1300" s="345"/>
    </row>
    <row r="1301" spans="16:17" x14ac:dyDescent="0.2">
      <c r="P1301" s="345"/>
      <c r="Q1301" s="345"/>
    </row>
    <row r="1302" spans="16:17" x14ac:dyDescent="0.2">
      <c r="P1302" s="345"/>
      <c r="Q1302" s="345"/>
    </row>
    <row r="1303" spans="16:17" x14ac:dyDescent="0.2">
      <c r="P1303" s="345"/>
      <c r="Q1303" s="345"/>
    </row>
    <row r="1304" spans="16:17" x14ac:dyDescent="0.2">
      <c r="P1304" s="345"/>
      <c r="Q1304" s="345"/>
    </row>
    <row r="1305" spans="16:17" x14ac:dyDescent="0.2">
      <c r="P1305" s="345"/>
      <c r="Q1305" s="345"/>
    </row>
    <row r="1306" spans="16:17" x14ac:dyDescent="0.2">
      <c r="P1306" s="345"/>
      <c r="Q1306" s="345"/>
    </row>
    <row r="1307" spans="16:17" x14ac:dyDescent="0.2">
      <c r="P1307" s="345"/>
      <c r="Q1307" s="345"/>
    </row>
    <row r="1308" spans="16:17" x14ac:dyDescent="0.2">
      <c r="P1308" s="345"/>
      <c r="Q1308" s="345"/>
    </row>
    <row r="1309" spans="16:17" x14ac:dyDescent="0.2">
      <c r="P1309" s="345"/>
      <c r="Q1309" s="345"/>
    </row>
    <row r="1310" spans="16:17" x14ac:dyDescent="0.2">
      <c r="P1310" s="345"/>
      <c r="Q1310" s="345"/>
    </row>
    <row r="1311" spans="16:17" x14ac:dyDescent="0.2">
      <c r="P1311" s="345"/>
      <c r="Q1311" s="345"/>
    </row>
    <row r="1312" spans="16:17" x14ac:dyDescent="0.2">
      <c r="P1312" s="345"/>
      <c r="Q1312" s="345"/>
    </row>
    <row r="1313" spans="16:17" x14ac:dyDescent="0.2">
      <c r="P1313" s="345"/>
      <c r="Q1313" s="345"/>
    </row>
    <row r="1314" spans="16:17" x14ac:dyDescent="0.2">
      <c r="P1314" s="345"/>
      <c r="Q1314" s="345"/>
    </row>
    <row r="1315" spans="16:17" x14ac:dyDescent="0.2">
      <c r="P1315" s="345"/>
      <c r="Q1315" s="345"/>
    </row>
    <row r="1316" spans="16:17" x14ac:dyDescent="0.2">
      <c r="P1316" s="345"/>
      <c r="Q1316" s="345"/>
    </row>
    <row r="1317" spans="16:17" x14ac:dyDescent="0.2">
      <c r="P1317" s="345"/>
      <c r="Q1317" s="345"/>
    </row>
    <row r="1318" spans="16:17" x14ac:dyDescent="0.2">
      <c r="P1318" s="345"/>
      <c r="Q1318" s="345"/>
    </row>
    <row r="1319" spans="16:17" x14ac:dyDescent="0.2">
      <c r="P1319" s="345"/>
      <c r="Q1319" s="345"/>
    </row>
    <row r="1320" spans="16:17" x14ac:dyDescent="0.2">
      <c r="P1320" s="345"/>
      <c r="Q1320" s="345"/>
    </row>
    <row r="1321" spans="16:17" x14ac:dyDescent="0.2">
      <c r="P1321" s="345"/>
      <c r="Q1321" s="345"/>
    </row>
    <row r="1322" spans="16:17" x14ac:dyDescent="0.2">
      <c r="P1322" s="345"/>
      <c r="Q1322" s="345"/>
    </row>
    <row r="1323" spans="16:17" x14ac:dyDescent="0.2">
      <c r="P1323" s="345"/>
      <c r="Q1323" s="345"/>
    </row>
    <row r="1324" spans="16:17" x14ac:dyDescent="0.2">
      <c r="P1324" s="345"/>
      <c r="Q1324" s="345"/>
    </row>
    <row r="1325" spans="16:17" x14ac:dyDescent="0.2">
      <c r="P1325" s="345"/>
      <c r="Q1325" s="345"/>
    </row>
    <row r="1326" spans="16:17" x14ac:dyDescent="0.2">
      <c r="P1326" s="345"/>
      <c r="Q1326" s="345"/>
    </row>
    <row r="1327" spans="16:17" x14ac:dyDescent="0.2">
      <c r="P1327" s="345"/>
      <c r="Q1327" s="345"/>
    </row>
    <row r="1328" spans="16:17" x14ac:dyDescent="0.2">
      <c r="P1328" s="345"/>
      <c r="Q1328" s="345"/>
    </row>
    <row r="1329" spans="16:17" x14ac:dyDescent="0.2">
      <c r="P1329" s="345"/>
      <c r="Q1329" s="345"/>
    </row>
    <row r="1330" spans="16:17" x14ac:dyDescent="0.2">
      <c r="P1330" s="345"/>
      <c r="Q1330" s="345"/>
    </row>
    <row r="1331" spans="16:17" x14ac:dyDescent="0.2">
      <c r="P1331" s="345"/>
      <c r="Q1331" s="345"/>
    </row>
    <row r="1332" spans="16:17" x14ac:dyDescent="0.2">
      <c r="P1332" s="345"/>
      <c r="Q1332" s="345"/>
    </row>
    <row r="1333" spans="16:17" x14ac:dyDescent="0.2">
      <c r="P1333" s="345"/>
      <c r="Q1333" s="345"/>
    </row>
    <row r="1334" spans="16:17" x14ac:dyDescent="0.2">
      <c r="P1334" s="345"/>
      <c r="Q1334" s="345"/>
    </row>
    <row r="1335" spans="16:17" x14ac:dyDescent="0.2">
      <c r="P1335" s="345"/>
      <c r="Q1335" s="345"/>
    </row>
    <row r="1336" spans="16:17" x14ac:dyDescent="0.2">
      <c r="P1336" s="345"/>
      <c r="Q1336" s="345"/>
    </row>
    <row r="1337" spans="16:17" x14ac:dyDescent="0.2">
      <c r="P1337" s="345"/>
      <c r="Q1337" s="345"/>
    </row>
    <row r="1338" spans="16:17" x14ac:dyDescent="0.2">
      <c r="P1338" s="345"/>
      <c r="Q1338" s="345"/>
    </row>
    <row r="1339" spans="16:17" x14ac:dyDescent="0.2">
      <c r="P1339" s="345"/>
      <c r="Q1339" s="345"/>
    </row>
    <row r="1340" spans="16:17" x14ac:dyDescent="0.2">
      <c r="P1340" s="345"/>
      <c r="Q1340" s="345"/>
    </row>
    <row r="1341" spans="16:17" x14ac:dyDescent="0.2">
      <c r="P1341" s="345"/>
      <c r="Q1341" s="345"/>
    </row>
    <row r="1342" spans="16:17" x14ac:dyDescent="0.2">
      <c r="P1342" s="345"/>
      <c r="Q1342" s="345"/>
    </row>
    <row r="1343" spans="16:17" x14ac:dyDescent="0.2">
      <c r="P1343" s="345"/>
      <c r="Q1343" s="345"/>
    </row>
    <row r="1344" spans="16:17" x14ac:dyDescent="0.2">
      <c r="P1344" s="345"/>
      <c r="Q1344" s="345"/>
    </row>
    <row r="1345" spans="16:17" x14ac:dyDescent="0.2">
      <c r="P1345" s="345"/>
      <c r="Q1345" s="345"/>
    </row>
    <row r="1346" spans="16:17" x14ac:dyDescent="0.2">
      <c r="P1346" s="345"/>
      <c r="Q1346" s="345"/>
    </row>
    <row r="1347" spans="16:17" x14ac:dyDescent="0.2">
      <c r="P1347" s="345"/>
      <c r="Q1347" s="345"/>
    </row>
    <row r="1348" spans="16:17" x14ac:dyDescent="0.2">
      <c r="P1348" s="345"/>
      <c r="Q1348" s="345"/>
    </row>
    <row r="1349" spans="16:17" x14ac:dyDescent="0.2">
      <c r="P1349" s="345"/>
      <c r="Q1349" s="345"/>
    </row>
    <row r="1350" spans="16:17" x14ac:dyDescent="0.2">
      <c r="P1350" s="345"/>
      <c r="Q1350" s="345"/>
    </row>
    <row r="1351" spans="16:17" x14ac:dyDescent="0.2">
      <c r="P1351" s="345"/>
      <c r="Q1351" s="345"/>
    </row>
    <row r="1352" spans="16:17" x14ac:dyDescent="0.2">
      <c r="P1352" s="345"/>
      <c r="Q1352" s="345"/>
    </row>
    <row r="1353" spans="16:17" x14ac:dyDescent="0.2">
      <c r="P1353" s="345"/>
      <c r="Q1353" s="345"/>
    </row>
    <row r="1354" spans="16:17" x14ac:dyDescent="0.2">
      <c r="P1354" s="345"/>
      <c r="Q1354" s="345"/>
    </row>
    <row r="1355" spans="16:17" x14ac:dyDescent="0.2">
      <c r="P1355" s="345"/>
      <c r="Q1355" s="345"/>
    </row>
    <row r="1356" spans="16:17" x14ac:dyDescent="0.2">
      <c r="P1356" s="345"/>
      <c r="Q1356" s="345"/>
    </row>
    <row r="1357" spans="16:17" x14ac:dyDescent="0.2">
      <c r="P1357" s="345"/>
      <c r="Q1357" s="345"/>
    </row>
    <row r="1358" spans="16:17" x14ac:dyDescent="0.2">
      <c r="P1358" s="345"/>
      <c r="Q1358" s="345"/>
    </row>
    <row r="1359" spans="16:17" x14ac:dyDescent="0.2">
      <c r="P1359" s="345"/>
      <c r="Q1359" s="345"/>
    </row>
    <row r="1360" spans="16:17" x14ac:dyDescent="0.2">
      <c r="P1360" s="345"/>
      <c r="Q1360" s="345"/>
    </row>
    <row r="1361" spans="16:17" x14ac:dyDescent="0.2">
      <c r="P1361" s="345"/>
      <c r="Q1361" s="345"/>
    </row>
    <row r="1362" spans="16:17" x14ac:dyDescent="0.2">
      <c r="P1362" s="345"/>
      <c r="Q1362" s="345"/>
    </row>
    <row r="1363" spans="16:17" x14ac:dyDescent="0.2">
      <c r="P1363" s="345"/>
      <c r="Q1363" s="345"/>
    </row>
    <row r="1364" spans="16:17" x14ac:dyDescent="0.2">
      <c r="P1364" s="345"/>
      <c r="Q1364" s="345"/>
    </row>
    <row r="1365" spans="16:17" x14ac:dyDescent="0.2">
      <c r="P1365" s="345"/>
      <c r="Q1365" s="345"/>
    </row>
    <row r="1366" spans="16:17" x14ac:dyDescent="0.2">
      <c r="P1366" s="345"/>
      <c r="Q1366" s="345"/>
    </row>
    <row r="1367" spans="16:17" x14ac:dyDescent="0.2">
      <c r="P1367" s="345"/>
      <c r="Q1367" s="345"/>
    </row>
    <row r="1368" spans="16:17" x14ac:dyDescent="0.2">
      <c r="P1368" s="345"/>
      <c r="Q1368" s="345"/>
    </row>
    <row r="1369" spans="16:17" x14ac:dyDescent="0.2">
      <c r="P1369" s="345"/>
      <c r="Q1369" s="345"/>
    </row>
    <row r="1370" spans="16:17" x14ac:dyDescent="0.2">
      <c r="P1370" s="345"/>
      <c r="Q1370" s="345"/>
    </row>
    <row r="1371" spans="16:17" x14ac:dyDescent="0.2">
      <c r="P1371" s="345"/>
      <c r="Q1371" s="345"/>
    </row>
    <row r="1372" spans="16:17" x14ac:dyDescent="0.2">
      <c r="P1372" s="345"/>
      <c r="Q1372" s="345"/>
    </row>
    <row r="1373" spans="16:17" x14ac:dyDescent="0.2">
      <c r="P1373" s="345"/>
      <c r="Q1373" s="345"/>
    </row>
    <row r="1374" spans="16:17" x14ac:dyDescent="0.2">
      <c r="P1374" s="345"/>
      <c r="Q1374" s="345"/>
    </row>
    <row r="1375" spans="16:17" x14ac:dyDescent="0.2">
      <c r="P1375" s="345"/>
      <c r="Q1375" s="345"/>
    </row>
    <row r="1376" spans="16:17" x14ac:dyDescent="0.2">
      <c r="P1376" s="345"/>
      <c r="Q1376" s="345"/>
    </row>
    <row r="1377" spans="16:17" x14ac:dyDescent="0.2">
      <c r="P1377" s="345"/>
      <c r="Q1377" s="345"/>
    </row>
    <row r="1378" spans="16:17" x14ac:dyDescent="0.2">
      <c r="P1378" s="345"/>
      <c r="Q1378" s="345"/>
    </row>
    <row r="1379" spans="16:17" x14ac:dyDescent="0.2">
      <c r="P1379" s="345"/>
      <c r="Q1379" s="345"/>
    </row>
    <row r="1380" spans="16:17" x14ac:dyDescent="0.2">
      <c r="P1380" s="345"/>
      <c r="Q1380" s="345"/>
    </row>
    <row r="1381" spans="16:17" x14ac:dyDescent="0.2">
      <c r="P1381" s="345"/>
      <c r="Q1381" s="345"/>
    </row>
    <row r="1382" spans="16:17" x14ac:dyDescent="0.2">
      <c r="P1382" s="345"/>
      <c r="Q1382" s="345"/>
    </row>
    <row r="1383" spans="16:17" x14ac:dyDescent="0.2">
      <c r="P1383" s="345"/>
      <c r="Q1383" s="345"/>
    </row>
    <row r="1384" spans="16:17" x14ac:dyDescent="0.2">
      <c r="P1384" s="345"/>
      <c r="Q1384" s="345"/>
    </row>
    <row r="1385" spans="16:17" x14ac:dyDescent="0.2">
      <c r="P1385" s="345"/>
      <c r="Q1385" s="345"/>
    </row>
    <row r="1386" spans="16:17" x14ac:dyDescent="0.2">
      <c r="P1386" s="345"/>
      <c r="Q1386" s="345"/>
    </row>
    <row r="1387" spans="16:17" x14ac:dyDescent="0.2">
      <c r="P1387" s="345"/>
      <c r="Q1387" s="345"/>
    </row>
    <row r="1388" spans="16:17" x14ac:dyDescent="0.2">
      <c r="P1388" s="345"/>
      <c r="Q1388" s="345"/>
    </row>
    <row r="1389" spans="16:17" x14ac:dyDescent="0.2">
      <c r="P1389" s="345"/>
      <c r="Q1389" s="345"/>
    </row>
    <row r="1390" spans="16:17" x14ac:dyDescent="0.2">
      <c r="P1390" s="345"/>
      <c r="Q1390" s="345"/>
    </row>
    <row r="1391" spans="16:17" x14ac:dyDescent="0.2">
      <c r="P1391" s="345"/>
      <c r="Q1391" s="345"/>
    </row>
    <row r="1392" spans="16:17" x14ac:dyDescent="0.2">
      <c r="P1392" s="345"/>
      <c r="Q1392" s="345"/>
    </row>
    <row r="1393" spans="16:17" x14ac:dyDescent="0.2">
      <c r="P1393" s="345"/>
      <c r="Q1393" s="345"/>
    </row>
    <row r="1394" spans="16:17" x14ac:dyDescent="0.2">
      <c r="P1394" s="345"/>
      <c r="Q1394" s="345"/>
    </row>
    <row r="1395" spans="16:17" x14ac:dyDescent="0.2">
      <c r="P1395" s="345"/>
      <c r="Q1395" s="345"/>
    </row>
    <row r="1396" spans="16:17" x14ac:dyDescent="0.2">
      <c r="P1396" s="345"/>
      <c r="Q1396" s="345"/>
    </row>
    <row r="1397" spans="16:17" x14ac:dyDescent="0.2">
      <c r="P1397" s="345"/>
      <c r="Q1397" s="345"/>
    </row>
    <row r="1398" spans="16:17" x14ac:dyDescent="0.2">
      <c r="P1398" s="345"/>
      <c r="Q1398" s="345"/>
    </row>
    <row r="1399" spans="16:17" x14ac:dyDescent="0.2">
      <c r="P1399" s="345"/>
      <c r="Q1399" s="345"/>
    </row>
    <row r="1400" spans="16:17" x14ac:dyDescent="0.2">
      <c r="P1400" s="345"/>
      <c r="Q1400" s="345"/>
    </row>
    <row r="1401" spans="16:17" x14ac:dyDescent="0.2">
      <c r="P1401" s="345"/>
      <c r="Q1401" s="345"/>
    </row>
    <row r="1402" spans="16:17" x14ac:dyDescent="0.2">
      <c r="P1402" s="345"/>
      <c r="Q1402" s="345"/>
    </row>
    <row r="1403" spans="16:17" x14ac:dyDescent="0.2">
      <c r="P1403" s="345"/>
      <c r="Q1403" s="345"/>
    </row>
    <row r="1404" spans="16:17" x14ac:dyDescent="0.2">
      <c r="P1404" s="345"/>
      <c r="Q1404" s="345"/>
    </row>
    <row r="1405" spans="16:17" x14ac:dyDescent="0.2">
      <c r="P1405" s="345"/>
      <c r="Q1405" s="345"/>
    </row>
    <row r="1406" spans="16:17" x14ac:dyDescent="0.2">
      <c r="P1406" s="345"/>
      <c r="Q1406" s="345"/>
    </row>
    <row r="1407" spans="16:17" x14ac:dyDescent="0.2">
      <c r="P1407" s="345"/>
      <c r="Q1407" s="345"/>
    </row>
    <row r="1408" spans="16:17" x14ac:dyDescent="0.2">
      <c r="P1408" s="345"/>
      <c r="Q1408" s="345"/>
    </row>
    <row r="1409" spans="16:17" x14ac:dyDescent="0.2">
      <c r="P1409" s="345"/>
      <c r="Q1409" s="345"/>
    </row>
    <row r="1410" spans="16:17" x14ac:dyDescent="0.2">
      <c r="P1410" s="345"/>
      <c r="Q1410" s="345"/>
    </row>
    <row r="1411" spans="16:17" x14ac:dyDescent="0.2">
      <c r="P1411" s="345"/>
      <c r="Q1411" s="345"/>
    </row>
    <row r="1412" spans="16:17" x14ac:dyDescent="0.2">
      <c r="P1412" s="345"/>
      <c r="Q1412" s="345"/>
    </row>
    <row r="1413" spans="16:17" x14ac:dyDescent="0.2">
      <c r="P1413" s="345"/>
      <c r="Q1413" s="345"/>
    </row>
    <row r="1414" spans="16:17" x14ac:dyDescent="0.2">
      <c r="P1414" s="345"/>
      <c r="Q1414" s="345"/>
    </row>
    <row r="1415" spans="16:17" x14ac:dyDescent="0.2">
      <c r="P1415" s="345"/>
      <c r="Q1415" s="345"/>
    </row>
    <row r="1416" spans="16:17" x14ac:dyDescent="0.2">
      <c r="P1416" s="345"/>
      <c r="Q1416" s="345"/>
    </row>
    <row r="1417" spans="16:17" x14ac:dyDescent="0.2">
      <c r="P1417" s="345"/>
      <c r="Q1417" s="345"/>
    </row>
    <row r="1418" spans="16:17" x14ac:dyDescent="0.2">
      <c r="P1418" s="345"/>
      <c r="Q1418" s="345"/>
    </row>
    <row r="1419" spans="16:17" x14ac:dyDescent="0.2">
      <c r="P1419" s="345"/>
      <c r="Q1419" s="345"/>
    </row>
    <row r="1420" spans="16:17" x14ac:dyDescent="0.2">
      <c r="P1420" s="345"/>
      <c r="Q1420" s="345"/>
    </row>
    <row r="1421" spans="16:17" x14ac:dyDescent="0.2">
      <c r="P1421" s="345"/>
      <c r="Q1421" s="345"/>
    </row>
    <row r="1422" spans="16:17" x14ac:dyDescent="0.2">
      <c r="P1422" s="345"/>
      <c r="Q1422" s="345"/>
    </row>
    <row r="1423" spans="16:17" x14ac:dyDescent="0.2">
      <c r="P1423" s="345"/>
      <c r="Q1423" s="345"/>
    </row>
    <row r="1424" spans="16:17" x14ac:dyDescent="0.2">
      <c r="P1424" s="345"/>
      <c r="Q1424" s="345"/>
    </row>
    <row r="1425" spans="16:17" x14ac:dyDescent="0.2">
      <c r="P1425" s="345"/>
      <c r="Q1425" s="345"/>
    </row>
    <row r="1426" spans="16:17" x14ac:dyDescent="0.2">
      <c r="P1426" s="345"/>
      <c r="Q1426" s="345"/>
    </row>
    <row r="1427" spans="16:17" x14ac:dyDescent="0.2">
      <c r="P1427" s="345"/>
      <c r="Q1427" s="345"/>
    </row>
    <row r="1428" spans="16:17" x14ac:dyDescent="0.2">
      <c r="P1428" s="345"/>
      <c r="Q1428" s="345"/>
    </row>
    <row r="1429" spans="16:17" x14ac:dyDescent="0.2">
      <c r="P1429" s="345"/>
      <c r="Q1429" s="345"/>
    </row>
    <row r="1430" spans="16:17" x14ac:dyDescent="0.2">
      <c r="P1430" s="345"/>
      <c r="Q1430" s="345"/>
    </row>
    <row r="1431" spans="16:17" x14ac:dyDescent="0.2">
      <c r="P1431" s="345"/>
      <c r="Q1431" s="345"/>
    </row>
    <row r="1432" spans="16:17" x14ac:dyDescent="0.2">
      <c r="P1432" s="345"/>
      <c r="Q1432" s="345"/>
    </row>
    <row r="1433" spans="16:17" x14ac:dyDescent="0.2">
      <c r="P1433" s="345"/>
      <c r="Q1433" s="345"/>
    </row>
    <row r="1434" spans="16:17" x14ac:dyDescent="0.2">
      <c r="P1434" s="345"/>
      <c r="Q1434" s="345"/>
    </row>
    <row r="1435" spans="16:17" x14ac:dyDescent="0.2">
      <c r="P1435" s="345"/>
      <c r="Q1435" s="345"/>
    </row>
    <row r="1436" spans="16:17" x14ac:dyDescent="0.2">
      <c r="P1436" s="345"/>
      <c r="Q1436" s="345"/>
    </row>
    <row r="1437" spans="16:17" x14ac:dyDescent="0.2">
      <c r="P1437" s="345"/>
      <c r="Q1437" s="345"/>
    </row>
    <row r="1438" spans="16:17" x14ac:dyDescent="0.2">
      <c r="P1438" s="345"/>
      <c r="Q1438" s="345"/>
    </row>
    <row r="1439" spans="16:17" x14ac:dyDescent="0.2">
      <c r="P1439" s="345"/>
      <c r="Q1439" s="345"/>
    </row>
    <row r="1440" spans="16:17" x14ac:dyDescent="0.2">
      <c r="P1440" s="345"/>
      <c r="Q1440" s="345"/>
    </row>
    <row r="1441" spans="16:17" x14ac:dyDescent="0.2">
      <c r="P1441" s="345"/>
      <c r="Q1441" s="345"/>
    </row>
    <row r="1442" spans="16:17" x14ac:dyDescent="0.2">
      <c r="P1442" s="345"/>
      <c r="Q1442" s="345"/>
    </row>
    <row r="1443" spans="16:17" x14ac:dyDescent="0.2">
      <c r="P1443" s="345"/>
      <c r="Q1443" s="345"/>
    </row>
    <row r="1444" spans="16:17" x14ac:dyDescent="0.2">
      <c r="P1444" s="345"/>
      <c r="Q1444" s="345"/>
    </row>
    <row r="1445" spans="16:17" x14ac:dyDescent="0.2">
      <c r="P1445" s="345"/>
      <c r="Q1445" s="345"/>
    </row>
    <row r="1446" spans="16:17" x14ac:dyDescent="0.2">
      <c r="P1446" s="345"/>
      <c r="Q1446" s="345"/>
    </row>
    <row r="1447" spans="16:17" x14ac:dyDescent="0.2">
      <c r="P1447" s="345"/>
      <c r="Q1447" s="345"/>
    </row>
    <row r="1448" spans="16:17" x14ac:dyDescent="0.2">
      <c r="P1448" s="345"/>
      <c r="Q1448" s="345"/>
    </row>
    <row r="1449" spans="16:17" x14ac:dyDescent="0.2">
      <c r="P1449" s="345"/>
      <c r="Q1449" s="345"/>
    </row>
    <row r="1450" spans="16:17" x14ac:dyDescent="0.2">
      <c r="P1450" s="345"/>
      <c r="Q1450" s="345"/>
    </row>
    <row r="1451" spans="16:17" x14ac:dyDescent="0.2">
      <c r="P1451" s="345"/>
      <c r="Q1451" s="345"/>
    </row>
    <row r="1452" spans="16:17" x14ac:dyDescent="0.2">
      <c r="P1452" s="345"/>
      <c r="Q1452" s="345"/>
    </row>
    <row r="1453" spans="16:17" x14ac:dyDescent="0.2">
      <c r="P1453" s="345"/>
      <c r="Q1453" s="345"/>
    </row>
    <row r="1454" spans="16:17" x14ac:dyDescent="0.2">
      <c r="P1454" s="345"/>
      <c r="Q1454" s="345"/>
    </row>
    <row r="1455" spans="16:17" x14ac:dyDescent="0.2">
      <c r="P1455" s="345"/>
      <c r="Q1455" s="345"/>
    </row>
    <row r="1456" spans="16:17" x14ac:dyDescent="0.2">
      <c r="P1456" s="345"/>
      <c r="Q1456" s="345"/>
    </row>
    <row r="1457" spans="16:17" x14ac:dyDescent="0.2">
      <c r="P1457" s="345"/>
      <c r="Q1457" s="345"/>
    </row>
    <row r="1458" spans="16:17" x14ac:dyDescent="0.2">
      <c r="P1458" s="345"/>
      <c r="Q1458" s="345"/>
    </row>
    <row r="1459" spans="16:17" x14ac:dyDescent="0.2">
      <c r="P1459" s="345"/>
      <c r="Q1459" s="345"/>
    </row>
    <row r="1460" spans="16:17" x14ac:dyDescent="0.2">
      <c r="P1460" s="345"/>
      <c r="Q1460" s="345"/>
    </row>
    <row r="1461" spans="16:17" x14ac:dyDescent="0.2">
      <c r="P1461" s="345"/>
      <c r="Q1461" s="345"/>
    </row>
    <row r="1462" spans="16:17" x14ac:dyDescent="0.2">
      <c r="P1462" s="345"/>
      <c r="Q1462" s="345"/>
    </row>
    <row r="1463" spans="16:17" x14ac:dyDescent="0.2">
      <c r="P1463" s="345"/>
      <c r="Q1463" s="345"/>
    </row>
    <row r="1464" spans="16:17" x14ac:dyDescent="0.2">
      <c r="P1464" s="345"/>
      <c r="Q1464" s="345"/>
    </row>
    <row r="1465" spans="16:17" x14ac:dyDescent="0.2">
      <c r="P1465" s="345"/>
      <c r="Q1465" s="345"/>
    </row>
    <row r="1466" spans="16:17" x14ac:dyDescent="0.2">
      <c r="P1466" s="345"/>
      <c r="Q1466" s="345"/>
    </row>
    <row r="1467" spans="16:17" x14ac:dyDescent="0.2">
      <c r="P1467" s="345"/>
      <c r="Q1467" s="345"/>
    </row>
    <row r="1468" spans="16:17" x14ac:dyDescent="0.2">
      <c r="P1468" s="345"/>
      <c r="Q1468" s="345"/>
    </row>
    <row r="1469" spans="16:17" x14ac:dyDescent="0.2">
      <c r="P1469" s="345"/>
      <c r="Q1469" s="345"/>
    </row>
    <row r="1470" spans="16:17" x14ac:dyDescent="0.2">
      <c r="P1470" s="345"/>
      <c r="Q1470" s="345"/>
    </row>
    <row r="1471" spans="16:17" x14ac:dyDescent="0.2">
      <c r="P1471" s="345"/>
      <c r="Q1471" s="345"/>
    </row>
    <row r="1472" spans="16:17" x14ac:dyDescent="0.2">
      <c r="P1472" s="345"/>
      <c r="Q1472" s="345"/>
    </row>
    <row r="1473" spans="16:17" x14ac:dyDescent="0.2">
      <c r="P1473" s="345"/>
      <c r="Q1473" s="345"/>
    </row>
    <row r="1474" spans="16:17" x14ac:dyDescent="0.2">
      <c r="P1474" s="345"/>
      <c r="Q1474" s="345"/>
    </row>
    <row r="1475" spans="16:17" x14ac:dyDescent="0.2">
      <c r="P1475" s="345"/>
      <c r="Q1475" s="345"/>
    </row>
    <row r="1476" spans="16:17" x14ac:dyDescent="0.2">
      <c r="P1476" s="345"/>
      <c r="Q1476" s="345"/>
    </row>
    <row r="1477" spans="16:17" x14ac:dyDescent="0.2">
      <c r="P1477" s="345"/>
      <c r="Q1477" s="345"/>
    </row>
    <row r="1478" spans="16:17" x14ac:dyDescent="0.2">
      <c r="P1478" s="345"/>
      <c r="Q1478" s="345"/>
    </row>
    <row r="1479" spans="16:17" x14ac:dyDescent="0.2">
      <c r="P1479" s="345"/>
      <c r="Q1479" s="345"/>
    </row>
    <row r="1480" spans="16:17" x14ac:dyDescent="0.2">
      <c r="P1480" s="345"/>
      <c r="Q1480" s="345"/>
    </row>
    <row r="1481" spans="16:17" x14ac:dyDescent="0.2">
      <c r="P1481" s="345"/>
      <c r="Q1481" s="345"/>
    </row>
    <row r="1482" spans="16:17" x14ac:dyDescent="0.2">
      <c r="P1482" s="345"/>
      <c r="Q1482" s="345"/>
    </row>
    <row r="1483" spans="16:17" x14ac:dyDescent="0.2">
      <c r="P1483" s="345"/>
      <c r="Q1483" s="345"/>
    </row>
    <row r="1484" spans="16:17" x14ac:dyDescent="0.2">
      <c r="P1484" s="345"/>
      <c r="Q1484" s="345"/>
    </row>
    <row r="1485" spans="16:17" x14ac:dyDescent="0.2">
      <c r="P1485" s="345"/>
      <c r="Q1485" s="345"/>
    </row>
    <row r="1486" spans="16:17" x14ac:dyDescent="0.2">
      <c r="P1486" s="345"/>
      <c r="Q1486" s="345"/>
    </row>
    <row r="1487" spans="16:17" x14ac:dyDescent="0.2">
      <c r="P1487" s="345"/>
      <c r="Q1487" s="345"/>
    </row>
    <row r="1488" spans="16:17" x14ac:dyDescent="0.2">
      <c r="P1488" s="345"/>
      <c r="Q1488" s="345"/>
    </row>
    <row r="1489" spans="16:17" x14ac:dyDescent="0.2">
      <c r="P1489" s="345"/>
      <c r="Q1489" s="345"/>
    </row>
    <row r="1490" spans="16:17" x14ac:dyDescent="0.2">
      <c r="P1490" s="345"/>
      <c r="Q1490" s="345"/>
    </row>
    <row r="1491" spans="16:17" x14ac:dyDescent="0.2">
      <c r="P1491" s="345"/>
      <c r="Q1491" s="345"/>
    </row>
    <row r="1492" spans="16:17" x14ac:dyDescent="0.2">
      <c r="P1492" s="345"/>
      <c r="Q1492" s="345"/>
    </row>
    <row r="1493" spans="16:17" x14ac:dyDescent="0.2">
      <c r="P1493" s="345"/>
      <c r="Q1493" s="345"/>
    </row>
    <row r="1494" spans="16:17" x14ac:dyDescent="0.2">
      <c r="P1494" s="345"/>
      <c r="Q1494" s="345"/>
    </row>
    <row r="1495" spans="16:17" x14ac:dyDescent="0.2">
      <c r="P1495" s="345"/>
      <c r="Q1495" s="345"/>
    </row>
    <row r="1496" spans="16:17" x14ac:dyDescent="0.2">
      <c r="P1496" s="345"/>
      <c r="Q1496" s="345"/>
    </row>
    <row r="1497" spans="16:17" x14ac:dyDescent="0.2">
      <c r="P1497" s="345"/>
      <c r="Q1497" s="345"/>
    </row>
    <row r="1498" spans="16:17" x14ac:dyDescent="0.2">
      <c r="P1498" s="345"/>
      <c r="Q1498" s="345"/>
    </row>
    <row r="1499" spans="16:17" x14ac:dyDescent="0.2">
      <c r="P1499" s="345"/>
      <c r="Q1499" s="345"/>
    </row>
    <row r="1500" spans="16:17" x14ac:dyDescent="0.2">
      <c r="P1500" s="345"/>
      <c r="Q1500" s="345"/>
    </row>
    <row r="1501" spans="16:17" x14ac:dyDescent="0.2">
      <c r="P1501" s="345"/>
      <c r="Q1501" s="345"/>
    </row>
    <row r="1502" spans="16:17" x14ac:dyDescent="0.2">
      <c r="P1502" s="345"/>
      <c r="Q1502" s="345"/>
    </row>
    <row r="1503" spans="16:17" x14ac:dyDescent="0.2">
      <c r="P1503" s="345"/>
      <c r="Q1503" s="345"/>
    </row>
    <row r="1504" spans="16:17" x14ac:dyDescent="0.2">
      <c r="P1504" s="345"/>
      <c r="Q1504" s="345"/>
    </row>
    <row r="1505" spans="16:17" x14ac:dyDescent="0.2">
      <c r="P1505" s="345"/>
      <c r="Q1505" s="345"/>
    </row>
    <row r="1506" spans="16:17" x14ac:dyDescent="0.2">
      <c r="P1506" s="345"/>
      <c r="Q1506" s="345"/>
    </row>
    <row r="1507" spans="16:17" x14ac:dyDescent="0.2">
      <c r="P1507" s="345"/>
      <c r="Q1507" s="345"/>
    </row>
    <row r="1508" spans="16:17" x14ac:dyDescent="0.2">
      <c r="P1508" s="345"/>
      <c r="Q1508" s="345"/>
    </row>
    <row r="1509" spans="16:17" x14ac:dyDescent="0.2">
      <c r="P1509" s="345"/>
      <c r="Q1509" s="345"/>
    </row>
    <row r="1510" spans="16:17" x14ac:dyDescent="0.2">
      <c r="P1510" s="345"/>
      <c r="Q1510" s="345"/>
    </row>
    <row r="1511" spans="16:17" x14ac:dyDescent="0.2">
      <c r="P1511" s="345"/>
      <c r="Q1511" s="345"/>
    </row>
    <row r="1512" spans="16:17" x14ac:dyDescent="0.2">
      <c r="P1512" s="345"/>
      <c r="Q1512" s="345"/>
    </row>
    <row r="1513" spans="16:17" x14ac:dyDescent="0.2">
      <c r="P1513" s="345"/>
      <c r="Q1513" s="345"/>
    </row>
    <row r="1514" spans="16:17" x14ac:dyDescent="0.2">
      <c r="P1514" s="345"/>
      <c r="Q1514" s="345"/>
    </row>
    <row r="1515" spans="16:17" x14ac:dyDescent="0.2">
      <c r="P1515" s="345"/>
      <c r="Q1515" s="345"/>
    </row>
    <row r="1516" spans="16:17" x14ac:dyDescent="0.2">
      <c r="P1516" s="345"/>
      <c r="Q1516" s="345"/>
    </row>
    <row r="1517" spans="16:17" x14ac:dyDescent="0.2">
      <c r="P1517" s="345"/>
      <c r="Q1517" s="345"/>
    </row>
    <row r="1518" spans="16:17" x14ac:dyDescent="0.2">
      <c r="P1518" s="345"/>
      <c r="Q1518" s="345"/>
    </row>
    <row r="1519" spans="16:17" x14ac:dyDescent="0.2">
      <c r="P1519" s="345"/>
      <c r="Q1519" s="345"/>
    </row>
    <row r="1520" spans="16:17" x14ac:dyDescent="0.2">
      <c r="P1520" s="345"/>
      <c r="Q1520" s="345"/>
    </row>
    <row r="1521" spans="16:17" x14ac:dyDescent="0.2">
      <c r="P1521" s="345"/>
      <c r="Q1521" s="345"/>
    </row>
    <row r="1522" spans="16:17" x14ac:dyDescent="0.2">
      <c r="P1522" s="345"/>
      <c r="Q1522" s="345"/>
    </row>
    <row r="1523" spans="16:17" x14ac:dyDescent="0.2">
      <c r="P1523" s="345"/>
      <c r="Q1523" s="345"/>
    </row>
    <row r="1524" spans="16:17" x14ac:dyDescent="0.2">
      <c r="P1524" s="345"/>
      <c r="Q1524" s="345"/>
    </row>
    <row r="1525" spans="16:17" x14ac:dyDescent="0.2">
      <c r="P1525" s="345"/>
      <c r="Q1525" s="345"/>
    </row>
    <row r="1526" spans="16:17" x14ac:dyDescent="0.2">
      <c r="P1526" s="345"/>
      <c r="Q1526" s="345"/>
    </row>
    <row r="1527" spans="16:17" x14ac:dyDescent="0.2">
      <c r="P1527" s="345"/>
      <c r="Q1527" s="345"/>
    </row>
    <row r="1528" spans="16:17" x14ac:dyDescent="0.2">
      <c r="P1528" s="345"/>
      <c r="Q1528" s="345"/>
    </row>
    <row r="1529" spans="16:17" x14ac:dyDescent="0.2">
      <c r="P1529" s="345"/>
      <c r="Q1529" s="345"/>
    </row>
    <row r="1530" spans="16:17" x14ac:dyDescent="0.2">
      <c r="P1530" s="345"/>
      <c r="Q1530" s="345"/>
    </row>
    <row r="1531" spans="16:17" x14ac:dyDescent="0.2">
      <c r="P1531" s="345"/>
      <c r="Q1531" s="345"/>
    </row>
    <row r="1532" spans="16:17" x14ac:dyDescent="0.2">
      <c r="P1532" s="345"/>
      <c r="Q1532" s="345"/>
    </row>
    <row r="1533" spans="16:17" x14ac:dyDescent="0.2">
      <c r="P1533" s="345"/>
      <c r="Q1533" s="345"/>
    </row>
    <row r="1534" spans="16:17" x14ac:dyDescent="0.2">
      <c r="P1534" s="345"/>
      <c r="Q1534" s="345"/>
    </row>
    <row r="1535" spans="16:17" x14ac:dyDescent="0.2">
      <c r="P1535" s="345"/>
      <c r="Q1535" s="345"/>
    </row>
    <row r="1536" spans="16:17" x14ac:dyDescent="0.2">
      <c r="P1536" s="345"/>
      <c r="Q1536" s="345"/>
    </row>
    <row r="1537" spans="16:17" x14ac:dyDescent="0.2">
      <c r="P1537" s="345"/>
      <c r="Q1537" s="345"/>
    </row>
    <row r="1538" spans="16:17" x14ac:dyDescent="0.2">
      <c r="P1538" s="345"/>
      <c r="Q1538" s="345"/>
    </row>
    <row r="1539" spans="16:17" x14ac:dyDescent="0.2">
      <c r="P1539" s="345"/>
      <c r="Q1539" s="345"/>
    </row>
    <row r="1540" spans="16:17" x14ac:dyDescent="0.2">
      <c r="P1540" s="345"/>
      <c r="Q1540" s="345"/>
    </row>
    <row r="1541" spans="16:17" x14ac:dyDescent="0.2">
      <c r="P1541" s="345"/>
      <c r="Q1541" s="345"/>
    </row>
    <row r="1542" spans="16:17" x14ac:dyDescent="0.2">
      <c r="P1542" s="345"/>
      <c r="Q1542" s="345"/>
    </row>
    <row r="1543" spans="16:17" x14ac:dyDescent="0.2">
      <c r="P1543" s="345"/>
      <c r="Q1543" s="345"/>
    </row>
    <row r="1544" spans="16:17" x14ac:dyDescent="0.2">
      <c r="P1544" s="345"/>
      <c r="Q1544" s="345"/>
    </row>
    <row r="1545" spans="16:17" x14ac:dyDescent="0.2">
      <c r="P1545" s="345"/>
      <c r="Q1545" s="345"/>
    </row>
    <row r="1546" spans="16:17" x14ac:dyDescent="0.2">
      <c r="P1546" s="345"/>
      <c r="Q1546" s="345"/>
    </row>
    <row r="1547" spans="16:17" x14ac:dyDescent="0.2">
      <c r="P1547" s="345"/>
      <c r="Q1547" s="345"/>
    </row>
    <row r="1548" spans="16:17" x14ac:dyDescent="0.2">
      <c r="P1548" s="345"/>
      <c r="Q1548" s="345"/>
    </row>
    <row r="1549" spans="16:17" x14ac:dyDescent="0.2">
      <c r="P1549" s="345"/>
      <c r="Q1549" s="345"/>
    </row>
    <row r="1550" spans="16:17" x14ac:dyDescent="0.2">
      <c r="P1550" s="345"/>
      <c r="Q1550" s="345"/>
    </row>
    <row r="1551" spans="16:17" x14ac:dyDescent="0.2">
      <c r="P1551" s="345"/>
      <c r="Q1551" s="345"/>
    </row>
    <row r="1552" spans="16:17" x14ac:dyDescent="0.2">
      <c r="P1552" s="345"/>
      <c r="Q1552" s="345"/>
    </row>
    <row r="1553" spans="16:17" x14ac:dyDescent="0.2">
      <c r="P1553" s="345"/>
      <c r="Q1553" s="345"/>
    </row>
    <row r="1554" spans="16:17" x14ac:dyDescent="0.2">
      <c r="P1554" s="345"/>
      <c r="Q1554" s="345"/>
    </row>
    <row r="1555" spans="16:17" x14ac:dyDescent="0.2">
      <c r="P1555" s="345"/>
      <c r="Q1555" s="345"/>
    </row>
    <row r="1556" spans="16:17" x14ac:dyDescent="0.2">
      <c r="P1556" s="345"/>
      <c r="Q1556" s="345"/>
    </row>
    <row r="1557" spans="16:17" x14ac:dyDescent="0.2">
      <c r="P1557" s="345"/>
      <c r="Q1557" s="345"/>
    </row>
    <row r="1558" spans="16:17" x14ac:dyDescent="0.2">
      <c r="P1558" s="345"/>
      <c r="Q1558" s="345"/>
    </row>
    <row r="1559" spans="16:17" x14ac:dyDescent="0.2">
      <c r="P1559" s="345"/>
      <c r="Q1559" s="345"/>
    </row>
    <row r="1560" spans="16:17" x14ac:dyDescent="0.2">
      <c r="P1560" s="345"/>
      <c r="Q1560" s="345"/>
    </row>
    <row r="1561" spans="16:17" x14ac:dyDescent="0.2">
      <c r="P1561" s="345"/>
      <c r="Q1561" s="345"/>
    </row>
    <row r="1562" spans="16:17" x14ac:dyDescent="0.2">
      <c r="P1562" s="345"/>
      <c r="Q1562" s="345"/>
    </row>
    <row r="1563" spans="16:17" x14ac:dyDescent="0.2">
      <c r="P1563" s="345"/>
      <c r="Q1563" s="345"/>
    </row>
    <row r="1564" spans="16:17" x14ac:dyDescent="0.2">
      <c r="P1564" s="345"/>
      <c r="Q1564" s="345"/>
    </row>
    <row r="1565" spans="16:17" x14ac:dyDescent="0.2">
      <c r="P1565" s="345"/>
      <c r="Q1565" s="345"/>
    </row>
    <row r="1566" spans="16:17" x14ac:dyDescent="0.2">
      <c r="P1566" s="345"/>
      <c r="Q1566" s="345"/>
    </row>
    <row r="1567" spans="16:17" x14ac:dyDescent="0.2">
      <c r="P1567" s="345"/>
      <c r="Q1567" s="345"/>
    </row>
    <row r="1568" spans="16:17" x14ac:dyDescent="0.2">
      <c r="P1568" s="345"/>
      <c r="Q1568" s="345"/>
    </row>
    <row r="1569" spans="16:17" x14ac:dyDescent="0.2">
      <c r="P1569" s="345"/>
      <c r="Q1569" s="345"/>
    </row>
    <row r="1570" spans="16:17" x14ac:dyDescent="0.2">
      <c r="P1570" s="345"/>
      <c r="Q1570" s="345"/>
    </row>
    <row r="1571" spans="16:17" x14ac:dyDescent="0.2">
      <c r="P1571" s="345"/>
      <c r="Q1571" s="345"/>
    </row>
    <row r="1572" spans="16:17" x14ac:dyDescent="0.2">
      <c r="P1572" s="345"/>
      <c r="Q1572" s="345"/>
    </row>
    <row r="1573" spans="16:17" x14ac:dyDescent="0.2">
      <c r="P1573" s="345"/>
      <c r="Q1573" s="345"/>
    </row>
    <row r="1574" spans="16:17" x14ac:dyDescent="0.2">
      <c r="P1574" s="345"/>
      <c r="Q1574" s="345"/>
    </row>
    <row r="1575" spans="16:17" x14ac:dyDescent="0.2">
      <c r="P1575" s="345"/>
      <c r="Q1575" s="345"/>
    </row>
    <row r="1576" spans="16:17" x14ac:dyDescent="0.2">
      <c r="P1576" s="345"/>
      <c r="Q1576" s="345"/>
    </row>
    <row r="1577" spans="16:17" x14ac:dyDescent="0.2">
      <c r="P1577" s="345"/>
      <c r="Q1577" s="345"/>
    </row>
    <row r="1578" spans="16:17" x14ac:dyDescent="0.2">
      <c r="P1578" s="345"/>
      <c r="Q1578" s="345"/>
    </row>
    <row r="1579" spans="16:17" x14ac:dyDescent="0.2">
      <c r="P1579" s="345"/>
      <c r="Q1579" s="345"/>
    </row>
    <row r="1580" spans="16:17" x14ac:dyDescent="0.2">
      <c r="P1580" s="345"/>
      <c r="Q1580" s="345"/>
    </row>
    <row r="1581" spans="16:17" x14ac:dyDescent="0.2">
      <c r="P1581" s="345"/>
      <c r="Q1581" s="345"/>
    </row>
    <row r="1582" spans="16:17" x14ac:dyDescent="0.2">
      <c r="P1582" s="345"/>
      <c r="Q1582" s="345"/>
    </row>
    <row r="1583" spans="16:17" x14ac:dyDescent="0.2">
      <c r="P1583" s="345"/>
      <c r="Q1583" s="345"/>
    </row>
    <row r="1584" spans="16:17" x14ac:dyDescent="0.2">
      <c r="P1584" s="345"/>
      <c r="Q1584" s="345"/>
    </row>
    <row r="1585" spans="16:17" x14ac:dyDescent="0.2">
      <c r="P1585" s="345"/>
      <c r="Q1585" s="345"/>
    </row>
    <row r="1586" spans="16:17" x14ac:dyDescent="0.2">
      <c r="P1586" s="345"/>
      <c r="Q1586" s="345"/>
    </row>
    <row r="1587" spans="16:17" x14ac:dyDescent="0.2">
      <c r="P1587" s="345"/>
      <c r="Q1587" s="345"/>
    </row>
    <row r="1588" spans="16:17" x14ac:dyDescent="0.2">
      <c r="P1588" s="345"/>
      <c r="Q1588" s="345"/>
    </row>
    <row r="1589" spans="16:17" x14ac:dyDescent="0.2">
      <c r="P1589" s="345"/>
      <c r="Q1589" s="345"/>
    </row>
    <row r="1590" spans="16:17" x14ac:dyDescent="0.2">
      <c r="P1590" s="345"/>
      <c r="Q1590" s="345"/>
    </row>
    <row r="1591" spans="16:17" x14ac:dyDescent="0.2">
      <c r="P1591" s="345"/>
      <c r="Q1591" s="345"/>
    </row>
    <row r="1592" spans="16:17" x14ac:dyDescent="0.2">
      <c r="P1592" s="345"/>
      <c r="Q1592" s="345"/>
    </row>
    <row r="1593" spans="16:17" x14ac:dyDescent="0.2">
      <c r="P1593" s="345"/>
      <c r="Q1593" s="345"/>
    </row>
    <row r="1594" spans="16:17" x14ac:dyDescent="0.2">
      <c r="P1594" s="345"/>
      <c r="Q1594" s="345"/>
    </row>
    <row r="1595" spans="16:17" x14ac:dyDescent="0.2">
      <c r="P1595" s="345"/>
      <c r="Q1595" s="345"/>
    </row>
    <row r="1596" spans="16:17" x14ac:dyDescent="0.2">
      <c r="P1596" s="345"/>
      <c r="Q1596" s="345"/>
    </row>
    <row r="1597" spans="16:17" x14ac:dyDescent="0.2">
      <c r="P1597" s="345"/>
      <c r="Q1597" s="345"/>
    </row>
    <row r="1598" spans="16:17" x14ac:dyDescent="0.2">
      <c r="P1598" s="345"/>
      <c r="Q1598" s="345"/>
    </row>
    <row r="1599" spans="16:17" x14ac:dyDescent="0.2">
      <c r="P1599" s="345"/>
      <c r="Q1599" s="345"/>
    </row>
    <row r="1600" spans="16:17" x14ac:dyDescent="0.2">
      <c r="P1600" s="345"/>
      <c r="Q1600" s="345"/>
    </row>
    <row r="1601" spans="16:17" x14ac:dyDescent="0.2">
      <c r="P1601" s="345"/>
      <c r="Q1601" s="345"/>
    </row>
    <row r="1602" spans="16:17" x14ac:dyDescent="0.2">
      <c r="P1602" s="345"/>
      <c r="Q1602" s="345"/>
    </row>
    <row r="1603" spans="16:17" x14ac:dyDescent="0.2">
      <c r="P1603" s="345"/>
      <c r="Q1603" s="345"/>
    </row>
    <row r="1604" spans="16:17" x14ac:dyDescent="0.2">
      <c r="P1604" s="345"/>
      <c r="Q1604" s="345"/>
    </row>
    <row r="1605" spans="16:17" x14ac:dyDescent="0.2">
      <c r="P1605" s="345"/>
      <c r="Q1605" s="345"/>
    </row>
    <row r="1606" spans="16:17" x14ac:dyDescent="0.2">
      <c r="P1606" s="345"/>
      <c r="Q1606" s="345"/>
    </row>
    <row r="1607" spans="16:17" x14ac:dyDescent="0.2">
      <c r="P1607" s="345"/>
      <c r="Q1607" s="345"/>
    </row>
    <row r="1608" spans="16:17" x14ac:dyDescent="0.2">
      <c r="P1608" s="345"/>
      <c r="Q1608" s="345"/>
    </row>
    <row r="1609" spans="16:17" x14ac:dyDescent="0.2">
      <c r="P1609" s="345"/>
      <c r="Q1609" s="345"/>
    </row>
    <row r="1610" spans="16:17" x14ac:dyDescent="0.2">
      <c r="P1610" s="345"/>
      <c r="Q1610" s="345"/>
    </row>
    <row r="1611" spans="16:17" x14ac:dyDescent="0.2">
      <c r="P1611" s="345"/>
      <c r="Q1611" s="345"/>
    </row>
    <row r="1612" spans="16:17" x14ac:dyDescent="0.2">
      <c r="P1612" s="345"/>
      <c r="Q1612" s="345"/>
    </row>
    <row r="1613" spans="16:17" x14ac:dyDescent="0.2">
      <c r="P1613" s="345"/>
      <c r="Q1613" s="345"/>
    </row>
    <row r="1614" spans="16:17" x14ac:dyDescent="0.2">
      <c r="P1614" s="345"/>
      <c r="Q1614" s="345"/>
    </row>
    <row r="1615" spans="16:17" x14ac:dyDescent="0.2">
      <c r="P1615" s="345"/>
      <c r="Q1615" s="345"/>
    </row>
    <row r="1616" spans="16:17" x14ac:dyDescent="0.2">
      <c r="P1616" s="345"/>
      <c r="Q1616" s="345"/>
    </row>
    <row r="1617" spans="16:17" x14ac:dyDescent="0.2">
      <c r="P1617" s="345"/>
      <c r="Q1617" s="345"/>
    </row>
    <row r="1618" spans="16:17" x14ac:dyDescent="0.2">
      <c r="P1618" s="345"/>
      <c r="Q1618" s="345"/>
    </row>
    <row r="1619" spans="16:17" x14ac:dyDescent="0.2">
      <c r="P1619" s="345"/>
      <c r="Q1619" s="345"/>
    </row>
    <row r="1620" spans="16:17" x14ac:dyDescent="0.2">
      <c r="P1620" s="345"/>
      <c r="Q1620" s="345"/>
    </row>
    <row r="1621" spans="16:17" x14ac:dyDescent="0.2">
      <c r="P1621" s="345"/>
      <c r="Q1621" s="345"/>
    </row>
    <row r="1622" spans="16:17" x14ac:dyDescent="0.2">
      <c r="P1622" s="345"/>
      <c r="Q1622" s="345"/>
    </row>
    <row r="1623" spans="16:17" x14ac:dyDescent="0.2">
      <c r="P1623" s="345"/>
      <c r="Q1623" s="345"/>
    </row>
    <row r="1624" spans="16:17" x14ac:dyDescent="0.2">
      <c r="P1624" s="345"/>
      <c r="Q1624" s="345"/>
    </row>
    <row r="1625" spans="16:17" x14ac:dyDescent="0.2">
      <c r="P1625" s="345"/>
      <c r="Q1625" s="345"/>
    </row>
    <row r="1626" spans="16:17" x14ac:dyDescent="0.2">
      <c r="P1626" s="345"/>
      <c r="Q1626" s="345"/>
    </row>
    <row r="1627" spans="16:17" x14ac:dyDescent="0.2">
      <c r="P1627" s="345"/>
      <c r="Q1627" s="345"/>
    </row>
    <row r="1628" spans="16:17" x14ac:dyDescent="0.2">
      <c r="P1628" s="345"/>
      <c r="Q1628" s="345"/>
    </row>
    <row r="1629" spans="16:17" x14ac:dyDescent="0.2">
      <c r="P1629" s="345"/>
      <c r="Q1629" s="345"/>
    </row>
    <row r="1630" spans="16:17" x14ac:dyDescent="0.2">
      <c r="P1630" s="345"/>
      <c r="Q1630" s="345"/>
    </row>
    <row r="1631" spans="16:17" x14ac:dyDescent="0.2">
      <c r="P1631" s="345"/>
      <c r="Q1631" s="345"/>
    </row>
    <row r="1632" spans="16:17" x14ac:dyDescent="0.2">
      <c r="P1632" s="345"/>
      <c r="Q1632" s="345"/>
    </row>
    <row r="1633" spans="16:17" x14ac:dyDescent="0.2">
      <c r="P1633" s="345"/>
      <c r="Q1633" s="345"/>
    </row>
    <row r="1634" spans="16:17" x14ac:dyDescent="0.2">
      <c r="P1634" s="345"/>
      <c r="Q1634" s="345"/>
    </row>
    <row r="1635" spans="16:17" x14ac:dyDescent="0.2">
      <c r="P1635" s="345"/>
      <c r="Q1635" s="345"/>
    </row>
    <row r="1636" spans="16:17" x14ac:dyDescent="0.2">
      <c r="P1636" s="345"/>
      <c r="Q1636" s="345"/>
    </row>
    <row r="1637" spans="16:17" x14ac:dyDescent="0.2">
      <c r="P1637" s="345"/>
      <c r="Q1637" s="345"/>
    </row>
    <row r="1638" spans="16:17" x14ac:dyDescent="0.2">
      <c r="P1638" s="345"/>
      <c r="Q1638" s="345"/>
    </row>
    <row r="1639" spans="16:17" x14ac:dyDescent="0.2">
      <c r="P1639" s="345"/>
      <c r="Q1639" s="345"/>
    </row>
    <row r="1640" spans="16:17" x14ac:dyDescent="0.2">
      <c r="P1640" s="345"/>
      <c r="Q1640" s="345"/>
    </row>
    <row r="1641" spans="16:17" x14ac:dyDescent="0.2">
      <c r="P1641" s="345"/>
      <c r="Q1641" s="345"/>
    </row>
    <row r="1642" spans="16:17" x14ac:dyDescent="0.2">
      <c r="P1642" s="345"/>
      <c r="Q1642" s="345"/>
    </row>
    <row r="1643" spans="16:17" x14ac:dyDescent="0.2">
      <c r="P1643" s="345"/>
      <c r="Q1643" s="345"/>
    </row>
    <row r="1644" spans="16:17" x14ac:dyDescent="0.2">
      <c r="P1644" s="345"/>
      <c r="Q1644" s="345"/>
    </row>
    <row r="1645" spans="16:17" x14ac:dyDescent="0.2">
      <c r="P1645" s="345"/>
      <c r="Q1645" s="345"/>
    </row>
    <row r="1646" spans="16:17" x14ac:dyDescent="0.2">
      <c r="P1646" s="345"/>
      <c r="Q1646" s="345"/>
    </row>
    <row r="1647" spans="16:17" x14ac:dyDescent="0.2">
      <c r="P1647" s="345"/>
      <c r="Q1647" s="345"/>
    </row>
    <row r="1648" spans="16:17" x14ac:dyDescent="0.2">
      <c r="P1648" s="345"/>
      <c r="Q1648" s="345"/>
    </row>
    <row r="1649" spans="16:17" x14ac:dyDescent="0.2">
      <c r="P1649" s="345"/>
      <c r="Q1649" s="345"/>
    </row>
    <row r="1650" spans="16:17" x14ac:dyDescent="0.2">
      <c r="P1650" s="345"/>
      <c r="Q1650" s="345"/>
    </row>
    <row r="1651" spans="16:17" x14ac:dyDescent="0.2">
      <c r="P1651" s="345"/>
      <c r="Q1651" s="345"/>
    </row>
    <row r="1652" spans="16:17" x14ac:dyDescent="0.2">
      <c r="P1652" s="345"/>
      <c r="Q1652" s="345"/>
    </row>
    <row r="1653" spans="16:17" x14ac:dyDescent="0.2">
      <c r="P1653" s="345"/>
      <c r="Q1653" s="345"/>
    </row>
    <row r="1654" spans="16:17" x14ac:dyDescent="0.2">
      <c r="P1654" s="345"/>
      <c r="Q1654" s="345"/>
    </row>
    <row r="1655" spans="16:17" x14ac:dyDescent="0.2">
      <c r="P1655" s="345"/>
      <c r="Q1655" s="345"/>
    </row>
    <row r="1656" spans="16:17" x14ac:dyDescent="0.2">
      <c r="P1656" s="345"/>
      <c r="Q1656" s="345"/>
    </row>
    <row r="1657" spans="16:17" x14ac:dyDescent="0.2">
      <c r="P1657" s="345"/>
      <c r="Q1657" s="345"/>
    </row>
    <row r="1658" spans="16:17" x14ac:dyDescent="0.2">
      <c r="P1658" s="345"/>
      <c r="Q1658" s="345"/>
    </row>
    <row r="1659" spans="16:17" x14ac:dyDescent="0.2">
      <c r="P1659" s="345"/>
      <c r="Q1659" s="345"/>
    </row>
    <row r="1660" spans="16:17" x14ac:dyDescent="0.2">
      <c r="P1660" s="345"/>
      <c r="Q1660" s="345"/>
    </row>
    <row r="1661" spans="16:17" x14ac:dyDescent="0.2">
      <c r="P1661" s="345"/>
      <c r="Q1661" s="345"/>
    </row>
    <row r="1662" spans="16:17" x14ac:dyDescent="0.2">
      <c r="P1662" s="345"/>
      <c r="Q1662" s="345"/>
    </row>
    <row r="1663" spans="16:17" x14ac:dyDescent="0.2">
      <c r="P1663" s="345"/>
      <c r="Q1663" s="345"/>
    </row>
    <row r="1664" spans="16:17" x14ac:dyDescent="0.2">
      <c r="P1664" s="345"/>
      <c r="Q1664" s="345"/>
    </row>
    <row r="1665" spans="16:17" x14ac:dyDescent="0.2">
      <c r="P1665" s="345"/>
      <c r="Q1665" s="345"/>
    </row>
    <row r="1666" spans="16:17" x14ac:dyDescent="0.2">
      <c r="P1666" s="345"/>
      <c r="Q1666" s="345"/>
    </row>
    <row r="1667" spans="16:17" x14ac:dyDescent="0.2">
      <c r="P1667" s="345"/>
      <c r="Q1667" s="345"/>
    </row>
    <row r="1668" spans="16:17" x14ac:dyDescent="0.2">
      <c r="P1668" s="345"/>
      <c r="Q1668" s="345"/>
    </row>
    <row r="1669" spans="16:17" x14ac:dyDescent="0.2">
      <c r="P1669" s="345"/>
      <c r="Q1669" s="345"/>
    </row>
    <row r="1670" spans="16:17" x14ac:dyDescent="0.2">
      <c r="P1670" s="345"/>
      <c r="Q1670" s="345"/>
    </row>
    <row r="1671" spans="16:17" x14ac:dyDescent="0.2">
      <c r="P1671" s="345"/>
      <c r="Q1671" s="345"/>
    </row>
    <row r="1672" spans="16:17" x14ac:dyDescent="0.2">
      <c r="P1672" s="345"/>
      <c r="Q1672" s="345"/>
    </row>
    <row r="1673" spans="16:17" x14ac:dyDescent="0.2">
      <c r="P1673" s="345"/>
      <c r="Q1673" s="345"/>
    </row>
    <row r="1674" spans="16:17" x14ac:dyDescent="0.2">
      <c r="P1674" s="345"/>
      <c r="Q1674" s="345"/>
    </row>
    <row r="1675" spans="16:17" x14ac:dyDescent="0.2">
      <c r="P1675" s="345"/>
      <c r="Q1675" s="345"/>
    </row>
    <row r="1676" spans="16:17" x14ac:dyDescent="0.2">
      <c r="P1676" s="345"/>
      <c r="Q1676" s="345"/>
    </row>
    <row r="1677" spans="16:17" x14ac:dyDescent="0.2">
      <c r="P1677" s="345"/>
      <c r="Q1677" s="345"/>
    </row>
    <row r="1678" spans="16:17" x14ac:dyDescent="0.2">
      <c r="P1678" s="345"/>
      <c r="Q1678" s="345"/>
    </row>
    <row r="1679" spans="16:17" x14ac:dyDescent="0.2">
      <c r="P1679" s="345"/>
      <c r="Q1679" s="345"/>
    </row>
    <row r="1680" spans="16:17" x14ac:dyDescent="0.2">
      <c r="P1680" s="345"/>
      <c r="Q1680" s="345"/>
    </row>
    <row r="1681" spans="16:17" x14ac:dyDescent="0.2">
      <c r="P1681" s="345"/>
      <c r="Q1681" s="345"/>
    </row>
    <row r="1682" spans="16:17" x14ac:dyDescent="0.2">
      <c r="P1682" s="345"/>
      <c r="Q1682" s="345"/>
    </row>
    <row r="1683" spans="16:17" x14ac:dyDescent="0.2">
      <c r="P1683" s="345"/>
      <c r="Q1683" s="345"/>
    </row>
    <row r="1684" spans="16:17" x14ac:dyDescent="0.2">
      <c r="P1684" s="345"/>
      <c r="Q1684" s="345"/>
    </row>
    <row r="1685" spans="16:17" x14ac:dyDescent="0.2">
      <c r="P1685" s="345"/>
      <c r="Q1685" s="345"/>
    </row>
    <row r="1686" spans="16:17" x14ac:dyDescent="0.2">
      <c r="P1686" s="345"/>
      <c r="Q1686" s="345"/>
    </row>
    <row r="1687" spans="16:17" x14ac:dyDescent="0.2">
      <c r="P1687" s="345"/>
      <c r="Q1687" s="345"/>
    </row>
    <row r="1688" spans="16:17" x14ac:dyDescent="0.2">
      <c r="P1688" s="345"/>
      <c r="Q1688" s="345"/>
    </row>
    <row r="1689" spans="16:17" x14ac:dyDescent="0.2">
      <c r="P1689" s="345"/>
      <c r="Q1689" s="345"/>
    </row>
    <row r="1690" spans="16:17" x14ac:dyDescent="0.2">
      <c r="P1690" s="345"/>
      <c r="Q1690" s="345"/>
    </row>
    <row r="1691" spans="16:17" x14ac:dyDescent="0.2">
      <c r="P1691" s="345"/>
      <c r="Q1691" s="345"/>
    </row>
    <row r="1692" spans="16:17" x14ac:dyDescent="0.2">
      <c r="P1692" s="345"/>
      <c r="Q1692" s="345"/>
    </row>
    <row r="1693" spans="16:17" x14ac:dyDescent="0.2">
      <c r="P1693" s="345"/>
      <c r="Q1693" s="345"/>
    </row>
    <row r="1694" spans="16:17" x14ac:dyDescent="0.2">
      <c r="P1694" s="345"/>
      <c r="Q1694" s="345"/>
    </row>
    <row r="1695" spans="16:17" x14ac:dyDescent="0.2">
      <c r="P1695" s="345"/>
      <c r="Q1695" s="345"/>
    </row>
    <row r="1696" spans="16:17" x14ac:dyDescent="0.2">
      <c r="P1696" s="345"/>
      <c r="Q1696" s="345"/>
    </row>
    <row r="1697" spans="16:17" x14ac:dyDescent="0.2">
      <c r="P1697" s="345"/>
      <c r="Q1697" s="345"/>
    </row>
    <row r="1698" spans="16:17" x14ac:dyDescent="0.2">
      <c r="P1698" s="345"/>
      <c r="Q1698" s="345"/>
    </row>
    <row r="1699" spans="16:17" x14ac:dyDescent="0.2">
      <c r="P1699" s="345"/>
      <c r="Q1699" s="345"/>
    </row>
    <row r="1700" spans="16:17" x14ac:dyDescent="0.2">
      <c r="P1700" s="345"/>
      <c r="Q1700" s="345"/>
    </row>
    <row r="1701" spans="16:17" x14ac:dyDescent="0.2">
      <c r="P1701" s="345"/>
      <c r="Q1701" s="345"/>
    </row>
    <row r="1702" spans="16:17" x14ac:dyDescent="0.2">
      <c r="P1702" s="345"/>
      <c r="Q1702" s="345"/>
    </row>
    <row r="1703" spans="16:17" x14ac:dyDescent="0.2">
      <c r="P1703" s="345"/>
      <c r="Q1703" s="345"/>
    </row>
    <row r="1704" spans="16:17" x14ac:dyDescent="0.2">
      <c r="P1704" s="345"/>
      <c r="Q1704" s="345"/>
    </row>
    <row r="1705" spans="16:17" x14ac:dyDescent="0.2">
      <c r="P1705" s="345"/>
      <c r="Q1705" s="345"/>
    </row>
    <row r="1706" spans="16:17" x14ac:dyDescent="0.2">
      <c r="P1706" s="345"/>
      <c r="Q1706" s="345"/>
    </row>
    <row r="1707" spans="16:17" x14ac:dyDescent="0.2">
      <c r="P1707" s="345"/>
      <c r="Q1707" s="345"/>
    </row>
    <row r="1708" spans="16:17" x14ac:dyDescent="0.2">
      <c r="P1708" s="345"/>
      <c r="Q1708" s="345"/>
    </row>
    <row r="1709" spans="16:17" x14ac:dyDescent="0.2">
      <c r="P1709" s="345"/>
      <c r="Q1709" s="345"/>
    </row>
    <row r="1710" spans="16:17" x14ac:dyDescent="0.2">
      <c r="P1710" s="345"/>
      <c r="Q1710" s="345"/>
    </row>
    <row r="1711" spans="16:17" x14ac:dyDescent="0.2">
      <c r="P1711" s="345"/>
      <c r="Q1711" s="345"/>
    </row>
    <row r="1712" spans="16:17" x14ac:dyDescent="0.2">
      <c r="P1712" s="345"/>
      <c r="Q1712" s="345"/>
    </row>
    <row r="1713" spans="16:17" x14ac:dyDescent="0.2">
      <c r="P1713" s="345"/>
      <c r="Q1713" s="345"/>
    </row>
    <row r="1714" spans="16:17" x14ac:dyDescent="0.2">
      <c r="P1714" s="345"/>
      <c r="Q1714" s="345"/>
    </row>
    <row r="1715" spans="16:17" x14ac:dyDescent="0.2">
      <c r="P1715" s="345"/>
      <c r="Q1715" s="345"/>
    </row>
    <row r="1716" spans="16:17" x14ac:dyDescent="0.2">
      <c r="P1716" s="345"/>
      <c r="Q1716" s="345"/>
    </row>
    <row r="1717" spans="16:17" x14ac:dyDescent="0.2">
      <c r="P1717" s="345"/>
      <c r="Q1717" s="345"/>
    </row>
    <row r="1718" spans="16:17" x14ac:dyDescent="0.2">
      <c r="P1718" s="345"/>
      <c r="Q1718" s="345"/>
    </row>
    <row r="1719" spans="16:17" x14ac:dyDescent="0.2">
      <c r="P1719" s="345"/>
      <c r="Q1719" s="345"/>
    </row>
    <row r="1720" spans="16:17" x14ac:dyDescent="0.2">
      <c r="P1720" s="345"/>
      <c r="Q1720" s="345"/>
    </row>
    <row r="1721" spans="16:17" x14ac:dyDescent="0.2">
      <c r="P1721" s="345"/>
      <c r="Q1721" s="345"/>
    </row>
    <row r="1722" spans="16:17" x14ac:dyDescent="0.2">
      <c r="P1722" s="345"/>
      <c r="Q1722" s="345"/>
    </row>
    <row r="1723" spans="16:17" x14ac:dyDescent="0.2">
      <c r="P1723" s="345"/>
      <c r="Q1723" s="345"/>
    </row>
    <row r="1724" spans="16:17" x14ac:dyDescent="0.2">
      <c r="P1724" s="345"/>
      <c r="Q1724" s="345"/>
    </row>
    <row r="1725" spans="16:17" x14ac:dyDescent="0.2">
      <c r="P1725" s="345"/>
      <c r="Q1725" s="345"/>
    </row>
    <row r="1726" spans="16:17" x14ac:dyDescent="0.2">
      <c r="P1726" s="345"/>
      <c r="Q1726" s="345"/>
    </row>
    <row r="1727" spans="16:17" x14ac:dyDescent="0.2">
      <c r="P1727" s="345"/>
      <c r="Q1727" s="345"/>
    </row>
    <row r="1728" spans="16:17" x14ac:dyDescent="0.2">
      <c r="P1728" s="345"/>
      <c r="Q1728" s="345"/>
    </row>
    <row r="1729" spans="16:17" x14ac:dyDescent="0.2">
      <c r="P1729" s="345"/>
      <c r="Q1729" s="345"/>
    </row>
    <row r="1730" spans="16:17" x14ac:dyDescent="0.2">
      <c r="P1730" s="345"/>
      <c r="Q1730" s="345"/>
    </row>
    <row r="1731" spans="16:17" x14ac:dyDescent="0.2">
      <c r="P1731" s="345"/>
      <c r="Q1731" s="345"/>
    </row>
    <row r="1732" spans="16:17" x14ac:dyDescent="0.2">
      <c r="P1732" s="345"/>
      <c r="Q1732" s="345"/>
    </row>
    <row r="1733" spans="16:17" x14ac:dyDescent="0.2">
      <c r="P1733" s="345"/>
      <c r="Q1733" s="345"/>
    </row>
    <row r="1734" spans="16:17" x14ac:dyDescent="0.2">
      <c r="P1734" s="345"/>
      <c r="Q1734" s="345"/>
    </row>
    <row r="1735" spans="16:17" x14ac:dyDescent="0.2">
      <c r="P1735" s="345"/>
      <c r="Q1735" s="345"/>
    </row>
    <row r="1736" spans="16:17" x14ac:dyDescent="0.2">
      <c r="P1736" s="345"/>
      <c r="Q1736" s="345"/>
    </row>
    <row r="1737" spans="16:17" x14ac:dyDescent="0.2">
      <c r="P1737" s="345"/>
      <c r="Q1737" s="345"/>
    </row>
    <row r="1738" spans="16:17" x14ac:dyDescent="0.2">
      <c r="P1738" s="345"/>
      <c r="Q1738" s="345"/>
    </row>
    <row r="1739" spans="16:17" x14ac:dyDescent="0.2">
      <c r="P1739" s="345"/>
      <c r="Q1739" s="345"/>
    </row>
    <row r="1740" spans="16:17" x14ac:dyDescent="0.2">
      <c r="P1740" s="345"/>
      <c r="Q1740" s="345"/>
    </row>
    <row r="1741" spans="16:17" x14ac:dyDescent="0.2">
      <c r="P1741" s="345"/>
      <c r="Q1741" s="345"/>
    </row>
    <row r="1742" spans="16:17" x14ac:dyDescent="0.2">
      <c r="P1742" s="345"/>
      <c r="Q1742" s="345"/>
    </row>
    <row r="1743" spans="16:17" x14ac:dyDescent="0.2">
      <c r="P1743" s="345"/>
      <c r="Q1743" s="345"/>
    </row>
    <row r="1744" spans="16:17" x14ac:dyDescent="0.2">
      <c r="P1744" s="345"/>
      <c r="Q1744" s="345"/>
    </row>
    <row r="1745" spans="16:17" x14ac:dyDescent="0.2">
      <c r="P1745" s="345"/>
      <c r="Q1745" s="345"/>
    </row>
    <row r="1746" spans="16:17" x14ac:dyDescent="0.2">
      <c r="P1746" s="345"/>
      <c r="Q1746" s="345"/>
    </row>
    <row r="1747" spans="16:17" x14ac:dyDescent="0.2">
      <c r="P1747" s="345"/>
      <c r="Q1747" s="345"/>
    </row>
    <row r="1748" spans="16:17" x14ac:dyDescent="0.2">
      <c r="P1748" s="345"/>
      <c r="Q1748" s="345"/>
    </row>
    <row r="1749" spans="16:17" x14ac:dyDescent="0.2">
      <c r="P1749" s="345"/>
      <c r="Q1749" s="345"/>
    </row>
    <row r="1750" spans="16:17" x14ac:dyDescent="0.2">
      <c r="P1750" s="345"/>
      <c r="Q1750" s="345"/>
    </row>
    <row r="1751" spans="16:17" x14ac:dyDescent="0.2">
      <c r="P1751" s="345"/>
      <c r="Q1751" s="345"/>
    </row>
    <row r="1752" spans="16:17" x14ac:dyDescent="0.2">
      <c r="P1752" s="345"/>
      <c r="Q1752" s="345"/>
    </row>
    <row r="1753" spans="16:17" x14ac:dyDescent="0.2">
      <c r="P1753" s="345"/>
      <c r="Q1753" s="345"/>
    </row>
    <row r="1754" spans="16:17" x14ac:dyDescent="0.2">
      <c r="P1754" s="345"/>
      <c r="Q1754" s="345"/>
    </row>
    <row r="1755" spans="16:17" x14ac:dyDescent="0.2">
      <c r="P1755" s="345"/>
      <c r="Q1755" s="345"/>
    </row>
    <row r="1756" spans="16:17" x14ac:dyDescent="0.2">
      <c r="P1756" s="345"/>
      <c r="Q1756" s="345"/>
    </row>
    <row r="1757" spans="16:17" x14ac:dyDescent="0.2">
      <c r="P1757" s="345"/>
      <c r="Q1757" s="345"/>
    </row>
    <row r="1758" spans="16:17" x14ac:dyDescent="0.2">
      <c r="P1758" s="345"/>
      <c r="Q1758" s="345"/>
    </row>
    <row r="1759" spans="16:17" x14ac:dyDescent="0.2">
      <c r="P1759" s="345"/>
      <c r="Q1759" s="345"/>
    </row>
    <row r="1760" spans="16:17" x14ac:dyDescent="0.2">
      <c r="P1760" s="345"/>
      <c r="Q1760" s="345"/>
    </row>
    <row r="1761" spans="16:17" x14ac:dyDescent="0.2">
      <c r="P1761" s="345"/>
      <c r="Q1761" s="345"/>
    </row>
    <row r="1762" spans="16:17" x14ac:dyDescent="0.2">
      <c r="P1762" s="345"/>
      <c r="Q1762" s="345"/>
    </row>
    <row r="1763" spans="16:17" x14ac:dyDescent="0.2">
      <c r="P1763" s="345"/>
      <c r="Q1763" s="345"/>
    </row>
    <row r="1764" spans="16:17" x14ac:dyDescent="0.2">
      <c r="P1764" s="345"/>
      <c r="Q1764" s="345"/>
    </row>
    <row r="1765" spans="16:17" x14ac:dyDescent="0.2">
      <c r="P1765" s="345"/>
      <c r="Q1765" s="345"/>
    </row>
    <row r="1766" spans="16:17" x14ac:dyDescent="0.2">
      <c r="P1766" s="345"/>
      <c r="Q1766" s="345"/>
    </row>
    <row r="1767" spans="16:17" x14ac:dyDescent="0.2">
      <c r="P1767" s="345"/>
      <c r="Q1767" s="345"/>
    </row>
    <row r="1768" spans="16:17" x14ac:dyDescent="0.2">
      <c r="P1768" s="345"/>
      <c r="Q1768" s="345"/>
    </row>
    <row r="1769" spans="16:17" x14ac:dyDescent="0.2">
      <c r="P1769" s="345"/>
      <c r="Q1769" s="345"/>
    </row>
    <row r="1770" spans="16:17" x14ac:dyDescent="0.2">
      <c r="P1770" s="345"/>
      <c r="Q1770" s="345"/>
    </row>
    <row r="1771" spans="16:17" x14ac:dyDescent="0.2">
      <c r="P1771" s="345"/>
      <c r="Q1771" s="345"/>
    </row>
    <row r="1772" spans="16:17" x14ac:dyDescent="0.2">
      <c r="P1772" s="345"/>
      <c r="Q1772" s="345"/>
    </row>
    <row r="1773" spans="16:17" x14ac:dyDescent="0.2">
      <c r="P1773" s="345"/>
      <c r="Q1773" s="345"/>
    </row>
    <row r="1774" spans="16:17" x14ac:dyDescent="0.2">
      <c r="P1774" s="345"/>
      <c r="Q1774" s="345"/>
    </row>
    <row r="1775" spans="16:17" x14ac:dyDescent="0.2">
      <c r="P1775" s="345"/>
      <c r="Q1775" s="345"/>
    </row>
    <row r="1776" spans="16:17" x14ac:dyDescent="0.2">
      <c r="P1776" s="345"/>
      <c r="Q1776" s="345"/>
    </row>
    <row r="1777" spans="16:17" x14ac:dyDescent="0.2">
      <c r="P1777" s="345"/>
      <c r="Q1777" s="345"/>
    </row>
    <row r="1778" spans="16:17" x14ac:dyDescent="0.2">
      <c r="P1778" s="345"/>
      <c r="Q1778" s="345"/>
    </row>
    <row r="1779" spans="16:17" x14ac:dyDescent="0.2">
      <c r="P1779" s="345"/>
      <c r="Q1779" s="345"/>
    </row>
    <row r="1780" spans="16:17" x14ac:dyDescent="0.2">
      <c r="P1780" s="345"/>
      <c r="Q1780" s="345"/>
    </row>
    <row r="1781" spans="16:17" x14ac:dyDescent="0.2">
      <c r="P1781" s="345"/>
      <c r="Q1781" s="345"/>
    </row>
    <row r="1782" spans="16:17" x14ac:dyDescent="0.2">
      <c r="P1782" s="345"/>
      <c r="Q1782" s="345"/>
    </row>
    <row r="1783" spans="16:17" x14ac:dyDescent="0.2">
      <c r="P1783" s="345"/>
      <c r="Q1783" s="345"/>
    </row>
    <row r="1784" spans="16:17" x14ac:dyDescent="0.2">
      <c r="P1784" s="345"/>
      <c r="Q1784" s="345"/>
    </row>
    <row r="1785" spans="16:17" x14ac:dyDescent="0.2">
      <c r="P1785" s="345"/>
      <c r="Q1785" s="345"/>
    </row>
    <row r="1786" spans="16:17" x14ac:dyDescent="0.2">
      <c r="P1786" s="345"/>
      <c r="Q1786" s="345"/>
    </row>
    <row r="1787" spans="16:17" x14ac:dyDescent="0.2">
      <c r="P1787" s="345"/>
      <c r="Q1787" s="345"/>
    </row>
    <row r="1788" spans="16:17" x14ac:dyDescent="0.2">
      <c r="P1788" s="345"/>
      <c r="Q1788" s="345"/>
    </row>
    <row r="1789" spans="16:17" x14ac:dyDescent="0.2">
      <c r="P1789" s="345"/>
      <c r="Q1789" s="345"/>
    </row>
    <row r="1790" spans="16:17" x14ac:dyDescent="0.2">
      <c r="P1790" s="345"/>
      <c r="Q1790" s="345"/>
    </row>
    <row r="1791" spans="16:17" x14ac:dyDescent="0.2">
      <c r="P1791" s="345"/>
      <c r="Q1791" s="345"/>
    </row>
    <row r="1792" spans="16:17" x14ac:dyDescent="0.2">
      <c r="P1792" s="345"/>
      <c r="Q1792" s="345"/>
    </row>
    <row r="1793" spans="16:17" x14ac:dyDescent="0.2">
      <c r="P1793" s="345"/>
      <c r="Q1793" s="345"/>
    </row>
    <row r="1794" spans="16:17" x14ac:dyDescent="0.2">
      <c r="P1794" s="345"/>
      <c r="Q1794" s="345"/>
    </row>
    <row r="1795" spans="16:17" x14ac:dyDescent="0.2">
      <c r="P1795" s="345"/>
      <c r="Q1795" s="345"/>
    </row>
    <row r="1796" spans="16:17" x14ac:dyDescent="0.2">
      <c r="P1796" s="345"/>
      <c r="Q1796" s="345"/>
    </row>
    <row r="1797" spans="16:17" x14ac:dyDescent="0.2">
      <c r="P1797" s="345"/>
      <c r="Q1797" s="345"/>
    </row>
    <row r="1798" spans="16:17" x14ac:dyDescent="0.2">
      <c r="P1798" s="345"/>
      <c r="Q1798" s="345"/>
    </row>
    <row r="1799" spans="16:17" x14ac:dyDescent="0.2">
      <c r="P1799" s="345"/>
      <c r="Q1799" s="345"/>
    </row>
    <row r="1800" spans="16:17" x14ac:dyDescent="0.2">
      <c r="P1800" s="345"/>
      <c r="Q1800" s="345"/>
    </row>
    <row r="1801" spans="16:17" x14ac:dyDescent="0.2">
      <c r="P1801" s="345"/>
      <c r="Q1801" s="345"/>
    </row>
    <row r="1802" spans="16:17" x14ac:dyDescent="0.2">
      <c r="P1802" s="345"/>
      <c r="Q1802" s="345"/>
    </row>
    <row r="1803" spans="16:17" x14ac:dyDescent="0.2">
      <c r="P1803" s="345"/>
      <c r="Q1803" s="345"/>
    </row>
    <row r="1804" spans="16:17" x14ac:dyDescent="0.2">
      <c r="P1804" s="345"/>
      <c r="Q1804" s="345"/>
    </row>
    <row r="1805" spans="16:17" x14ac:dyDescent="0.2">
      <c r="P1805" s="345"/>
      <c r="Q1805" s="345"/>
    </row>
    <row r="1806" spans="16:17" x14ac:dyDescent="0.2">
      <c r="P1806" s="345"/>
      <c r="Q1806" s="345"/>
    </row>
    <row r="1807" spans="16:17" x14ac:dyDescent="0.2">
      <c r="P1807" s="345"/>
      <c r="Q1807" s="345"/>
    </row>
    <row r="1808" spans="16:17" x14ac:dyDescent="0.2">
      <c r="P1808" s="345"/>
      <c r="Q1808" s="345"/>
    </row>
    <row r="1809" spans="16:17" x14ac:dyDescent="0.2">
      <c r="P1809" s="345"/>
      <c r="Q1809" s="345"/>
    </row>
    <row r="1810" spans="16:17" x14ac:dyDescent="0.2">
      <c r="P1810" s="345"/>
      <c r="Q1810" s="345"/>
    </row>
    <row r="1811" spans="16:17" x14ac:dyDescent="0.2">
      <c r="P1811" s="345"/>
      <c r="Q1811" s="345"/>
    </row>
    <row r="1812" spans="16:17" x14ac:dyDescent="0.2">
      <c r="P1812" s="345"/>
      <c r="Q1812" s="345"/>
    </row>
    <row r="1813" spans="16:17" x14ac:dyDescent="0.2">
      <c r="P1813" s="345"/>
      <c r="Q1813" s="345"/>
    </row>
    <row r="1814" spans="16:17" x14ac:dyDescent="0.2">
      <c r="P1814" s="345"/>
      <c r="Q1814" s="345"/>
    </row>
    <row r="1815" spans="16:17" x14ac:dyDescent="0.2">
      <c r="P1815" s="345"/>
      <c r="Q1815" s="345"/>
    </row>
    <row r="1816" spans="16:17" x14ac:dyDescent="0.2">
      <c r="P1816" s="345"/>
      <c r="Q1816" s="345"/>
    </row>
    <row r="1817" spans="16:17" x14ac:dyDescent="0.2">
      <c r="P1817" s="345"/>
      <c r="Q1817" s="345"/>
    </row>
    <row r="1818" spans="16:17" x14ac:dyDescent="0.2">
      <c r="P1818" s="345"/>
      <c r="Q1818" s="345"/>
    </row>
    <row r="1819" spans="16:17" x14ac:dyDescent="0.2">
      <c r="P1819" s="345"/>
      <c r="Q1819" s="345"/>
    </row>
    <row r="1820" spans="16:17" x14ac:dyDescent="0.2">
      <c r="P1820" s="345"/>
      <c r="Q1820" s="345"/>
    </row>
    <row r="1821" spans="16:17" x14ac:dyDescent="0.2">
      <c r="P1821" s="345"/>
      <c r="Q1821" s="345"/>
    </row>
    <row r="1822" spans="16:17" x14ac:dyDescent="0.2">
      <c r="P1822" s="345"/>
      <c r="Q1822" s="345"/>
    </row>
    <row r="1823" spans="16:17" x14ac:dyDescent="0.2">
      <c r="P1823" s="345"/>
      <c r="Q1823" s="345"/>
    </row>
    <row r="1824" spans="16:17" x14ac:dyDescent="0.2">
      <c r="P1824" s="345"/>
      <c r="Q1824" s="345"/>
    </row>
    <row r="1825" spans="16:17" x14ac:dyDescent="0.2">
      <c r="P1825" s="345"/>
      <c r="Q1825" s="345"/>
    </row>
    <row r="1826" spans="16:17" x14ac:dyDescent="0.2">
      <c r="P1826" s="345"/>
      <c r="Q1826" s="345"/>
    </row>
    <row r="1827" spans="16:17" x14ac:dyDescent="0.2">
      <c r="P1827" s="345"/>
      <c r="Q1827" s="345"/>
    </row>
    <row r="1828" spans="16:17" x14ac:dyDescent="0.2">
      <c r="P1828" s="345"/>
      <c r="Q1828" s="345"/>
    </row>
    <row r="1829" spans="16:17" x14ac:dyDescent="0.2">
      <c r="P1829" s="345"/>
      <c r="Q1829" s="345"/>
    </row>
    <row r="1830" spans="16:17" x14ac:dyDescent="0.2">
      <c r="P1830" s="345"/>
      <c r="Q1830" s="345"/>
    </row>
    <row r="1831" spans="16:17" x14ac:dyDescent="0.2">
      <c r="P1831" s="345"/>
      <c r="Q1831" s="345"/>
    </row>
    <row r="1832" spans="16:17" x14ac:dyDescent="0.2">
      <c r="P1832" s="345"/>
      <c r="Q1832" s="345"/>
    </row>
    <row r="1833" spans="16:17" x14ac:dyDescent="0.2">
      <c r="P1833" s="345"/>
      <c r="Q1833" s="345"/>
    </row>
    <row r="1834" spans="16:17" x14ac:dyDescent="0.2">
      <c r="P1834" s="345"/>
      <c r="Q1834" s="345"/>
    </row>
    <row r="1835" spans="16:17" x14ac:dyDescent="0.2">
      <c r="P1835" s="345"/>
      <c r="Q1835" s="345"/>
    </row>
    <row r="1836" spans="16:17" x14ac:dyDescent="0.2">
      <c r="P1836" s="345"/>
      <c r="Q1836" s="345"/>
    </row>
    <row r="1837" spans="16:17" x14ac:dyDescent="0.2">
      <c r="P1837" s="345"/>
      <c r="Q1837" s="345"/>
    </row>
    <row r="1838" spans="16:17" x14ac:dyDescent="0.2">
      <c r="P1838" s="345"/>
      <c r="Q1838" s="345"/>
    </row>
    <row r="1839" spans="16:17" x14ac:dyDescent="0.2">
      <c r="P1839" s="345"/>
      <c r="Q1839" s="345"/>
    </row>
    <row r="1840" spans="16:17" x14ac:dyDescent="0.2">
      <c r="P1840" s="345"/>
      <c r="Q1840" s="345"/>
    </row>
    <row r="1841" spans="16:17" x14ac:dyDescent="0.2">
      <c r="P1841" s="345"/>
      <c r="Q1841" s="345"/>
    </row>
    <row r="1842" spans="16:17" x14ac:dyDescent="0.2">
      <c r="P1842" s="345"/>
      <c r="Q1842" s="345"/>
    </row>
    <row r="1843" spans="16:17" x14ac:dyDescent="0.2">
      <c r="P1843" s="345"/>
      <c r="Q1843" s="345"/>
    </row>
    <row r="1844" spans="16:17" x14ac:dyDescent="0.2">
      <c r="P1844" s="345"/>
      <c r="Q1844" s="345"/>
    </row>
    <row r="1845" spans="16:17" x14ac:dyDescent="0.2">
      <c r="P1845" s="345"/>
      <c r="Q1845" s="345"/>
    </row>
    <row r="1846" spans="16:17" x14ac:dyDescent="0.2">
      <c r="P1846" s="345"/>
      <c r="Q1846" s="345"/>
    </row>
    <row r="1847" spans="16:17" x14ac:dyDescent="0.2">
      <c r="P1847" s="345"/>
      <c r="Q1847" s="345"/>
    </row>
    <row r="1848" spans="16:17" x14ac:dyDescent="0.2">
      <c r="P1848" s="345"/>
      <c r="Q1848" s="345"/>
    </row>
    <row r="1849" spans="16:17" x14ac:dyDescent="0.2">
      <c r="P1849" s="345"/>
      <c r="Q1849" s="345"/>
    </row>
    <row r="1850" spans="16:17" x14ac:dyDescent="0.2">
      <c r="P1850" s="345"/>
      <c r="Q1850" s="345"/>
    </row>
    <row r="1851" spans="16:17" x14ac:dyDescent="0.2">
      <c r="P1851" s="345"/>
      <c r="Q1851" s="345"/>
    </row>
    <row r="1852" spans="16:17" x14ac:dyDescent="0.2">
      <c r="P1852" s="345"/>
      <c r="Q1852" s="345"/>
    </row>
    <row r="1853" spans="16:17" x14ac:dyDescent="0.2">
      <c r="P1853" s="345"/>
      <c r="Q1853" s="345"/>
    </row>
    <row r="1854" spans="16:17" x14ac:dyDescent="0.2">
      <c r="P1854" s="345"/>
      <c r="Q1854" s="345"/>
    </row>
    <row r="1855" spans="16:17" x14ac:dyDescent="0.2">
      <c r="P1855" s="345"/>
      <c r="Q1855" s="345"/>
    </row>
    <row r="1856" spans="16:17" x14ac:dyDescent="0.2">
      <c r="P1856" s="345"/>
      <c r="Q1856" s="345"/>
    </row>
    <row r="1857" spans="16:17" x14ac:dyDescent="0.2">
      <c r="P1857" s="345"/>
      <c r="Q1857" s="345"/>
    </row>
    <row r="1858" spans="16:17" x14ac:dyDescent="0.2">
      <c r="P1858" s="345"/>
      <c r="Q1858" s="345"/>
    </row>
    <row r="1859" spans="16:17" x14ac:dyDescent="0.2">
      <c r="P1859" s="345"/>
      <c r="Q1859" s="345"/>
    </row>
    <row r="1860" spans="16:17" x14ac:dyDescent="0.2">
      <c r="P1860" s="345"/>
      <c r="Q1860" s="345"/>
    </row>
    <row r="1861" spans="16:17" x14ac:dyDescent="0.2">
      <c r="P1861" s="345"/>
      <c r="Q1861" s="345"/>
    </row>
    <row r="1862" spans="16:17" x14ac:dyDescent="0.2">
      <c r="P1862" s="345"/>
      <c r="Q1862" s="345"/>
    </row>
    <row r="1863" spans="16:17" x14ac:dyDescent="0.2">
      <c r="P1863" s="345"/>
      <c r="Q1863" s="345"/>
    </row>
    <row r="1864" spans="16:17" x14ac:dyDescent="0.2">
      <c r="P1864" s="345"/>
      <c r="Q1864" s="345"/>
    </row>
    <row r="1865" spans="16:17" x14ac:dyDescent="0.2">
      <c r="P1865" s="345"/>
      <c r="Q1865" s="345"/>
    </row>
    <row r="1866" spans="16:17" x14ac:dyDescent="0.2">
      <c r="P1866" s="345"/>
      <c r="Q1866" s="345"/>
    </row>
    <row r="1867" spans="16:17" x14ac:dyDescent="0.2">
      <c r="P1867" s="345"/>
      <c r="Q1867" s="345"/>
    </row>
    <row r="1868" spans="16:17" x14ac:dyDescent="0.2">
      <c r="P1868" s="345"/>
      <c r="Q1868" s="345"/>
    </row>
    <row r="1869" spans="16:17" x14ac:dyDescent="0.2">
      <c r="P1869" s="345"/>
      <c r="Q1869" s="345"/>
    </row>
    <row r="1870" spans="16:17" x14ac:dyDescent="0.2">
      <c r="P1870" s="345"/>
      <c r="Q1870" s="345"/>
    </row>
    <row r="1871" spans="16:17" x14ac:dyDescent="0.2">
      <c r="P1871" s="345"/>
      <c r="Q1871" s="345"/>
    </row>
    <row r="1872" spans="16:17" x14ac:dyDescent="0.2">
      <c r="P1872" s="345"/>
      <c r="Q1872" s="345"/>
    </row>
    <row r="1873" spans="16:17" x14ac:dyDescent="0.2">
      <c r="P1873" s="345"/>
      <c r="Q1873" s="345"/>
    </row>
    <row r="1874" spans="16:17" x14ac:dyDescent="0.2">
      <c r="P1874" s="345"/>
      <c r="Q1874" s="345"/>
    </row>
    <row r="1875" spans="16:17" x14ac:dyDescent="0.2">
      <c r="P1875" s="345"/>
      <c r="Q1875" s="345"/>
    </row>
    <row r="1876" spans="16:17" x14ac:dyDescent="0.2">
      <c r="P1876" s="345"/>
      <c r="Q1876" s="345"/>
    </row>
    <row r="1877" spans="16:17" x14ac:dyDescent="0.2">
      <c r="P1877" s="345"/>
      <c r="Q1877" s="345"/>
    </row>
    <row r="1878" spans="16:17" x14ac:dyDescent="0.2">
      <c r="P1878" s="345"/>
      <c r="Q1878" s="345"/>
    </row>
    <row r="1879" spans="16:17" x14ac:dyDescent="0.2">
      <c r="P1879" s="345"/>
      <c r="Q1879" s="345"/>
    </row>
    <row r="1880" spans="16:17" x14ac:dyDescent="0.2">
      <c r="P1880" s="345"/>
      <c r="Q1880" s="345"/>
    </row>
    <row r="1881" spans="16:17" x14ac:dyDescent="0.2">
      <c r="P1881" s="345"/>
      <c r="Q1881" s="345"/>
    </row>
    <row r="1882" spans="16:17" x14ac:dyDescent="0.2">
      <c r="P1882" s="345"/>
      <c r="Q1882" s="345"/>
    </row>
    <row r="1883" spans="16:17" x14ac:dyDescent="0.2">
      <c r="P1883" s="345"/>
      <c r="Q1883" s="345"/>
    </row>
    <row r="1884" spans="16:17" x14ac:dyDescent="0.2">
      <c r="P1884" s="345"/>
      <c r="Q1884" s="345"/>
    </row>
    <row r="1885" spans="16:17" x14ac:dyDescent="0.2">
      <c r="P1885" s="345"/>
      <c r="Q1885" s="345"/>
    </row>
    <row r="1886" spans="16:17" x14ac:dyDescent="0.2">
      <c r="P1886" s="345"/>
      <c r="Q1886" s="345"/>
    </row>
    <row r="1887" spans="16:17" x14ac:dyDescent="0.2">
      <c r="P1887" s="345"/>
      <c r="Q1887" s="345"/>
    </row>
    <row r="1888" spans="16:17" x14ac:dyDescent="0.2">
      <c r="P1888" s="345"/>
      <c r="Q1888" s="345"/>
    </row>
    <row r="1889" spans="16:17" x14ac:dyDescent="0.2">
      <c r="P1889" s="345"/>
      <c r="Q1889" s="345"/>
    </row>
    <row r="1890" spans="16:17" x14ac:dyDescent="0.2">
      <c r="P1890" s="345"/>
      <c r="Q1890" s="345"/>
    </row>
    <row r="1891" spans="16:17" x14ac:dyDescent="0.2">
      <c r="P1891" s="345"/>
      <c r="Q1891" s="345"/>
    </row>
    <row r="1892" spans="16:17" x14ac:dyDescent="0.2">
      <c r="P1892" s="345"/>
      <c r="Q1892" s="345"/>
    </row>
    <row r="1893" spans="16:17" x14ac:dyDescent="0.2">
      <c r="P1893" s="345"/>
      <c r="Q1893" s="345"/>
    </row>
    <row r="1894" spans="16:17" x14ac:dyDescent="0.2">
      <c r="P1894" s="345"/>
      <c r="Q1894" s="345"/>
    </row>
    <row r="1895" spans="16:17" x14ac:dyDescent="0.2">
      <c r="P1895" s="345"/>
      <c r="Q1895" s="345"/>
    </row>
    <row r="1896" spans="16:17" x14ac:dyDescent="0.2">
      <c r="P1896" s="345"/>
      <c r="Q1896" s="345"/>
    </row>
    <row r="1897" spans="16:17" x14ac:dyDescent="0.2">
      <c r="P1897" s="345"/>
      <c r="Q1897" s="345"/>
    </row>
    <row r="1898" spans="16:17" x14ac:dyDescent="0.2">
      <c r="P1898" s="345"/>
      <c r="Q1898" s="345"/>
    </row>
    <row r="1899" spans="16:17" x14ac:dyDescent="0.2">
      <c r="P1899" s="345"/>
      <c r="Q1899" s="345"/>
    </row>
    <row r="1900" spans="16:17" x14ac:dyDescent="0.2">
      <c r="P1900" s="345"/>
      <c r="Q1900" s="345"/>
    </row>
    <row r="1901" spans="16:17" x14ac:dyDescent="0.2">
      <c r="P1901" s="345"/>
      <c r="Q1901" s="345"/>
    </row>
    <row r="1902" spans="16:17" x14ac:dyDescent="0.2">
      <c r="P1902" s="345"/>
      <c r="Q1902" s="345"/>
    </row>
    <row r="1903" spans="16:17" x14ac:dyDescent="0.2">
      <c r="P1903" s="345"/>
      <c r="Q1903" s="345"/>
    </row>
    <row r="1904" spans="16:17" x14ac:dyDescent="0.2">
      <c r="P1904" s="345"/>
      <c r="Q1904" s="345"/>
    </row>
    <row r="1905" spans="16:17" x14ac:dyDescent="0.2">
      <c r="P1905" s="345"/>
      <c r="Q1905" s="345"/>
    </row>
    <row r="1906" spans="16:17" x14ac:dyDescent="0.2">
      <c r="P1906" s="345"/>
      <c r="Q1906" s="345"/>
    </row>
    <row r="1907" spans="16:17" x14ac:dyDescent="0.2">
      <c r="P1907" s="345"/>
      <c r="Q1907" s="345"/>
    </row>
    <row r="1908" spans="16:17" x14ac:dyDescent="0.2">
      <c r="P1908" s="345"/>
      <c r="Q1908" s="345"/>
    </row>
    <row r="1909" spans="16:17" x14ac:dyDescent="0.2">
      <c r="P1909" s="345"/>
      <c r="Q1909" s="345"/>
    </row>
    <row r="1910" spans="16:17" x14ac:dyDescent="0.2">
      <c r="P1910" s="345"/>
      <c r="Q1910" s="345"/>
    </row>
    <row r="1911" spans="16:17" x14ac:dyDescent="0.2">
      <c r="P1911" s="345"/>
      <c r="Q1911" s="345"/>
    </row>
    <row r="1912" spans="16:17" x14ac:dyDescent="0.2">
      <c r="P1912" s="345"/>
      <c r="Q1912" s="345"/>
    </row>
    <row r="1913" spans="16:17" x14ac:dyDescent="0.2">
      <c r="P1913" s="345"/>
      <c r="Q1913" s="345"/>
    </row>
    <row r="1914" spans="16:17" x14ac:dyDescent="0.2">
      <c r="P1914" s="345"/>
      <c r="Q1914" s="345"/>
    </row>
    <row r="1915" spans="16:17" x14ac:dyDescent="0.2">
      <c r="P1915" s="345"/>
      <c r="Q1915" s="345"/>
    </row>
    <row r="1916" spans="16:17" x14ac:dyDescent="0.2">
      <c r="P1916" s="345"/>
      <c r="Q1916" s="345"/>
    </row>
    <row r="1917" spans="16:17" x14ac:dyDescent="0.2">
      <c r="P1917" s="345"/>
      <c r="Q1917" s="345"/>
    </row>
    <row r="1918" spans="16:17" x14ac:dyDescent="0.2">
      <c r="P1918" s="345"/>
      <c r="Q1918" s="345"/>
    </row>
    <row r="1919" spans="16:17" x14ac:dyDescent="0.2">
      <c r="P1919" s="345"/>
      <c r="Q1919" s="345"/>
    </row>
    <row r="1920" spans="16:17" x14ac:dyDescent="0.2">
      <c r="P1920" s="345"/>
      <c r="Q1920" s="345"/>
    </row>
    <row r="1921" spans="16:17" x14ac:dyDescent="0.2">
      <c r="P1921" s="345"/>
      <c r="Q1921" s="345"/>
    </row>
    <row r="1922" spans="16:17" x14ac:dyDescent="0.2">
      <c r="P1922" s="345"/>
      <c r="Q1922" s="345"/>
    </row>
    <row r="1923" spans="16:17" x14ac:dyDescent="0.2">
      <c r="P1923" s="345"/>
      <c r="Q1923" s="345"/>
    </row>
    <row r="1924" spans="16:17" x14ac:dyDescent="0.2">
      <c r="P1924" s="345"/>
      <c r="Q1924" s="345"/>
    </row>
    <row r="1925" spans="16:17" x14ac:dyDescent="0.2">
      <c r="P1925" s="345"/>
      <c r="Q1925" s="345"/>
    </row>
    <row r="1926" spans="16:17" x14ac:dyDescent="0.2">
      <c r="P1926" s="345"/>
      <c r="Q1926" s="345"/>
    </row>
    <row r="1927" spans="16:17" x14ac:dyDescent="0.2">
      <c r="P1927" s="345"/>
      <c r="Q1927" s="345"/>
    </row>
    <row r="1928" spans="16:17" x14ac:dyDescent="0.2">
      <c r="P1928" s="345"/>
      <c r="Q1928" s="345"/>
    </row>
    <row r="1929" spans="16:17" x14ac:dyDescent="0.2">
      <c r="P1929" s="345"/>
      <c r="Q1929" s="345"/>
    </row>
    <row r="1930" spans="16:17" x14ac:dyDescent="0.2">
      <c r="P1930" s="345"/>
      <c r="Q1930" s="345"/>
    </row>
    <row r="1931" spans="16:17" x14ac:dyDescent="0.2">
      <c r="P1931" s="345"/>
      <c r="Q1931" s="345"/>
    </row>
    <row r="1932" spans="16:17" x14ac:dyDescent="0.2">
      <c r="P1932" s="345"/>
      <c r="Q1932" s="345"/>
    </row>
    <row r="1933" spans="16:17" x14ac:dyDescent="0.2">
      <c r="P1933" s="345"/>
      <c r="Q1933" s="345"/>
    </row>
    <row r="1934" spans="16:17" x14ac:dyDescent="0.2">
      <c r="P1934" s="345"/>
      <c r="Q1934" s="345"/>
    </row>
    <row r="1935" spans="16:17" x14ac:dyDescent="0.2">
      <c r="P1935" s="345"/>
      <c r="Q1935" s="345"/>
    </row>
    <row r="1936" spans="16:17" x14ac:dyDescent="0.2">
      <c r="P1936" s="345"/>
      <c r="Q1936" s="345"/>
    </row>
    <row r="1937" spans="16:17" x14ac:dyDescent="0.2">
      <c r="P1937" s="345"/>
      <c r="Q1937" s="345"/>
    </row>
    <row r="1938" spans="16:17" x14ac:dyDescent="0.2">
      <c r="P1938" s="345"/>
      <c r="Q1938" s="345"/>
    </row>
    <row r="1939" spans="16:17" x14ac:dyDescent="0.2">
      <c r="P1939" s="345"/>
      <c r="Q1939" s="345"/>
    </row>
    <row r="1940" spans="16:17" x14ac:dyDescent="0.2">
      <c r="P1940" s="345"/>
      <c r="Q1940" s="345"/>
    </row>
    <row r="1941" spans="16:17" x14ac:dyDescent="0.2">
      <c r="P1941" s="345"/>
      <c r="Q1941" s="345"/>
    </row>
    <row r="1942" spans="16:17" x14ac:dyDescent="0.2">
      <c r="P1942" s="345"/>
      <c r="Q1942" s="345"/>
    </row>
    <row r="1943" spans="16:17" x14ac:dyDescent="0.2">
      <c r="P1943" s="345"/>
      <c r="Q1943" s="345"/>
    </row>
    <row r="1944" spans="16:17" x14ac:dyDescent="0.2">
      <c r="P1944" s="345"/>
      <c r="Q1944" s="345"/>
    </row>
    <row r="1945" spans="16:17" x14ac:dyDescent="0.2">
      <c r="P1945" s="345"/>
      <c r="Q1945" s="345"/>
    </row>
    <row r="1946" spans="16:17" x14ac:dyDescent="0.2">
      <c r="P1946" s="345"/>
      <c r="Q1946" s="345"/>
    </row>
    <row r="1947" spans="16:17" x14ac:dyDescent="0.2">
      <c r="P1947" s="345"/>
      <c r="Q1947" s="345"/>
    </row>
    <row r="1948" spans="16:17" x14ac:dyDescent="0.2">
      <c r="P1948" s="345"/>
      <c r="Q1948" s="345"/>
    </row>
    <row r="1949" spans="16:17" x14ac:dyDescent="0.2">
      <c r="P1949" s="345"/>
      <c r="Q1949" s="345"/>
    </row>
    <row r="1950" spans="16:17" x14ac:dyDescent="0.2">
      <c r="P1950" s="345"/>
      <c r="Q1950" s="345"/>
    </row>
    <row r="1951" spans="16:17" x14ac:dyDescent="0.2">
      <c r="P1951" s="345"/>
      <c r="Q1951" s="345"/>
    </row>
    <row r="1952" spans="16:17" x14ac:dyDescent="0.2">
      <c r="P1952" s="345"/>
      <c r="Q1952" s="345"/>
    </row>
    <row r="1953" spans="16:17" x14ac:dyDescent="0.2">
      <c r="P1953" s="345"/>
      <c r="Q1953" s="345"/>
    </row>
    <row r="1954" spans="16:17" x14ac:dyDescent="0.2">
      <c r="P1954" s="345"/>
      <c r="Q1954" s="345"/>
    </row>
    <row r="1955" spans="16:17" x14ac:dyDescent="0.2">
      <c r="P1955" s="345"/>
      <c r="Q1955" s="345"/>
    </row>
    <row r="1956" spans="16:17" x14ac:dyDescent="0.2">
      <c r="P1956" s="345"/>
      <c r="Q1956" s="345"/>
    </row>
    <row r="1957" spans="16:17" x14ac:dyDescent="0.2">
      <c r="P1957" s="345"/>
      <c r="Q1957" s="345"/>
    </row>
    <row r="1958" spans="16:17" x14ac:dyDescent="0.2">
      <c r="P1958" s="345"/>
      <c r="Q1958" s="345"/>
    </row>
    <row r="1959" spans="16:17" x14ac:dyDescent="0.2">
      <c r="P1959" s="345"/>
      <c r="Q1959" s="345"/>
    </row>
    <row r="1960" spans="16:17" x14ac:dyDescent="0.2">
      <c r="P1960" s="345"/>
      <c r="Q1960" s="345"/>
    </row>
    <row r="1961" spans="16:17" x14ac:dyDescent="0.2">
      <c r="P1961" s="345"/>
      <c r="Q1961" s="345"/>
    </row>
    <row r="1962" spans="16:17" x14ac:dyDescent="0.2">
      <c r="P1962" s="345"/>
      <c r="Q1962" s="345"/>
    </row>
    <row r="1963" spans="16:17" x14ac:dyDescent="0.2">
      <c r="P1963" s="345"/>
      <c r="Q1963" s="345"/>
    </row>
    <row r="1964" spans="16:17" x14ac:dyDescent="0.2">
      <c r="P1964" s="345"/>
      <c r="Q1964" s="345"/>
    </row>
    <row r="1965" spans="16:17" x14ac:dyDescent="0.2">
      <c r="P1965" s="345"/>
      <c r="Q1965" s="345"/>
    </row>
    <row r="1966" spans="16:17" x14ac:dyDescent="0.2">
      <c r="P1966" s="345"/>
      <c r="Q1966" s="345"/>
    </row>
    <row r="1967" spans="16:17" x14ac:dyDescent="0.2">
      <c r="P1967" s="345"/>
      <c r="Q1967" s="345"/>
    </row>
    <row r="1968" spans="16:17" x14ac:dyDescent="0.2">
      <c r="P1968" s="345"/>
      <c r="Q1968" s="345"/>
    </row>
    <row r="1969" spans="16:17" x14ac:dyDescent="0.2">
      <c r="P1969" s="345"/>
      <c r="Q1969" s="345"/>
    </row>
    <row r="1970" spans="16:17" x14ac:dyDescent="0.2">
      <c r="P1970" s="345"/>
      <c r="Q1970" s="345"/>
    </row>
    <row r="1971" spans="16:17" x14ac:dyDescent="0.2">
      <c r="P1971" s="345"/>
      <c r="Q1971" s="345"/>
    </row>
    <row r="1972" spans="16:17" x14ac:dyDescent="0.2">
      <c r="P1972" s="345"/>
      <c r="Q1972" s="345"/>
    </row>
    <row r="1973" spans="16:17" x14ac:dyDescent="0.2">
      <c r="P1973" s="345"/>
      <c r="Q1973" s="345"/>
    </row>
    <row r="1974" spans="16:17" x14ac:dyDescent="0.2">
      <c r="P1974" s="345"/>
      <c r="Q1974" s="345"/>
    </row>
    <row r="1975" spans="16:17" x14ac:dyDescent="0.2">
      <c r="P1975" s="345"/>
      <c r="Q1975" s="345"/>
    </row>
    <row r="1976" spans="16:17" x14ac:dyDescent="0.2">
      <c r="P1976" s="345"/>
      <c r="Q1976" s="345"/>
    </row>
    <row r="1977" spans="16:17" x14ac:dyDescent="0.2">
      <c r="P1977" s="345"/>
      <c r="Q1977" s="345"/>
    </row>
    <row r="1978" spans="16:17" x14ac:dyDescent="0.2">
      <c r="P1978" s="345"/>
      <c r="Q1978" s="345"/>
    </row>
    <row r="1979" spans="16:17" x14ac:dyDescent="0.2">
      <c r="P1979" s="345"/>
      <c r="Q1979" s="345"/>
    </row>
    <row r="1980" spans="16:17" x14ac:dyDescent="0.2">
      <c r="P1980" s="345"/>
      <c r="Q1980" s="345"/>
    </row>
    <row r="1981" spans="16:17" x14ac:dyDescent="0.2">
      <c r="P1981" s="345"/>
      <c r="Q1981" s="345"/>
    </row>
    <row r="1982" spans="16:17" x14ac:dyDescent="0.2">
      <c r="P1982" s="345"/>
      <c r="Q1982" s="345"/>
    </row>
    <row r="1983" spans="16:17" x14ac:dyDescent="0.2">
      <c r="P1983" s="345"/>
      <c r="Q1983" s="345"/>
    </row>
    <row r="1984" spans="16:17" x14ac:dyDescent="0.2">
      <c r="P1984" s="345"/>
      <c r="Q1984" s="345"/>
    </row>
    <row r="1985" spans="16:17" x14ac:dyDescent="0.2">
      <c r="P1985" s="345"/>
      <c r="Q1985" s="345"/>
    </row>
    <row r="1986" spans="16:17" x14ac:dyDescent="0.2">
      <c r="P1986" s="345"/>
      <c r="Q1986" s="345"/>
    </row>
    <row r="1987" spans="16:17" x14ac:dyDescent="0.2">
      <c r="P1987" s="345"/>
      <c r="Q1987" s="345"/>
    </row>
    <row r="1988" spans="16:17" x14ac:dyDescent="0.2">
      <c r="P1988" s="345"/>
      <c r="Q1988" s="345"/>
    </row>
    <row r="1989" spans="16:17" x14ac:dyDescent="0.2">
      <c r="P1989" s="345"/>
      <c r="Q1989" s="345"/>
    </row>
    <row r="1990" spans="16:17" x14ac:dyDescent="0.2">
      <c r="P1990" s="345"/>
      <c r="Q1990" s="345"/>
    </row>
    <row r="1991" spans="16:17" x14ac:dyDescent="0.2">
      <c r="P1991" s="345"/>
      <c r="Q1991" s="345"/>
    </row>
    <row r="1992" spans="16:17" x14ac:dyDescent="0.2">
      <c r="P1992" s="345"/>
      <c r="Q1992" s="345"/>
    </row>
    <row r="1993" spans="16:17" x14ac:dyDescent="0.2">
      <c r="P1993" s="345"/>
      <c r="Q1993" s="345"/>
    </row>
    <row r="1994" spans="16:17" x14ac:dyDescent="0.2">
      <c r="P1994" s="345"/>
      <c r="Q1994" s="345"/>
    </row>
    <row r="1995" spans="16:17" x14ac:dyDescent="0.2">
      <c r="P1995" s="345"/>
      <c r="Q1995" s="345"/>
    </row>
    <row r="1996" spans="16:17" x14ac:dyDescent="0.2">
      <c r="P1996" s="345"/>
      <c r="Q1996" s="345"/>
    </row>
    <row r="1997" spans="16:17" x14ac:dyDescent="0.2">
      <c r="P1997" s="345"/>
      <c r="Q1997" s="345"/>
    </row>
    <row r="1998" spans="16:17" x14ac:dyDescent="0.2">
      <c r="P1998" s="345"/>
      <c r="Q1998" s="345"/>
    </row>
    <row r="1999" spans="16:17" x14ac:dyDescent="0.2">
      <c r="P1999" s="345"/>
      <c r="Q1999" s="345"/>
    </row>
    <row r="2000" spans="16:17" x14ac:dyDescent="0.2">
      <c r="P2000" s="345"/>
      <c r="Q2000" s="345"/>
    </row>
    <row r="2001" spans="16:17" x14ac:dyDescent="0.2">
      <c r="P2001" s="345"/>
      <c r="Q2001" s="345"/>
    </row>
    <row r="2002" spans="16:17" x14ac:dyDescent="0.2">
      <c r="P2002" s="345"/>
      <c r="Q2002" s="345"/>
    </row>
    <row r="2003" spans="16:17" x14ac:dyDescent="0.2">
      <c r="P2003" s="345"/>
      <c r="Q2003" s="345"/>
    </row>
    <row r="2004" spans="16:17" x14ac:dyDescent="0.2">
      <c r="P2004" s="345"/>
      <c r="Q2004" s="345"/>
    </row>
    <row r="2005" spans="16:17" x14ac:dyDescent="0.2">
      <c r="P2005" s="345"/>
      <c r="Q2005" s="345"/>
    </row>
    <row r="2006" spans="16:17" x14ac:dyDescent="0.2">
      <c r="P2006" s="345"/>
      <c r="Q2006" s="345"/>
    </row>
    <row r="2007" spans="16:17" x14ac:dyDescent="0.2">
      <c r="P2007" s="345"/>
      <c r="Q2007" s="345"/>
    </row>
    <row r="2008" spans="16:17" x14ac:dyDescent="0.2">
      <c r="P2008" s="345"/>
      <c r="Q2008" s="345"/>
    </row>
    <row r="2009" spans="16:17" x14ac:dyDescent="0.2">
      <c r="P2009" s="345"/>
      <c r="Q2009" s="345"/>
    </row>
    <row r="2010" spans="16:17" x14ac:dyDescent="0.2">
      <c r="P2010" s="345"/>
      <c r="Q2010" s="345"/>
    </row>
    <row r="2011" spans="16:17" x14ac:dyDescent="0.2">
      <c r="P2011" s="345"/>
      <c r="Q2011" s="345"/>
    </row>
    <row r="2012" spans="16:17" x14ac:dyDescent="0.2">
      <c r="P2012" s="345"/>
      <c r="Q2012" s="345"/>
    </row>
    <row r="2013" spans="16:17" x14ac:dyDescent="0.2">
      <c r="P2013" s="345"/>
      <c r="Q2013" s="345"/>
    </row>
    <row r="2014" spans="16:17" x14ac:dyDescent="0.2">
      <c r="P2014" s="345"/>
      <c r="Q2014" s="345"/>
    </row>
    <row r="2015" spans="16:17" x14ac:dyDescent="0.2">
      <c r="P2015" s="345"/>
      <c r="Q2015" s="345"/>
    </row>
    <row r="2016" spans="16:17" x14ac:dyDescent="0.2">
      <c r="P2016" s="345"/>
      <c r="Q2016" s="345"/>
    </row>
    <row r="2017" spans="16:17" x14ac:dyDescent="0.2">
      <c r="P2017" s="345"/>
      <c r="Q2017" s="345"/>
    </row>
    <row r="2018" spans="16:17" x14ac:dyDescent="0.2">
      <c r="P2018" s="345"/>
      <c r="Q2018" s="345"/>
    </row>
    <row r="2019" spans="16:17" x14ac:dyDescent="0.2">
      <c r="P2019" s="345"/>
      <c r="Q2019" s="345"/>
    </row>
    <row r="2020" spans="16:17" x14ac:dyDescent="0.2">
      <c r="P2020" s="345"/>
      <c r="Q2020" s="345"/>
    </row>
    <row r="2021" spans="16:17" x14ac:dyDescent="0.2">
      <c r="P2021" s="345"/>
      <c r="Q2021" s="345"/>
    </row>
    <row r="2022" spans="16:17" x14ac:dyDescent="0.2">
      <c r="P2022" s="345"/>
      <c r="Q2022" s="345"/>
    </row>
    <row r="2023" spans="16:17" x14ac:dyDescent="0.2">
      <c r="P2023" s="345"/>
      <c r="Q2023" s="345"/>
    </row>
    <row r="2024" spans="16:17" x14ac:dyDescent="0.2">
      <c r="P2024" s="345"/>
      <c r="Q2024" s="345"/>
    </row>
    <row r="2025" spans="16:17" x14ac:dyDescent="0.2">
      <c r="P2025" s="345"/>
      <c r="Q2025" s="345"/>
    </row>
    <row r="2026" spans="16:17" x14ac:dyDescent="0.2">
      <c r="P2026" s="345"/>
      <c r="Q2026" s="345"/>
    </row>
    <row r="2027" spans="16:17" x14ac:dyDescent="0.2">
      <c r="P2027" s="345"/>
      <c r="Q2027" s="345"/>
    </row>
    <row r="2028" spans="16:17" x14ac:dyDescent="0.2">
      <c r="P2028" s="345"/>
      <c r="Q2028" s="345"/>
    </row>
    <row r="2029" spans="16:17" x14ac:dyDescent="0.2">
      <c r="P2029" s="345"/>
      <c r="Q2029" s="345"/>
    </row>
    <row r="2030" spans="16:17" x14ac:dyDescent="0.2">
      <c r="P2030" s="345"/>
      <c r="Q2030" s="345"/>
    </row>
    <row r="2031" spans="16:17" x14ac:dyDescent="0.2">
      <c r="P2031" s="345"/>
      <c r="Q2031" s="345"/>
    </row>
    <row r="2032" spans="16:17" x14ac:dyDescent="0.2">
      <c r="P2032" s="345"/>
      <c r="Q2032" s="345"/>
    </row>
    <row r="2033" spans="16:17" x14ac:dyDescent="0.2">
      <c r="P2033" s="345"/>
      <c r="Q2033" s="345"/>
    </row>
    <row r="2034" spans="16:17" x14ac:dyDescent="0.2">
      <c r="P2034" s="345"/>
      <c r="Q2034" s="345"/>
    </row>
    <row r="2035" spans="16:17" x14ac:dyDescent="0.2">
      <c r="P2035" s="345"/>
      <c r="Q2035" s="345"/>
    </row>
    <row r="2036" spans="16:17" x14ac:dyDescent="0.2">
      <c r="P2036" s="345"/>
      <c r="Q2036" s="345"/>
    </row>
    <row r="2037" spans="16:17" x14ac:dyDescent="0.2">
      <c r="P2037" s="345"/>
      <c r="Q2037" s="345"/>
    </row>
    <row r="2038" spans="16:17" x14ac:dyDescent="0.2">
      <c r="P2038" s="345"/>
      <c r="Q2038" s="345"/>
    </row>
    <row r="2039" spans="16:17" x14ac:dyDescent="0.2">
      <c r="P2039" s="345"/>
      <c r="Q2039" s="345"/>
    </row>
    <row r="2040" spans="16:17" x14ac:dyDescent="0.2">
      <c r="P2040" s="345"/>
      <c r="Q2040" s="345"/>
    </row>
    <row r="2041" spans="16:17" x14ac:dyDescent="0.2">
      <c r="P2041" s="345"/>
      <c r="Q2041" s="345"/>
    </row>
    <row r="2042" spans="16:17" x14ac:dyDescent="0.2">
      <c r="P2042" s="345"/>
      <c r="Q2042" s="345"/>
    </row>
    <row r="2043" spans="16:17" x14ac:dyDescent="0.2">
      <c r="P2043" s="345"/>
      <c r="Q2043" s="345"/>
    </row>
    <row r="2044" spans="16:17" x14ac:dyDescent="0.2">
      <c r="P2044" s="345"/>
      <c r="Q2044" s="345"/>
    </row>
    <row r="2045" spans="16:17" x14ac:dyDescent="0.2">
      <c r="P2045" s="345"/>
      <c r="Q2045" s="345"/>
    </row>
    <row r="2046" spans="16:17" x14ac:dyDescent="0.2">
      <c r="P2046" s="345"/>
      <c r="Q2046" s="345"/>
    </row>
    <row r="2047" spans="16:17" x14ac:dyDescent="0.2">
      <c r="P2047" s="345"/>
      <c r="Q2047" s="345"/>
    </row>
    <row r="2048" spans="16:17" x14ac:dyDescent="0.2">
      <c r="P2048" s="345"/>
      <c r="Q2048" s="345"/>
    </row>
    <row r="2049" spans="16:17" x14ac:dyDescent="0.2">
      <c r="P2049" s="345"/>
      <c r="Q2049" s="345"/>
    </row>
    <row r="2050" spans="16:17" x14ac:dyDescent="0.2">
      <c r="P2050" s="345"/>
      <c r="Q2050" s="345"/>
    </row>
    <row r="2051" spans="16:17" x14ac:dyDescent="0.2">
      <c r="P2051" s="345"/>
      <c r="Q2051" s="345"/>
    </row>
    <row r="2052" spans="16:17" x14ac:dyDescent="0.2">
      <c r="P2052" s="345"/>
      <c r="Q2052" s="345"/>
    </row>
    <row r="2053" spans="16:17" x14ac:dyDescent="0.2">
      <c r="P2053" s="345"/>
      <c r="Q2053" s="345"/>
    </row>
    <row r="2054" spans="16:17" x14ac:dyDescent="0.2">
      <c r="P2054" s="345"/>
      <c r="Q2054" s="345"/>
    </row>
    <row r="2055" spans="16:17" x14ac:dyDescent="0.2">
      <c r="P2055" s="345"/>
      <c r="Q2055" s="345"/>
    </row>
    <row r="2056" spans="16:17" x14ac:dyDescent="0.2">
      <c r="P2056" s="345"/>
      <c r="Q2056" s="345"/>
    </row>
    <row r="2057" spans="16:17" x14ac:dyDescent="0.2">
      <c r="P2057" s="345"/>
      <c r="Q2057" s="345"/>
    </row>
    <row r="2058" spans="16:17" x14ac:dyDescent="0.2">
      <c r="P2058" s="345"/>
      <c r="Q2058" s="345"/>
    </row>
    <row r="2059" spans="16:17" x14ac:dyDescent="0.2">
      <c r="P2059" s="345"/>
      <c r="Q2059" s="345"/>
    </row>
    <row r="2060" spans="16:17" x14ac:dyDescent="0.2">
      <c r="P2060" s="345"/>
      <c r="Q2060" s="345"/>
    </row>
    <row r="2061" spans="16:17" x14ac:dyDescent="0.2">
      <c r="P2061" s="345"/>
      <c r="Q2061" s="345"/>
    </row>
    <row r="2062" spans="16:17" x14ac:dyDescent="0.2">
      <c r="P2062" s="345"/>
      <c r="Q2062" s="345"/>
    </row>
    <row r="2063" spans="16:17" x14ac:dyDescent="0.2">
      <c r="P2063" s="345"/>
      <c r="Q2063" s="345"/>
    </row>
    <row r="2064" spans="16:17" x14ac:dyDescent="0.2">
      <c r="P2064" s="345"/>
      <c r="Q2064" s="345"/>
    </row>
    <row r="2065" spans="16:17" x14ac:dyDescent="0.2">
      <c r="P2065" s="345"/>
      <c r="Q2065" s="345"/>
    </row>
    <row r="2066" spans="16:17" x14ac:dyDescent="0.2">
      <c r="P2066" s="345"/>
      <c r="Q2066" s="345"/>
    </row>
    <row r="2067" spans="16:17" x14ac:dyDescent="0.2">
      <c r="P2067" s="345"/>
      <c r="Q2067" s="345"/>
    </row>
    <row r="2068" spans="16:17" x14ac:dyDescent="0.2">
      <c r="P2068" s="345"/>
      <c r="Q2068" s="345"/>
    </row>
    <row r="2069" spans="16:17" x14ac:dyDescent="0.2">
      <c r="P2069" s="345"/>
      <c r="Q2069" s="345"/>
    </row>
    <row r="2070" spans="16:17" x14ac:dyDescent="0.2">
      <c r="P2070" s="345"/>
      <c r="Q2070" s="345"/>
    </row>
    <row r="2071" spans="16:17" x14ac:dyDescent="0.2">
      <c r="P2071" s="345"/>
      <c r="Q2071" s="345"/>
    </row>
    <row r="2072" spans="16:17" x14ac:dyDescent="0.2">
      <c r="P2072" s="345"/>
      <c r="Q2072" s="345"/>
    </row>
    <row r="2073" spans="16:17" x14ac:dyDescent="0.2">
      <c r="P2073" s="345"/>
      <c r="Q2073" s="345"/>
    </row>
    <row r="2074" spans="16:17" x14ac:dyDescent="0.2">
      <c r="P2074" s="345"/>
      <c r="Q2074" s="345"/>
    </row>
    <row r="2075" spans="16:17" x14ac:dyDescent="0.2">
      <c r="P2075" s="345"/>
      <c r="Q2075" s="345"/>
    </row>
    <row r="2076" spans="16:17" x14ac:dyDescent="0.2">
      <c r="P2076" s="345"/>
      <c r="Q2076" s="345"/>
    </row>
    <row r="2077" spans="16:17" x14ac:dyDescent="0.2">
      <c r="P2077" s="345"/>
      <c r="Q2077" s="345"/>
    </row>
    <row r="2078" spans="16:17" x14ac:dyDescent="0.2">
      <c r="P2078" s="345"/>
      <c r="Q2078" s="345"/>
    </row>
    <row r="2079" spans="16:17" x14ac:dyDescent="0.2">
      <c r="P2079" s="345"/>
      <c r="Q2079" s="345"/>
    </row>
    <row r="2080" spans="16:17" x14ac:dyDescent="0.2">
      <c r="P2080" s="345"/>
      <c r="Q2080" s="345"/>
    </row>
    <row r="2081" spans="16:17" x14ac:dyDescent="0.2">
      <c r="P2081" s="345"/>
      <c r="Q2081" s="345"/>
    </row>
    <row r="2082" spans="16:17" x14ac:dyDescent="0.2">
      <c r="P2082" s="345"/>
      <c r="Q2082" s="345"/>
    </row>
    <row r="2083" spans="16:17" x14ac:dyDescent="0.2">
      <c r="P2083" s="345"/>
      <c r="Q2083" s="345"/>
    </row>
    <row r="2084" spans="16:17" x14ac:dyDescent="0.2">
      <c r="P2084" s="345"/>
      <c r="Q2084" s="345"/>
    </row>
    <row r="2085" spans="16:17" x14ac:dyDescent="0.2">
      <c r="P2085" s="345"/>
      <c r="Q2085" s="345"/>
    </row>
    <row r="2086" spans="16:17" x14ac:dyDescent="0.2">
      <c r="P2086" s="345"/>
      <c r="Q2086" s="345"/>
    </row>
    <row r="2087" spans="16:17" x14ac:dyDescent="0.2">
      <c r="P2087" s="345"/>
      <c r="Q2087" s="345"/>
    </row>
    <row r="2088" spans="16:17" x14ac:dyDescent="0.2">
      <c r="P2088" s="345"/>
      <c r="Q2088" s="345"/>
    </row>
    <row r="2089" spans="16:17" x14ac:dyDescent="0.2">
      <c r="P2089" s="345"/>
      <c r="Q2089" s="345"/>
    </row>
    <row r="2090" spans="16:17" x14ac:dyDescent="0.2">
      <c r="P2090" s="345"/>
      <c r="Q2090" s="345"/>
    </row>
    <row r="2091" spans="16:17" x14ac:dyDescent="0.2">
      <c r="P2091" s="345"/>
      <c r="Q2091" s="345"/>
    </row>
    <row r="2092" spans="16:17" x14ac:dyDescent="0.2">
      <c r="P2092" s="345"/>
      <c r="Q2092" s="345"/>
    </row>
    <row r="2093" spans="16:17" x14ac:dyDescent="0.2">
      <c r="P2093" s="345"/>
      <c r="Q2093" s="345"/>
    </row>
    <row r="2094" spans="16:17" x14ac:dyDescent="0.2">
      <c r="P2094" s="345"/>
      <c r="Q2094" s="345"/>
    </row>
    <row r="2095" spans="16:17" x14ac:dyDescent="0.2">
      <c r="P2095" s="345"/>
      <c r="Q2095" s="345"/>
    </row>
    <row r="2096" spans="16:17" x14ac:dyDescent="0.2">
      <c r="P2096" s="345"/>
      <c r="Q2096" s="345"/>
    </row>
    <row r="2097" spans="16:17" x14ac:dyDescent="0.2">
      <c r="P2097" s="345"/>
      <c r="Q2097" s="345"/>
    </row>
    <row r="2098" spans="16:17" x14ac:dyDescent="0.2">
      <c r="P2098" s="345"/>
      <c r="Q2098" s="345"/>
    </row>
    <row r="2099" spans="16:17" x14ac:dyDescent="0.2">
      <c r="P2099" s="345"/>
      <c r="Q2099" s="345"/>
    </row>
    <row r="2100" spans="16:17" x14ac:dyDescent="0.2">
      <c r="P2100" s="345"/>
      <c r="Q2100" s="345"/>
    </row>
    <row r="2101" spans="16:17" x14ac:dyDescent="0.2">
      <c r="P2101" s="345"/>
      <c r="Q2101" s="345"/>
    </row>
    <row r="2102" spans="16:17" x14ac:dyDescent="0.2">
      <c r="P2102" s="345"/>
      <c r="Q2102" s="345"/>
    </row>
    <row r="2103" spans="16:17" x14ac:dyDescent="0.2">
      <c r="P2103" s="345"/>
      <c r="Q2103" s="345"/>
    </row>
    <row r="2104" spans="16:17" x14ac:dyDescent="0.2">
      <c r="P2104" s="345"/>
      <c r="Q2104" s="345"/>
    </row>
    <row r="2105" spans="16:17" x14ac:dyDescent="0.2">
      <c r="P2105" s="345"/>
      <c r="Q2105" s="345"/>
    </row>
    <row r="2106" spans="16:17" x14ac:dyDescent="0.2">
      <c r="P2106" s="345"/>
      <c r="Q2106" s="345"/>
    </row>
    <row r="2107" spans="16:17" x14ac:dyDescent="0.2">
      <c r="P2107" s="345"/>
      <c r="Q2107" s="345"/>
    </row>
    <row r="2108" spans="16:17" x14ac:dyDescent="0.2">
      <c r="P2108" s="345"/>
      <c r="Q2108" s="345"/>
    </row>
    <row r="2109" spans="16:17" x14ac:dyDescent="0.2">
      <c r="P2109" s="345"/>
      <c r="Q2109" s="345"/>
    </row>
    <row r="2110" spans="16:17" x14ac:dyDescent="0.2">
      <c r="P2110" s="345"/>
      <c r="Q2110" s="345"/>
    </row>
    <row r="2111" spans="16:17" x14ac:dyDescent="0.2">
      <c r="P2111" s="345"/>
      <c r="Q2111" s="345"/>
    </row>
    <row r="2112" spans="16:17" x14ac:dyDescent="0.2">
      <c r="P2112" s="345"/>
      <c r="Q2112" s="345"/>
    </row>
    <row r="2113" spans="16:17" x14ac:dyDescent="0.2">
      <c r="P2113" s="345"/>
      <c r="Q2113" s="345"/>
    </row>
    <row r="2114" spans="16:17" x14ac:dyDescent="0.2">
      <c r="P2114" s="345"/>
      <c r="Q2114" s="345"/>
    </row>
    <row r="2115" spans="16:17" x14ac:dyDescent="0.2">
      <c r="P2115" s="345"/>
      <c r="Q2115" s="345"/>
    </row>
    <row r="2116" spans="16:17" x14ac:dyDescent="0.2">
      <c r="P2116" s="345"/>
      <c r="Q2116" s="345"/>
    </row>
    <row r="2117" spans="16:17" x14ac:dyDescent="0.2">
      <c r="P2117" s="345"/>
      <c r="Q2117" s="345"/>
    </row>
    <row r="2118" spans="16:17" x14ac:dyDescent="0.2">
      <c r="P2118" s="345"/>
      <c r="Q2118" s="345"/>
    </row>
    <row r="2119" spans="16:17" x14ac:dyDescent="0.2">
      <c r="P2119" s="345"/>
      <c r="Q2119" s="345"/>
    </row>
    <row r="2120" spans="16:17" x14ac:dyDescent="0.2">
      <c r="P2120" s="345"/>
      <c r="Q2120" s="345"/>
    </row>
    <row r="2121" spans="16:17" x14ac:dyDescent="0.2">
      <c r="P2121" s="345"/>
      <c r="Q2121" s="345"/>
    </row>
    <row r="2122" spans="16:17" x14ac:dyDescent="0.2">
      <c r="P2122" s="345"/>
      <c r="Q2122" s="345"/>
    </row>
    <row r="2123" spans="16:17" x14ac:dyDescent="0.2">
      <c r="P2123" s="345"/>
      <c r="Q2123" s="345"/>
    </row>
    <row r="2124" spans="16:17" x14ac:dyDescent="0.2">
      <c r="P2124" s="345"/>
      <c r="Q2124" s="345"/>
    </row>
    <row r="2125" spans="16:17" x14ac:dyDescent="0.2">
      <c r="P2125" s="345"/>
      <c r="Q2125" s="345"/>
    </row>
    <row r="2126" spans="16:17" x14ac:dyDescent="0.2">
      <c r="P2126" s="345"/>
      <c r="Q2126" s="345"/>
    </row>
    <row r="2127" spans="16:17" x14ac:dyDescent="0.2">
      <c r="P2127" s="345"/>
      <c r="Q2127" s="345"/>
    </row>
    <row r="2128" spans="16:17" x14ac:dyDescent="0.2">
      <c r="P2128" s="345"/>
      <c r="Q2128" s="345"/>
    </row>
    <row r="2129" spans="16:17" x14ac:dyDescent="0.2">
      <c r="P2129" s="345"/>
      <c r="Q2129" s="345"/>
    </row>
    <row r="2130" spans="16:17" x14ac:dyDescent="0.2">
      <c r="P2130" s="345"/>
      <c r="Q2130" s="345"/>
    </row>
    <row r="2131" spans="16:17" x14ac:dyDescent="0.2">
      <c r="P2131" s="345"/>
      <c r="Q2131" s="345"/>
    </row>
    <row r="2132" spans="16:17" x14ac:dyDescent="0.2">
      <c r="P2132" s="345"/>
      <c r="Q2132" s="345"/>
    </row>
    <row r="2133" spans="16:17" x14ac:dyDescent="0.2">
      <c r="P2133" s="345"/>
      <c r="Q2133" s="345"/>
    </row>
    <row r="2134" spans="16:17" x14ac:dyDescent="0.2">
      <c r="P2134" s="345"/>
      <c r="Q2134" s="345"/>
    </row>
    <row r="2135" spans="16:17" x14ac:dyDescent="0.2">
      <c r="P2135" s="345"/>
      <c r="Q2135" s="345"/>
    </row>
    <row r="2136" spans="16:17" x14ac:dyDescent="0.2">
      <c r="P2136" s="345"/>
      <c r="Q2136" s="345"/>
    </row>
    <row r="2137" spans="16:17" x14ac:dyDescent="0.2">
      <c r="P2137" s="345"/>
      <c r="Q2137" s="345"/>
    </row>
    <row r="2138" spans="16:17" x14ac:dyDescent="0.2">
      <c r="P2138" s="345"/>
      <c r="Q2138" s="345"/>
    </row>
    <row r="2139" spans="16:17" x14ac:dyDescent="0.2">
      <c r="P2139" s="345"/>
      <c r="Q2139" s="345"/>
    </row>
    <row r="2140" spans="16:17" x14ac:dyDescent="0.2">
      <c r="P2140" s="345"/>
      <c r="Q2140" s="345"/>
    </row>
    <row r="2141" spans="16:17" x14ac:dyDescent="0.2">
      <c r="P2141" s="345"/>
      <c r="Q2141" s="345"/>
    </row>
    <row r="2142" spans="16:17" x14ac:dyDescent="0.2">
      <c r="P2142" s="345"/>
      <c r="Q2142" s="345"/>
    </row>
    <row r="2143" spans="16:17" x14ac:dyDescent="0.2">
      <c r="P2143" s="345"/>
      <c r="Q2143" s="345"/>
    </row>
    <row r="2144" spans="16:17" x14ac:dyDescent="0.2">
      <c r="P2144" s="345"/>
      <c r="Q2144" s="345"/>
    </row>
    <row r="2145" spans="16:17" x14ac:dyDescent="0.2">
      <c r="P2145" s="345"/>
      <c r="Q2145" s="345"/>
    </row>
    <row r="2146" spans="16:17" x14ac:dyDescent="0.2">
      <c r="P2146" s="345"/>
      <c r="Q2146" s="345"/>
    </row>
    <row r="2147" spans="16:17" x14ac:dyDescent="0.2">
      <c r="P2147" s="345"/>
      <c r="Q2147" s="345"/>
    </row>
    <row r="2148" spans="16:17" x14ac:dyDescent="0.2">
      <c r="P2148" s="345"/>
      <c r="Q2148" s="345"/>
    </row>
    <row r="2149" spans="16:17" x14ac:dyDescent="0.2">
      <c r="P2149" s="345"/>
      <c r="Q2149" s="345"/>
    </row>
    <row r="2150" spans="16:17" x14ac:dyDescent="0.2">
      <c r="P2150" s="345"/>
      <c r="Q2150" s="345"/>
    </row>
    <row r="2151" spans="16:17" x14ac:dyDescent="0.2">
      <c r="P2151" s="345"/>
      <c r="Q2151" s="345"/>
    </row>
    <row r="2152" spans="16:17" x14ac:dyDescent="0.2">
      <c r="P2152" s="345"/>
      <c r="Q2152" s="345"/>
    </row>
    <row r="2153" spans="16:17" x14ac:dyDescent="0.2">
      <c r="P2153" s="345"/>
      <c r="Q2153" s="345"/>
    </row>
    <row r="2154" spans="16:17" x14ac:dyDescent="0.2">
      <c r="P2154" s="345"/>
      <c r="Q2154" s="345"/>
    </row>
    <row r="2155" spans="16:17" x14ac:dyDescent="0.2">
      <c r="P2155" s="345"/>
      <c r="Q2155" s="345"/>
    </row>
    <row r="2156" spans="16:17" x14ac:dyDescent="0.2">
      <c r="P2156" s="345"/>
      <c r="Q2156" s="345"/>
    </row>
    <row r="2157" spans="16:17" x14ac:dyDescent="0.2">
      <c r="P2157" s="345"/>
      <c r="Q2157" s="345"/>
    </row>
    <row r="2158" spans="16:17" x14ac:dyDescent="0.2">
      <c r="P2158" s="345"/>
      <c r="Q2158" s="345"/>
    </row>
    <row r="2159" spans="16:17" x14ac:dyDescent="0.2">
      <c r="P2159" s="345"/>
      <c r="Q2159" s="345"/>
    </row>
    <row r="2160" spans="16:17" x14ac:dyDescent="0.2">
      <c r="P2160" s="345"/>
      <c r="Q2160" s="345"/>
    </row>
    <row r="2161" spans="16:17" x14ac:dyDescent="0.2">
      <c r="P2161" s="345"/>
      <c r="Q2161" s="345"/>
    </row>
    <row r="2162" spans="16:17" x14ac:dyDescent="0.2">
      <c r="P2162" s="345"/>
      <c r="Q2162" s="345"/>
    </row>
    <row r="2163" spans="16:17" x14ac:dyDescent="0.2">
      <c r="P2163" s="345"/>
      <c r="Q2163" s="345"/>
    </row>
    <row r="2164" spans="16:17" x14ac:dyDescent="0.2">
      <c r="P2164" s="345"/>
      <c r="Q2164" s="345"/>
    </row>
    <row r="2165" spans="16:17" x14ac:dyDescent="0.2">
      <c r="P2165" s="345"/>
      <c r="Q2165" s="345"/>
    </row>
    <row r="2166" spans="16:17" x14ac:dyDescent="0.2">
      <c r="P2166" s="345"/>
      <c r="Q2166" s="345"/>
    </row>
    <row r="2167" spans="16:17" x14ac:dyDescent="0.2">
      <c r="P2167" s="345"/>
      <c r="Q2167" s="345"/>
    </row>
    <row r="2168" spans="16:17" x14ac:dyDescent="0.2">
      <c r="P2168" s="345"/>
      <c r="Q2168" s="345"/>
    </row>
    <row r="2169" spans="16:17" x14ac:dyDescent="0.2">
      <c r="P2169" s="345"/>
      <c r="Q2169" s="345"/>
    </row>
    <row r="2170" spans="16:17" x14ac:dyDescent="0.2">
      <c r="P2170" s="345"/>
      <c r="Q2170" s="345"/>
    </row>
    <row r="2171" spans="16:17" x14ac:dyDescent="0.2">
      <c r="P2171" s="345"/>
      <c r="Q2171" s="345"/>
    </row>
    <row r="2172" spans="16:17" x14ac:dyDescent="0.2">
      <c r="P2172" s="345"/>
      <c r="Q2172" s="345"/>
    </row>
    <row r="2173" spans="16:17" x14ac:dyDescent="0.2">
      <c r="P2173" s="345"/>
      <c r="Q2173" s="345"/>
    </row>
    <row r="2174" spans="16:17" x14ac:dyDescent="0.2">
      <c r="P2174" s="345"/>
      <c r="Q2174" s="345"/>
    </row>
    <row r="2175" spans="16:17" x14ac:dyDescent="0.2">
      <c r="P2175" s="345"/>
      <c r="Q2175" s="345"/>
    </row>
    <row r="2176" spans="16:17" x14ac:dyDescent="0.2">
      <c r="P2176" s="345"/>
      <c r="Q2176" s="345"/>
    </row>
    <row r="2177" spans="16:17" x14ac:dyDescent="0.2">
      <c r="P2177" s="345"/>
      <c r="Q2177" s="345"/>
    </row>
    <row r="2178" spans="16:17" x14ac:dyDescent="0.2">
      <c r="P2178" s="345"/>
      <c r="Q2178" s="345"/>
    </row>
    <row r="2179" spans="16:17" x14ac:dyDescent="0.2">
      <c r="P2179" s="345"/>
      <c r="Q2179" s="345"/>
    </row>
    <row r="2180" spans="16:17" x14ac:dyDescent="0.2">
      <c r="P2180" s="345"/>
      <c r="Q2180" s="345"/>
    </row>
    <row r="2181" spans="16:17" x14ac:dyDescent="0.2">
      <c r="P2181" s="345"/>
      <c r="Q2181" s="345"/>
    </row>
    <row r="2182" spans="16:17" x14ac:dyDescent="0.2">
      <c r="P2182" s="345"/>
      <c r="Q2182" s="345"/>
    </row>
    <row r="2183" spans="16:17" x14ac:dyDescent="0.2">
      <c r="P2183" s="345"/>
      <c r="Q2183" s="345"/>
    </row>
    <row r="2184" spans="16:17" x14ac:dyDescent="0.2">
      <c r="P2184" s="345"/>
      <c r="Q2184" s="345"/>
    </row>
    <row r="2185" spans="16:17" x14ac:dyDescent="0.2">
      <c r="P2185" s="345"/>
      <c r="Q2185" s="345"/>
    </row>
    <row r="2186" spans="16:17" x14ac:dyDescent="0.2">
      <c r="P2186" s="345"/>
      <c r="Q2186" s="345"/>
    </row>
    <row r="2187" spans="16:17" x14ac:dyDescent="0.2">
      <c r="P2187" s="345"/>
      <c r="Q2187" s="345"/>
    </row>
    <row r="2188" spans="16:17" x14ac:dyDescent="0.2">
      <c r="P2188" s="345"/>
      <c r="Q2188" s="345"/>
    </row>
    <row r="2189" spans="16:17" x14ac:dyDescent="0.2">
      <c r="P2189" s="345"/>
      <c r="Q2189" s="345"/>
    </row>
    <row r="2190" spans="16:17" x14ac:dyDescent="0.2">
      <c r="P2190" s="345"/>
      <c r="Q2190" s="345"/>
    </row>
    <row r="2191" spans="16:17" x14ac:dyDescent="0.2">
      <c r="P2191" s="345"/>
      <c r="Q2191" s="345"/>
    </row>
    <row r="2192" spans="16:17" x14ac:dyDescent="0.2">
      <c r="P2192" s="345"/>
      <c r="Q2192" s="345"/>
    </row>
    <row r="2193" spans="16:17" x14ac:dyDescent="0.2">
      <c r="P2193" s="345"/>
      <c r="Q2193" s="345"/>
    </row>
    <row r="2194" spans="16:17" x14ac:dyDescent="0.2">
      <c r="P2194" s="345"/>
      <c r="Q2194" s="345"/>
    </row>
    <row r="2195" spans="16:17" x14ac:dyDescent="0.2">
      <c r="P2195" s="345"/>
      <c r="Q2195" s="345"/>
    </row>
    <row r="2196" spans="16:17" x14ac:dyDescent="0.2">
      <c r="P2196" s="345"/>
      <c r="Q2196" s="345"/>
    </row>
    <row r="2197" spans="16:17" x14ac:dyDescent="0.2">
      <c r="P2197" s="345"/>
      <c r="Q2197" s="345"/>
    </row>
    <row r="2198" spans="16:17" x14ac:dyDescent="0.2">
      <c r="P2198" s="345"/>
      <c r="Q2198" s="345"/>
    </row>
    <row r="2199" spans="16:17" x14ac:dyDescent="0.2">
      <c r="P2199" s="345"/>
      <c r="Q2199" s="345"/>
    </row>
    <row r="2200" spans="16:17" x14ac:dyDescent="0.2">
      <c r="P2200" s="345"/>
      <c r="Q2200" s="345"/>
    </row>
    <row r="2201" spans="16:17" x14ac:dyDescent="0.2">
      <c r="P2201" s="345"/>
      <c r="Q2201" s="345"/>
    </row>
    <row r="2202" spans="16:17" x14ac:dyDescent="0.2">
      <c r="P2202" s="345"/>
      <c r="Q2202" s="345"/>
    </row>
    <row r="2203" spans="16:17" x14ac:dyDescent="0.2">
      <c r="P2203" s="345"/>
      <c r="Q2203" s="345"/>
    </row>
    <row r="2204" spans="16:17" x14ac:dyDescent="0.2">
      <c r="P2204" s="345"/>
      <c r="Q2204" s="345"/>
    </row>
    <row r="2205" spans="16:17" x14ac:dyDescent="0.2">
      <c r="P2205" s="345"/>
      <c r="Q2205" s="345"/>
    </row>
    <row r="2206" spans="16:17" x14ac:dyDescent="0.2">
      <c r="P2206" s="345"/>
      <c r="Q2206" s="345"/>
    </row>
    <row r="2207" spans="16:17" x14ac:dyDescent="0.2">
      <c r="P2207" s="345"/>
      <c r="Q2207" s="345"/>
    </row>
    <row r="2208" spans="16:17" x14ac:dyDescent="0.2">
      <c r="P2208" s="345"/>
      <c r="Q2208" s="345"/>
    </row>
    <row r="2209" spans="16:17" x14ac:dyDescent="0.2">
      <c r="P2209" s="345"/>
      <c r="Q2209" s="345"/>
    </row>
    <row r="2210" spans="16:17" x14ac:dyDescent="0.2">
      <c r="P2210" s="345"/>
      <c r="Q2210" s="345"/>
    </row>
    <row r="2211" spans="16:17" x14ac:dyDescent="0.2">
      <c r="P2211" s="345"/>
      <c r="Q2211" s="345"/>
    </row>
    <row r="2212" spans="16:17" x14ac:dyDescent="0.2">
      <c r="P2212" s="345"/>
      <c r="Q2212" s="345"/>
    </row>
    <row r="2213" spans="16:17" x14ac:dyDescent="0.2">
      <c r="P2213" s="345"/>
      <c r="Q2213" s="345"/>
    </row>
    <row r="2214" spans="16:17" x14ac:dyDescent="0.2">
      <c r="P2214" s="345"/>
      <c r="Q2214" s="345"/>
    </row>
    <row r="2215" spans="16:17" x14ac:dyDescent="0.2">
      <c r="P2215" s="345"/>
      <c r="Q2215" s="345"/>
    </row>
    <row r="2216" spans="16:17" x14ac:dyDescent="0.2">
      <c r="P2216" s="345"/>
      <c r="Q2216" s="345"/>
    </row>
    <row r="2217" spans="16:17" x14ac:dyDescent="0.2">
      <c r="P2217" s="345"/>
      <c r="Q2217" s="345"/>
    </row>
    <row r="2218" spans="16:17" x14ac:dyDescent="0.2">
      <c r="P2218" s="345"/>
      <c r="Q2218" s="345"/>
    </row>
    <row r="2219" spans="16:17" x14ac:dyDescent="0.2">
      <c r="P2219" s="345"/>
      <c r="Q2219" s="345"/>
    </row>
    <row r="2220" spans="16:17" x14ac:dyDescent="0.2">
      <c r="P2220" s="345"/>
      <c r="Q2220" s="345"/>
    </row>
    <row r="2221" spans="16:17" x14ac:dyDescent="0.2">
      <c r="P2221" s="345"/>
      <c r="Q2221" s="345"/>
    </row>
    <row r="2222" spans="16:17" x14ac:dyDescent="0.2">
      <c r="P2222" s="345"/>
      <c r="Q2222" s="345"/>
    </row>
    <row r="2223" spans="16:17" x14ac:dyDescent="0.2">
      <c r="P2223" s="345"/>
      <c r="Q2223" s="345"/>
    </row>
    <row r="2224" spans="16:17" x14ac:dyDescent="0.2">
      <c r="P2224" s="345"/>
      <c r="Q2224" s="345"/>
    </row>
    <row r="2225" spans="16:17" x14ac:dyDescent="0.2">
      <c r="P2225" s="345"/>
      <c r="Q2225" s="345"/>
    </row>
    <row r="2226" spans="16:17" x14ac:dyDescent="0.2">
      <c r="P2226" s="345"/>
      <c r="Q2226" s="345"/>
    </row>
    <row r="2227" spans="16:17" x14ac:dyDescent="0.2">
      <c r="P2227" s="345"/>
      <c r="Q2227" s="345"/>
    </row>
    <row r="2228" spans="16:17" x14ac:dyDescent="0.2">
      <c r="P2228" s="345"/>
      <c r="Q2228" s="345"/>
    </row>
    <row r="2229" spans="16:17" x14ac:dyDescent="0.2">
      <c r="P2229" s="345"/>
      <c r="Q2229" s="345"/>
    </row>
    <row r="2230" spans="16:17" x14ac:dyDescent="0.2">
      <c r="P2230" s="345"/>
      <c r="Q2230" s="345"/>
    </row>
    <row r="2231" spans="16:17" x14ac:dyDescent="0.2">
      <c r="P2231" s="345"/>
      <c r="Q2231" s="345"/>
    </row>
    <row r="2232" spans="16:17" x14ac:dyDescent="0.2">
      <c r="P2232" s="345"/>
      <c r="Q2232" s="345"/>
    </row>
    <row r="2233" spans="16:17" x14ac:dyDescent="0.2">
      <c r="P2233" s="345"/>
      <c r="Q2233" s="345"/>
    </row>
    <row r="2234" spans="16:17" x14ac:dyDescent="0.2">
      <c r="P2234" s="345"/>
      <c r="Q2234" s="345"/>
    </row>
    <row r="2235" spans="16:17" x14ac:dyDescent="0.2">
      <c r="P2235" s="345"/>
      <c r="Q2235" s="345"/>
    </row>
    <row r="2236" spans="16:17" x14ac:dyDescent="0.2">
      <c r="P2236" s="345"/>
      <c r="Q2236" s="345"/>
    </row>
    <row r="2237" spans="16:17" x14ac:dyDescent="0.2">
      <c r="P2237" s="345"/>
      <c r="Q2237" s="345"/>
    </row>
    <row r="2238" spans="16:17" x14ac:dyDescent="0.2">
      <c r="P2238" s="345"/>
      <c r="Q2238" s="345"/>
    </row>
    <row r="2239" spans="16:17" x14ac:dyDescent="0.2">
      <c r="P2239" s="345"/>
      <c r="Q2239" s="345"/>
    </row>
    <row r="2240" spans="16:17" x14ac:dyDescent="0.2">
      <c r="P2240" s="345"/>
      <c r="Q2240" s="345"/>
    </row>
    <row r="2241" spans="16:17" x14ac:dyDescent="0.2">
      <c r="P2241" s="345"/>
      <c r="Q2241" s="345"/>
    </row>
    <row r="2242" spans="16:17" x14ac:dyDescent="0.2">
      <c r="P2242" s="345"/>
      <c r="Q2242" s="345"/>
    </row>
    <row r="2243" spans="16:17" x14ac:dyDescent="0.2">
      <c r="P2243" s="345"/>
      <c r="Q2243" s="345"/>
    </row>
    <row r="2244" spans="16:17" x14ac:dyDescent="0.2">
      <c r="P2244" s="345"/>
      <c r="Q2244" s="345"/>
    </row>
    <row r="2245" spans="16:17" x14ac:dyDescent="0.2">
      <c r="P2245" s="345"/>
      <c r="Q2245" s="345"/>
    </row>
    <row r="2246" spans="16:17" x14ac:dyDescent="0.2">
      <c r="P2246" s="345"/>
      <c r="Q2246" s="345"/>
    </row>
    <row r="2247" spans="16:17" x14ac:dyDescent="0.2">
      <c r="P2247" s="345"/>
      <c r="Q2247" s="345"/>
    </row>
    <row r="2248" spans="16:17" x14ac:dyDescent="0.2">
      <c r="P2248" s="345"/>
      <c r="Q2248" s="345"/>
    </row>
    <row r="2249" spans="16:17" x14ac:dyDescent="0.2">
      <c r="P2249" s="345"/>
      <c r="Q2249" s="345"/>
    </row>
    <row r="2250" spans="16:17" x14ac:dyDescent="0.2">
      <c r="P2250" s="345"/>
      <c r="Q2250" s="345"/>
    </row>
    <row r="2251" spans="16:17" x14ac:dyDescent="0.2">
      <c r="P2251" s="345"/>
      <c r="Q2251" s="345"/>
    </row>
    <row r="2252" spans="16:17" x14ac:dyDescent="0.2">
      <c r="P2252" s="345"/>
      <c r="Q2252" s="345"/>
    </row>
    <row r="2253" spans="16:17" x14ac:dyDescent="0.2">
      <c r="P2253" s="345"/>
      <c r="Q2253" s="345"/>
    </row>
    <row r="2254" spans="16:17" x14ac:dyDescent="0.2">
      <c r="P2254" s="345"/>
      <c r="Q2254" s="345"/>
    </row>
    <row r="2255" spans="16:17" x14ac:dyDescent="0.2">
      <c r="P2255" s="345"/>
      <c r="Q2255" s="345"/>
    </row>
    <row r="2256" spans="16:17" x14ac:dyDescent="0.2">
      <c r="P2256" s="345"/>
      <c r="Q2256" s="345"/>
    </row>
    <row r="2257" spans="16:17" x14ac:dyDescent="0.2">
      <c r="P2257" s="345"/>
      <c r="Q2257" s="345"/>
    </row>
    <row r="2258" spans="16:17" x14ac:dyDescent="0.2">
      <c r="P2258" s="345"/>
      <c r="Q2258" s="345"/>
    </row>
    <row r="2259" spans="16:17" x14ac:dyDescent="0.2">
      <c r="P2259" s="345"/>
      <c r="Q2259" s="345"/>
    </row>
    <row r="2260" spans="16:17" x14ac:dyDescent="0.2">
      <c r="P2260" s="345"/>
      <c r="Q2260" s="345"/>
    </row>
    <row r="2261" spans="16:17" x14ac:dyDescent="0.2">
      <c r="P2261" s="345"/>
      <c r="Q2261" s="345"/>
    </row>
    <row r="2262" spans="16:17" x14ac:dyDescent="0.2">
      <c r="P2262" s="345"/>
      <c r="Q2262" s="345"/>
    </row>
    <row r="2263" spans="16:17" x14ac:dyDescent="0.2">
      <c r="P2263" s="345"/>
      <c r="Q2263" s="345"/>
    </row>
    <row r="2264" spans="16:17" x14ac:dyDescent="0.2">
      <c r="P2264" s="345"/>
      <c r="Q2264" s="345"/>
    </row>
    <row r="2265" spans="16:17" x14ac:dyDescent="0.2">
      <c r="P2265" s="345"/>
      <c r="Q2265" s="345"/>
    </row>
    <row r="2266" spans="16:17" x14ac:dyDescent="0.2">
      <c r="P2266" s="345"/>
      <c r="Q2266" s="345"/>
    </row>
    <row r="2267" spans="16:17" x14ac:dyDescent="0.2">
      <c r="P2267" s="345"/>
      <c r="Q2267" s="345"/>
    </row>
    <row r="2268" spans="16:17" x14ac:dyDescent="0.2">
      <c r="P2268" s="345"/>
      <c r="Q2268" s="345"/>
    </row>
    <row r="2269" spans="16:17" x14ac:dyDescent="0.2">
      <c r="P2269" s="345"/>
      <c r="Q2269" s="345"/>
    </row>
    <row r="2270" spans="16:17" x14ac:dyDescent="0.2">
      <c r="P2270" s="345"/>
      <c r="Q2270" s="345"/>
    </row>
    <row r="2271" spans="16:17" x14ac:dyDescent="0.2">
      <c r="P2271" s="345"/>
      <c r="Q2271" s="345"/>
    </row>
    <row r="2272" spans="16:17" x14ac:dyDescent="0.2">
      <c r="P2272" s="345"/>
      <c r="Q2272" s="345"/>
    </row>
    <row r="2273" spans="16:17" x14ac:dyDescent="0.2">
      <c r="P2273" s="345"/>
      <c r="Q2273" s="345"/>
    </row>
    <row r="2274" spans="16:17" x14ac:dyDescent="0.2">
      <c r="P2274" s="345"/>
      <c r="Q2274" s="345"/>
    </row>
    <row r="2275" spans="16:17" x14ac:dyDescent="0.2">
      <c r="P2275" s="345"/>
      <c r="Q2275" s="345"/>
    </row>
    <row r="2276" spans="16:17" x14ac:dyDescent="0.2">
      <c r="P2276" s="345"/>
      <c r="Q2276" s="345"/>
    </row>
    <row r="2277" spans="16:17" x14ac:dyDescent="0.2">
      <c r="P2277" s="345"/>
      <c r="Q2277" s="345"/>
    </row>
    <row r="2278" spans="16:17" x14ac:dyDescent="0.2">
      <c r="P2278" s="345"/>
      <c r="Q2278" s="345"/>
    </row>
    <row r="2279" spans="16:17" x14ac:dyDescent="0.2">
      <c r="P2279" s="345"/>
      <c r="Q2279" s="345"/>
    </row>
    <row r="2280" spans="16:17" x14ac:dyDescent="0.2">
      <c r="P2280" s="345"/>
      <c r="Q2280" s="345"/>
    </row>
    <row r="2281" spans="16:17" x14ac:dyDescent="0.2">
      <c r="P2281" s="345"/>
      <c r="Q2281" s="345"/>
    </row>
    <row r="2282" spans="16:17" x14ac:dyDescent="0.2">
      <c r="P2282" s="345"/>
      <c r="Q2282" s="345"/>
    </row>
    <row r="2283" spans="16:17" x14ac:dyDescent="0.2">
      <c r="P2283" s="345"/>
      <c r="Q2283" s="345"/>
    </row>
    <row r="2284" spans="16:17" x14ac:dyDescent="0.2">
      <c r="P2284" s="345"/>
      <c r="Q2284" s="345"/>
    </row>
    <row r="2285" spans="16:17" x14ac:dyDescent="0.2">
      <c r="P2285" s="345"/>
      <c r="Q2285" s="345"/>
    </row>
    <row r="2286" spans="16:17" x14ac:dyDescent="0.2">
      <c r="P2286" s="345"/>
      <c r="Q2286" s="345"/>
    </row>
    <row r="2287" spans="16:17" x14ac:dyDescent="0.2">
      <c r="P2287" s="345"/>
      <c r="Q2287" s="345"/>
    </row>
    <row r="2288" spans="16:17" x14ac:dyDescent="0.2">
      <c r="P2288" s="345"/>
      <c r="Q2288" s="345"/>
    </row>
    <row r="2289" spans="16:17" x14ac:dyDescent="0.2">
      <c r="P2289" s="345"/>
      <c r="Q2289" s="345"/>
    </row>
    <row r="2290" spans="16:17" x14ac:dyDescent="0.2">
      <c r="P2290" s="345"/>
      <c r="Q2290" s="345"/>
    </row>
    <row r="2291" spans="16:17" x14ac:dyDescent="0.2">
      <c r="P2291" s="345"/>
      <c r="Q2291" s="345"/>
    </row>
    <row r="2292" spans="16:17" x14ac:dyDescent="0.2">
      <c r="P2292" s="345"/>
      <c r="Q2292" s="345"/>
    </row>
    <row r="2293" spans="16:17" x14ac:dyDescent="0.2">
      <c r="P2293" s="345"/>
      <c r="Q2293" s="345"/>
    </row>
    <row r="2294" spans="16:17" x14ac:dyDescent="0.2">
      <c r="P2294" s="345"/>
      <c r="Q2294" s="345"/>
    </row>
    <row r="2295" spans="16:17" x14ac:dyDescent="0.2">
      <c r="P2295" s="345"/>
      <c r="Q2295" s="345"/>
    </row>
    <row r="2296" spans="16:17" x14ac:dyDescent="0.2">
      <c r="P2296" s="345"/>
      <c r="Q2296" s="345"/>
    </row>
    <row r="2297" spans="16:17" x14ac:dyDescent="0.2">
      <c r="P2297" s="345"/>
      <c r="Q2297" s="345"/>
    </row>
    <row r="2298" spans="16:17" x14ac:dyDescent="0.2">
      <c r="P2298" s="345"/>
      <c r="Q2298" s="345"/>
    </row>
    <row r="2299" spans="16:17" x14ac:dyDescent="0.2">
      <c r="P2299" s="345"/>
      <c r="Q2299" s="345"/>
    </row>
    <row r="2300" spans="16:17" x14ac:dyDescent="0.2">
      <c r="P2300" s="345"/>
      <c r="Q2300" s="345"/>
    </row>
    <row r="2301" spans="16:17" x14ac:dyDescent="0.2">
      <c r="P2301" s="345"/>
      <c r="Q2301" s="345"/>
    </row>
    <row r="2302" spans="16:17" x14ac:dyDescent="0.2">
      <c r="P2302" s="345"/>
      <c r="Q2302" s="345"/>
    </row>
    <row r="2303" spans="16:17" x14ac:dyDescent="0.2">
      <c r="P2303" s="345"/>
      <c r="Q2303" s="345"/>
    </row>
    <row r="2304" spans="16:17" x14ac:dyDescent="0.2">
      <c r="P2304" s="345"/>
      <c r="Q2304" s="345"/>
    </row>
    <row r="2305" spans="16:17" x14ac:dyDescent="0.2">
      <c r="P2305" s="345"/>
      <c r="Q2305" s="345"/>
    </row>
    <row r="2306" spans="16:17" x14ac:dyDescent="0.2">
      <c r="P2306" s="345"/>
      <c r="Q2306" s="345"/>
    </row>
    <row r="2307" spans="16:17" x14ac:dyDescent="0.2">
      <c r="P2307" s="345"/>
      <c r="Q2307" s="345"/>
    </row>
    <row r="2308" spans="16:17" x14ac:dyDescent="0.2">
      <c r="P2308" s="345"/>
      <c r="Q2308" s="345"/>
    </row>
    <row r="2309" spans="16:17" x14ac:dyDescent="0.2">
      <c r="P2309" s="345"/>
      <c r="Q2309" s="345"/>
    </row>
    <row r="2310" spans="16:17" x14ac:dyDescent="0.2">
      <c r="P2310" s="345"/>
      <c r="Q2310" s="345"/>
    </row>
    <row r="2311" spans="16:17" x14ac:dyDescent="0.2">
      <c r="P2311" s="345"/>
      <c r="Q2311" s="345"/>
    </row>
    <row r="2312" spans="16:17" x14ac:dyDescent="0.2">
      <c r="P2312" s="345"/>
      <c r="Q2312" s="345"/>
    </row>
    <row r="2313" spans="16:17" x14ac:dyDescent="0.2">
      <c r="P2313" s="345"/>
      <c r="Q2313" s="345"/>
    </row>
    <row r="2314" spans="16:17" x14ac:dyDescent="0.2">
      <c r="P2314" s="345"/>
      <c r="Q2314" s="345"/>
    </row>
    <row r="2315" spans="16:17" x14ac:dyDescent="0.2">
      <c r="P2315" s="345"/>
      <c r="Q2315" s="345"/>
    </row>
    <row r="2316" spans="16:17" x14ac:dyDescent="0.2">
      <c r="P2316" s="345"/>
      <c r="Q2316" s="345"/>
    </row>
    <row r="2317" spans="16:17" x14ac:dyDescent="0.2">
      <c r="P2317" s="345"/>
      <c r="Q2317" s="345"/>
    </row>
    <row r="2318" spans="16:17" x14ac:dyDescent="0.2">
      <c r="P2318" s="345"/>
      <c r="Q2318" s="345"/>
    </row>
    <row r="2319" spans="16:17" x14ac:dyDescent="0.2">
      <c r="P2319" s="345"/>
      <c r="Q2319" s="345"/>
    </row>
    <row r="2320" spans="16:17" x14ac:dyDescent="0.2">
      <c r="P2320" s="345"/>
      <c r="Q2320" s="345"/>
    </row>
    <row r="2321" spans="16:17" x14ac:dyDescent="0.2">
      <c r="P2321" s="345"/>
      <c r="Q2321" s="345"/>
    </row>
    <row r="2322" spans="16:17" x14ac:dyDescent="0.2">
      <c r="P2322" s="345"/>
      <c r="Q2322" s="345"/>
    </row>
    <row r="2323" spans="16:17" x14ac:dyDescent="0.2">
      <c r="P2323" s="345"/>
      <c r="Q2323" s="345"/>
    </row>
    <row r="2324" spans="16:17" x14ac:dyDescent="0.2">
      <c r="P2324" s="345"/>
      <c r="Q2324" s="345"/>
    </row>
    <row r="2325" spans="16:17" x14ac:dyDescent="0.2">
      <c r="P2325" s="345"/>
      <c r="Q2325" s="345"/>
    </row>
    <row r="2326" spans="16:17" x14ac:dyDescent="0.2">
      <c r="P2326" s="345"/>
      <c r="Q2326" s="345"/>
    </row>
    <row r="2327" spans="16:17" x14ac:dyDescent="0.2">
      <c r="P2327" s="345"/>
      <c r="Q2327" s="345"/>
    </row>
    <row r="2328" spans="16:17" x14ac:dyDescent="0.2">
      <c r="P2328" s="345"/>
      <c r="Q2328" s="345"/>
    </row>
    <row r="2329" spans="16:17" x14ac:dyDescent="0.2">
      <c r="P2329" s="345"/>
      <c r="Q2329" s="345"/>
    </row>
    <row r="2330" spans="16:17" x14ac:dyDescent="0.2">
      <c r="P2330" s="345"/>
      <c r="Q2330" s="345"/>
    </row>
    <row r="2331" spans="16:17" x14ac:dyDescent="0.2">
      <c r="P2331" s="345"/>
      <c r="Q2331" s="345"/>
    </row>
    <row r="2332" spans="16:17" x14ac:dyDescent="0.2">
      <c r="P2332" s="345"/>
      <c r="Q2332" s="345"/>
    </row>
    <row r="2333" spans="16:17" x14ac:dyDescent="0.2">
      <c r="P2333" s="345"/>
      <c r="Q2333" s="345"/>
    </row>
    <row r="2334" spans="16:17" x14ac:dyDescent="0.2">
      <c r="P2334" s="345"/>
      <c r="Q2334" s="345"/>
    </row>
    <row r="2335" spans="16:17" x14ac:dyDescent="0.2">
      <c r="P2335" s="345"/>
      <c r="Q2335" s="345"/>
    </row>
    <row r="2336" spans="16:17" x14ac:dyDescent="0.2">
      <c r="P2336" s="345"/>
      <c r="Q2336" s="345"/>
    </row>
    <row r="2337" spans="16:17" x14ac:dyDescent="0.2">
      <c r="P2337" s="345"/>
      <c r="Q2337" s="345"/>
    </row>
    <row r="2338" spans="16:17" x14ac:dyDescent="0.2">
      <c r="P2338" s="345"/>
      <c r="Q2338" s="345"/>
    </row>
    <row r="2339" spans="16:17" x14ac:dyDescent="0.2">
      <c r="P2339" s="345"/>
      <c r="Q2339" s="345"/>
    </row>
    <row r="2340" spans="16:17" x14ac:dyDescent="0.2">
      <c r="P2340" s="345"/>
      <c r="Q2340" s="345"/>
    </row>
    <row r="2341" spans="16:17" x14ac:dyDescent="0.2">
      <c r="P2341" s="345"/>
      <c r="Q2341" s="345"/>
    </row>
    <row r="2342" spans="16:17" x14ac:dyDescent="0.2">
      <c r="P2342" s="345"/>
      <c r="Q2342" s="345"/>
    </row>
    <row r="2343" spans="16:17" x14ac:dyDescent="0.2">
      <c r="P2343" s="345"/>
      <c r="Q2343" s="345"/>
    </row>
    <row r="2344" spans="16:17" x14ac:dyDescent="0.2">
      <c r="P2344" s="345"/>
      <c r="Q2344" s="345"/>
    </row>
    <row r="2345" spans="16:17" x14ac:dyDescent="0.2">
      <c r="P2345" s="345"/>
      <c r="Q2345" s="345"/>
    </row>
    <row r="2346" spans="16:17" x14ac:dyDescent="0.2">
      <c r="P2346" s="345"/>
      <c r="Q2346" s="345"/>
    </row>
    <row r="2347" spans="16:17" x14ac:dyDescent="0.2">
      <c r="P2347" s="345"/>
      <c r="Q2347" s="345"/>
    </row>
    <row r="2348" spans="16:17" x14ac:dyDescent="0.2">
      <c r="P2348" s="345"/>
      <c r="Q2348" s="345"/>
    </row>
    <row r="2349" spans="16:17" x14ac:dyDescent="0.2">
      <c r="P2349" s="345"/>
      <c r="Q2349" s="345"/>
    </row>
    <row r="2350" spans="16:17" x14ac:dyDescent="0.2">
      <c r="P2350" s="345"/>
      <c r="Q2350" s="345"/>
    </row>
    <row r="2351" spans="16:17" x14ac:dyDescent="0.2">
      <c r="P2351" s="345"/>
      <c r="Q2351" s="345"/>
    </row>
    <row r="2352" spans="16:17" x14ac:dyDescent="0.2">
      <c r="P2352" s="345"/>
      <c r="Q2352" s="345"/>
    </row>
    <row r="2353" spans="16:17" x14ac:dyDescent="0.2">
      <c r="P2353" s="345"/>
      <c r="Q2353" s="345"/>
    </row>
    <row r="2354" spans="16:17" x14ac:dyDescent="0.2">
      <c r="P2354" s="345"/>
      <c r="Q2354" s="345"/>
    </row>
    <row r="2355" spans="16:17" x14ac:dyDescent="0.2">
      <c r="P2355" s="345"/>
      <c r="Q2355" s="345"/>
    </row>
    <row r="2356" spans="16:17" x14ac:dyDescent="0.2">
      <c r="P2356" s="345"/>
      <c r="Q2356" s="345"/>
    </row>
    <row r="2357" spans="16:17" x14ac:dyDescent="0.2">
      <c r="P2357" s="345"/>
      <c r="Q2357" s="345"/>
    </row>
    <row r="2358" spans="16:17" x14ac:dyDescent="0.2">
      <c r="P2358" s="345"/>
      <c r="Q2358" s="345"/>
    </row>
    <row r="2359" spans="16:17" x14ac:dyDescent="0.2">
      <c r="P2359" s="345"/>
      <c r="Q2359" s="345"/>
    </row>
    <row r="2360" spans="16:17" x14ac:dyDescent="0.2">
      <c r="P2360" s="345"/>
      <c r="Q2360" s="345"/>
    </row>
    <row r="2361" spans="16:17" x14ac:dyDescent="0.2">
      <c r="P2361" s="345"/>
      <c r="Q2361" s="345"/>
    </row>
    <row r="2362" spans="16:17" x14ac:dyDescent="0.2">
      <c r="P2362" s="345"/>
      <c r="Q2362" s="345"/>
    </row>
    <row r="2363" spans="16:17" x14ac:dyDescent="0.2">
      <c r="P2363" s="345"/>
      <c r="Q2363" s="345"/>
    </row>
    <row r="2364" spans="16:17" x14ac:dyDescent="0.2">
      <c r="P2364" s="345"/>
      <c r="Q2364" s="345"/>
    </row>
    <row r="2365" spans="16:17" x14ac:dyDescent="0.2">
      <c r="P2365" s="345"/>
      <c r="Q2365" s="345"/>
    </row>
    <row r="2366" spans="16:17" x14ac:dyDescent="0.2">
      <c r="P2366" s="345"/>
      <c r="Q2366" s="345"/>
    </row>
    <row r="2367" spans="16:17" x14ac:dyDescent="0.2">
      <c r="P2367" s="345"/>
      <c r="Q2367" s="345"/>
    </row>
    <row r="2368" spans="16:17" x14ac:dyDescent="0.2">
      <c r="P2368" s="345"/>
      <c r="Q2368" s="345"/>
    </row>
    <row r="2369" spans="16:17" x14ac:dyDescent="0.2">
      <c r="P2369" s="345"/>
      <c r="Q2369" s="345"/>
    </row>
    <row r="2370" spans="16:17" x14ac:dyDescent="0.2">
      <c r="P2370" s="345"/>
      <c r="Q2370" s="345"/>
    </row>
    <row r="2371" spans="16:17" x14ac:dyDescent="0.2">
      <c r="P2371" s="345"/>
      <c r="Q2371" s="345"/>
    </row>
    <row r="2372" spans="16:17" x14ac:dyDescent="0.2">
      <c r="P2372" s="345"/>
      <c r="Q2372" s="345"/>
    </row>
    <row r="2373" spans="16:17" x14ac:dyDescent="0.2">
      <c r="P2373" s="345"/>
      <c r="Q2373" s="345"/>
    </row>
    <row r="2374" spans="16:17" x14ac:dyDescent="0.2">
      <c r="P2374" s="345"/>
      <c r="Q2374" s="345"/>
    </row>
    <row r="2375" spans="16:17" x14ac:dyDescent="0.2">
      <c r="P2375" s="345"/>
      <c r="Q2375" s="345"/>
    </row>
    <row r="2376" spans="16:17" x14ac:dyDescent="0.2">
      <c r="P2376" s="345"/>
      <c r="Q2376" s="345"/>
    </row>
    <row r="2377" spans="16:17" x14ac:dyDescent="0.2">
      <c r="P2377" s="345"/>
      <c r="Q2377" s="345"/>
    </row>
    <row r="2378" spans="16:17" x14ac:dyDescent="0.2">
      <c r="P2378" s="345"/>
      <c r="Q2378" s="345"/>
    </row>
    <row r="2379" spans="16:17" x14ac:dyDescent="0.2">
      <c r="P2379" s="345"/>
      <c r="Q2379" s="345"/>
    </row>
    <row r="2380" spans="16:17" x14ac:dyDescent="0.2">
      <c r="P2380" s="345"/>
      <c r="Q2380" s="345"/>
    </row>
    <row r="2381" spans="16:17" x14ac:dyDescent="0.2">
      <c r="P2381" s="345"/>
      <c r="Q2381" s="345"/>
    </row>
    <row r="2382" spans="16:17" x14ac:dyDescent="0.2">
      <c r="P2382" s="345"/>
      <c r="Q2382" s="345"/>
    </row>
    <row r="2383" spans="16:17" x14ac:dyDescent="0.2">
      <c r="P2383" s="345"/>
      <c r="Q2383" s="345"/>
    </row>
    <row r="2384" spans="16:17" x14ac:dyDescent="0.2">
      <c r="P2384" s="345"/>
      <c r="Q2384" s="345"/>
    </row>
    <row r="2385" spans="16:17" x14ac:dyDescent="0.2">
      <c r="P2385" s="345"/>
      <c r="Q2385" s="345"/>
    </row>
    <row r="2386" spans="16:17" x14ac:dyDescent="0.2">
      <c r="P2386" s="345"/>
      <c r="Q2386" s="345"/>
    </row>
    <row r="2387" spans="16:17" x14ac:dyDescent="0.2">
      <c r="P2387" s="345"/>
      <c r="Q2387" s="345"/>
    </row>
    <row r="2388" spans="16:17" x14ac:dyDescent="0.2">
      <c r="P2388" s="345"/>
      <c r="Q2388" s="345"/>
    </row>
    <row r="2389" spans="16:17" x14ac:dyDescent="0.2">
      <c r="P2389" s="345"/>
      <c r="Q2389" s="345"/>
    </row>
    <row r="2390" spans="16:17" x14ac:dyDescent="0.2">
      <c r="P2390" s="345"/>
      <c r="Q2390" s="345"/>
    </row>
    <row r="2391" spans="16:17" x14ac:dyDescent="0.2">
      <c r="P2391" s="345"/>
      <c r="Q2391" s="345"/>
    </row>
    <row r="2392" spans="16:17" x14ac:dyDescent="0.2">
      <c r="P2392" s="345"/>
      <c r="Q2392" s="345"/>
    </row>
    <row r="2393" spans="16:17" x14ac:dyDescent="0.2">
      <c r="P2393" s="345"/>
      <c r="Q2393" s="345"/>
    </row>
    <row r="2394" spans="16:17" x14ac:dyDescent="0.2">
      <c r="P2394" s="345"/>
      <c r="Q2394" s="345"/>
    </row>
    <row r="2395" spans="16:17" x14ac:dyDescent="0.2">
      <c r="P2395" s="345"/>
      <c r="Q2395" s="345"/>
    </row>
    <row r="2396" spans="16:17" x14ac:dyDescent="0.2">
      <c r="P2396" s="345"/>
      <c r="Q2396" s="345"/>
    </row>
    <row r="2397" spans="16:17" x14ac:dyDescent="0.2">
      <c r="P2397" s="345"/>
      <c r="Q2397" s="345"/>
    </row>
    <row r="2398" spans="16:17" x14ac:dyDescent="0.2">
      <c r="P2398" s="345"/>
      <c r="Q2398" s="345"/>
    </row>
    <row r="2399" spans="16:17" x14ac:dyDescent="0.2">
      <c r="P2399" s="345"/>
      <c r="Q2399" s="345"/>
    </row>
    <row r="2400" spans="16:17" x14ac:dyDescent="0.2">
      <c r="P2400" s="345"/>
      <c r="Q2400" s="345"/>
    </row>
    <row r="2401" spans="16:17" x14ac:dyDescent="0.2">
      <c r="P2401" s="345"/>
      <c r="Q2401" s="345"/>
    </row>
    <row r="2402" spans="16:17" x14ac:dyDescent="0.2">
      <c r="P2402" s="345"/>
      <c r="Q2402" s="345"/>
    </row>
    <row r="2403" spans="16:17" x14ac:dyDescent="0.2">
      <c r="P2403" s="345"/>
      <c r="Q2403" s="345"/>
    </row>
    <row r="2404" spans="16:17" x14ac:dyDescent="0.2">
      <c r="P2404" s="345"/>
      <c r="Q2404" s="345"/>
    </row>
    <row r="2405" spans="16:17" x14ac:dyDescent="0.2">
      <c r="P2405" s="345"/>
      <c r="Q2405" s="345"/>
    </row>
    <row r="2406" spans="16:17" x14ac:dyDescent="0.2">
      <c r="P2406" s="345"/>
      <c r="Q2406" s="345"/>
    </row>
    <row r="2407" spans="16:17" x14ac:dyDescent="0.2">
      <c r="P2407" s="345"/>
      <c r="Q2407" s="345"/>
    </row>
    <row r="2408" spans="16:17" x14ac:dyDescent="0.2">
      <c r="P2408" s="345"/>
      <c r="Q2408" s="345"/>
    </row>
    <row r="2409" spans="16:17" x14ac:dyDescent="0.2">
      <c r="P2409" s="345"/>
      <c r="Q2409" s="345"/>
    </row>
    <row r="2410" spans="16:17" x14ac:dyDescent="0.2">
      <c r="P2410" s="345"/>
      <c r="Q2410" s="345"/>
    </row>
    <row r="2411" spans="16:17" x14ac:dyDescent="0.2">
      <c r="P2411" s="345"/>
      <c r="Q2411" s="345"/>
    </row>
    <row r="2412" spans="16:17" x14ac:dyDescent="0.2">
      <c r="P2412" s="345"/>
      <c r="Q2412" s="345"/>
    </row>
    <row r="2413" spans="16:17" x14ac:dyDescent="0.2">
      <c r="P2413" s="345"/>
      <c r="Q2413" s="345"/>
    </row>
    <row r="2414" spans="16:17" x14ac:dyDescent="0.2">
      <c r="P2414" s="345"/>
      <c r="Q2414" s="345"/>
    </row>
    <row r="2415" spans="16:17" x14ac:dyDescent="0.2">
      <c r="P2415" s="345"/>
      <c r="Q2415" s="345"/>
    </row>
    <row r="2416" spans="16:17" x14ac:dyDescent="0.2">
      <c r="P2416" s="345"/>
      <c r="Q2416" s="345"/>
    </row>
    <row r="2417" spans="16:17" x14ac:dyDescent="0.2">
      <c r="P2417" s="345"/>
      <c r="Q2417" s="345"/>
    </row>
    <row r="2418" spans="16:17" x14ac:dyDescent="0.2">
      <c r="P2418" s="345"/>
      <c r="Q2418" s="345"/>
    </row>
    <row r="2419" spans="16:17" x14ac:dyDescent="0.2">
      <c r="P2419" s="345"/>
      <c r="Q2419" s="345"/>
    </row>
    <row r="2420" spans="16:17" x14ac:dyDescent="0.2">
      <c r="P2420" s="345"/>
      <c r="Q2420" s="345"/>
    </row>
    <row r="2421" spans="16:17" x14ac:dyDescent="0.2">
      <c r="P2421" s="345"/>
      <c r="Q2421" s="345"/>
    </row>
    <row r="2422" spans="16:17" x14ac:dyDescent="0.2">
      <c r="P2422" s="345"/>
      <c r="Q2422" s="345"/>
    </row>
    <row r="2423" spans="16:17" x14ac:dyDescent="0.2">
      <c r="P2423" s="345"/>
      <c r="Q2423" s="345"/>
    </row>
    <row r="2424" spans="16:17" x14ac:dyDescent="0.2">
      <c r="P2424" s="345"/>
      <c r="Q2424" s="345"/>
    </row>
    <row r="2425" spans="16:17" x14ac:dyDescent="0.2">
      <c r="P2425" s="345"/>
      <c r="Q2425" s="345"/>
    </row>
    <row r="2426" spans="16:17" x14ac:dyDescent="0.2">
      <c r="P2426" s="345"/>
      <c r="Q2426" s="345"/>
    </row>
    <row r="2427" spans="16:17" x14ac:dyDescent="0.2">
      <c r="P2427" s="345"/>
      <c r="Q2427" s="345"/>
    </row>
    <row r="2428" spans="16:17" x14ac:dyDescent="0.2">
      <c r="P2428" s="345"/>
      <c r="Q2428" s="345"/>
    </row>
    <row r="2429" spans="16:17" x14ac:dyDescent="0.2">
      <c r="P2429" s="345"/>
      <c r="Q2429" s="345"/>
    </row>
    <row r="2430" spans="16:17" x14ac:dyDescent="0.2">
      <c r="P2430" s="345"/>
      <c r="Q2430" s="345"/>
    </row>
    <row r="2431" spans="16:17" x14ac:dyDescent="0.2">
      <c r="P2431" s="345"/>
      <c r="Q2431" s="345"/>
    </row>
    <row r="2432" spans="16:17" x14ac:dyDescent="0.2">
      <c r="P2432" s="345"/>
      <c r="Q2432" s="345"/>
    </row>
    <row r="2433" spans="16:17" x14ac:dyDescent="0.2">
      <c r="P2433" s="345"/>
      <c r="Q2433" s="345"/>
    </row>
    <row r="2434" spans="16:17" x14ac:dyDescent="0.2">
      <c r="P2434" s="345"/>
      <c r="Q2434" s="345"/>
    </row>
    <row r="2435" spans="16:17" x14ac:dyDescent="0.2">
      <c r="P2435" s="345"/>
      <c r="Q2435" s="345"/>
    </row>
    <row r="2436" spans="16:17" x14ac:dyDescent="0.2">
      <c r="P2436" s="345"/>
      <c r="Q2436" s="345"/>
    </row>
    <row r="2437" spans="16:17" x14ac:dyDescent="0.2">
      <c r="P2437" s="345"/>
      <c r="Q2437" s="345"/>
    </row>
    <row r="2438" spans="16:17" x14ac:dyDescent="0.2">
      <c r="P2438" s="345"/>
      <c r="Q2438" s="345"/>
    </row>
    <row r="2439" spans="16:17" x14ac:dyDescent="0.2">
      <c r="P2439" s="345"/>
      <c r="Q2439" s="345"/>
    </row>
    <row r="2440" spans="16:17" x14ac:dyDescent="0.2">
      <c r="P2440" s="345"/>
      <c r="Q2440" s="345"/>
    </row>
    <row r="2441" spans="16:17" x14ac:dyDescent="0.2">
      <c r="P2441" s="345"/>
      <c r="Q2441" s="345"/>
    </row>
    <row r="2442" spans="16:17" x14ac:dyDescent="0.2">
      <c r="P2442" s="345"/>
      <c r="Q2442" s="345"/>
    </row>
    <row r="2443" spans="16:17" x14ac:dyDescent="0.2">
      <c r="P2443" s="345"/>
      <c r="Q2443" s="345"/>
    </row>
    <row r="2444" spans="16:17" x14ac:dyDescent="0.2">
      <c r="P2444" s="345"/>
      <c r="Q2444" s="345"/>
    </row>
    <row r="2445" spans="16:17" x14ac:dyDescent="0.2">
      <c r="P2445" s="345"/>
      <c r="Q2445" s="345"/>
    </row>
    <row r="2446" spans="16:17" x14ac:dyDescent="0.2">
      <c r="P2446" s="345"/>
      <c r="Q2446" s="345"/>
    </row>
    <row r="2447" spans="16:17" x14ac:dyDescent="0.2">
      <c r="P2447" s="345"/>
      <c r="Q2447" s="345"/>
    </row>
    <row r="2448" spans="16:17" x14ac:dyDescent="0.2">
      <c r="P2448" s="345"/>
      <c r="Q2448" s="345"/>
    </row>
    <row r="2449" spans="16:17" x14ac:dyDescent="0.2">
      <c r="P2449" s="345"/>
      <c r="Q2449" s="345"/>
    </row>
    <row r="2450" spans="16:17" x14ac:dyDescent="0.2">
      <c r="P2450" s="345"/>
      <c r="Q2450" s="345"/>
    </row>
    <row r="2451" spans="16:17" x14ac:dyDescent="0.2">
      <c r="P2451" s="345"/>
      <c r="Q2451" s="345"/>
    </row>
    <row r="2452" spans="16:17" x14ac:dyDescent="0.2">
      <c r="P2452" s="345"/>
      <c r="Q2452" s="345"/>
    </row>
    <row r="2453" spans="16:17" x14ac:dyDescent="0.2">
      <c r="P2453" s="345"/>
      <c r="Q2453" s="345"/>
    </row>
    <row r="2454" spans="16:17" x14ac:dyDescent="0.2">
      <c r="P2454" s="345"/>
      <c r="Q2454" s="345"/>
    </row>
    <row r="2455" spans="16:17" x14ac:dyDescent="0.2">
      <c r="P2455" s="345"/>
      <c r="Q2455" s="345"/>
    </row>
    <row r="2456" spans="16:17" x14ac:dyDescent="0.2">
      <c r="P2456" s="345"/>
      <c r="Q2456" s="345"/>
    </row>
    <row r="2457" spans="16:17" x14ac:dyDescent="0.2">
      <c r="P2457" s="345"/>
      <c r="Q2457" s="345"/>
    </row>
    <row r="2458" spans="16:17" x14ac:dyDescent="0.2">
      <c r="P2458" s="345"/>
      <c r="Q2458" s="345"/>
    </row>
    <row r="2459" spans="16:17" x14ac:dyDescent="0.2">
      <c r="P2459" s="345"/>
      <c r="Q2459" s="345"/>
    </row>
    <row r="2460" spans="16:17" x14ac:dyDescent="0.2">
      <c r="P2460" s="345"/>
      <c r="Q2460" s="345"/>
    </row>
    <row r="2461" spans="16:17" x14ac:dyDescent="0.2">
      <c r="P2461" s="345"/>
      <c r="Q2461" s="345"/>
    </row>
    <row r="2462" spans="16:17" x14ac:dyDescent="0.2">
      <c r="P2462" s="345"/>
      <c r="Q2462" s="345"/>
    </row>
    <row r="2463" spans="16:17" x14ac:dyDescent="0.2">
      <c r="P2463" s="345"/>
      <c r="Q2463" s="345"/>
    </row>
    <row r="2464" spans="16:17" x14ac:dyDescent="0.2">
      <c r="P2464" s="345"/>
      <c r="Q2464" s="345"/>
    </row>
    <row r="2465" spans="16:17" x14ac:dyDescent="0.2">
      <c r="P2465" s="345"/>
      <c r="Q2465" s="345"/>
    </row>
    <row r="2466" spans="16:17" x14ac:dyDescent="0.2">
      <c r="P2466" s="345"/>
      <c r="Q2466" s="345"/>
    </row>
    <row r="2467" spans="16:17" x14ac:dyDescent="0.2">
      <c r="P2467" s="345"/>
      <c r="Q2467" s="345"/>
    </row>
    <row r="2468" spans="16:17" x14ac:dyDescent="0.2">
      <c r="P2468" s="345"/>
      <c r="Q2468" s="345"/>
    </row>
    <row r="2469" spans="16:17" x14ac:dyDescent="0.2">
      <c r="P2469" s="345"/>
      <c r="Q2469" s="345"/>
    </row>
    <row r="2470" spans="16:17" x14ac:dyDescent="0.2">
      <c r="P2470" s="345"/>
      <c r="Q2470" s="345"/>
    </row>
    <row r="2471" spans="16:17" x14ac:dyDescent="0.2">
      <c r="P2471" s="345"/>
      <c r="Q2471" s="345"/>
    </row>
    <row r="2472" spans="16:17" x14ac:dyDescent="0.2">
      <c r="P2472" s="345"/>
      <c r="Q2472" s="345"/>
    </row>
    <row r="2473" spans="16:17" x14ac:dyDescent="0.2">
      <c r="P2473" s="345"/>
      <c r="Q2473" s="345"/>
    </row>
    <row r="2474" spans="16:17" x14ac:dyDescent="0.2">
      <c r="P2474" s="345"/>
      <c r="Q2474" s="345"/>
    </row>
    <row r="2475" spans="16:17" x14ac:dyDescent="0.2">
      <c r="P2475" s="345"/>
      <c r="Q2475" s="345"/>
    </row>
    <row r="2476" spans="16:17" x14ac:dyDescent="0.2">
      <c r="P2476" s="345"/>
      <c r="Q2476" s="345"/>
    </row>
    <row r="2477" spans="16:17" x14ac:dyDescent="0.2">
      <c r="P2477" s="345"/>
      <c r="Q2477" s="345"/>
    </row>
    <row r="2478" spans="16:17" x14ac:dyDescent="0.2">
      <c r="P2478" s="345"/>
      <c r="Q2478" s="345"/>
    </row>
    <row r="2479" spans="16:17" x14ac:dyDescent="0.2">
      <c r="P2479" s="345"/>
      <c r="Q2479" s="345"/>
    </row>
    <row r="2480" spans="16:17" x14ac:dyDescent="0.2">
      <c r="P2480" s="345"/>
      <c r="Q2480" s="345"/>
    </row>
    <row r="2481" spans="16:17" x14ac:dyDescent="0.2">
      <c r="P2481" s="345"/>
      <c r="Q2481" s="345"/>
    </row>
    <row r="2482" spans="16:17" x14ac:dyDescent="0.2">
      <c r="P2482" s="345"/>
      <c r="Q2482" s="345"/>
    </row>
    <row r="2483" spans="16:17" x14ac:dyDescent="0.2">
      <c r="P2483" s="345"/>
      <c r="Q2483" s="345"/>
    </row>
    <row r="2484" spans="16:17" x14ac:dyDescent="0.2">
      <c r="P2484" s="345"/>
      <c r="Q2484" s="345"/>
    </row>
    <row r="2485" spans="16:17" x14ac:dyDescent="0.2">
      <c r="P2485" s="345"/>
      <c r="Q2485" s="345"/>
    </row>
    <row r="2486" spans="16:17" x14ac:dyDescent="0.2">
      <c r="P2486" s="345"/>
      <c r="Q2486" s="345"/>
    </row>
    <row r="2487" spans="16:17" x14ac:dyDescent="0.2">
      <c r="P2487" s="345"/>
      <c r="Q2487" s="345"/>
    </row>
    <row r="2488" spans="16:17" x14ac:dyDescent="0.2">
      <c r="P2488" s="345"/>
      <c r="Q2488" s="345"/>
    </row>
    <row r="2489" spans="16:17" x14ac:dyDescent="0.2">
      <c r="P2489" s="345"/>
      <c r="Q2489" s="345"/>
    </row>
    <row r="2490" spans="16:17" x14ac:dyDescent="0.2">
      <c r="P2490" s="345"/>
      <c r="Q2490" s="345"/>
    </row>
    <row r="2491" spans="16:17" x14ac:dyDescent="0.2">
      <c r="P2491" s="345"/>
      <c r="Q2491" s="345"/>
    </row>
    <row r="2492" spans="16:17" x14ac:dyDescent="0.2">
      <c r="P2492" s="345"/>
      <c r="Q2492" s="345"/>
    </row>
    <row r="2493" spans="16:17" x14ac:dyDescent="0.2">
      <c r="P2493" s="345"/>
      <c r="Q2493" s="345"/>
    </row>
    <row r="2494" spans="16:17" x14ac:dyDescent="0.2">
      <c r="P2494" s="345"/>
      <c r="Q2494" s="345"/>
    </row>
    <row r="2495" spans="16:17" x14ac:dyDescent="0.2">
      <c r="P2495" s="345"/>
      <c r="Q2495" s="345"/>
    </row>
    <row r="2496" spans="16:17" x14ac:dyDescent="0.2">
      <c r="P2496" s="345"/>
      <c r="Q2496" s="345"/>
    </row>
    <row r="2497" spans="16:17" x14ac:dyDescent="0.2">
      <c r="P2497" s="345"/>
      <c r="Q2497" s="345"/>
    </row>
    <row r="2498" spans="16:17" x14ac:dyDescent="0.2">
      <c r="P2498" s="345"/>
      <c r="Q2498" s="345"/>
    </row>
    <row r="2499" spans="16:17" x14ac:dyDescent="0.2">
      <c r="P2499" s="345"/>
      <c r="Q2499" s="345"/>
    </row>
    <row r="2500" spans="16:17" x14ac:dyDescent="0.2">
      <c r="P2500" s="345"/>
      <c r="Q2500" s="345"/>
    </row>
    <row r="2501" spans="16:17" x14ac:dyDescent="0.2">
      <c r="P2501" s="345"/>
      <c r="Q2501" s="345"/>
    </row>
    <row r="2502" spans="16:17" x14ac:dyDescent="0.2">
      <c r="P2502" s="345"/>
      <c r="Q2502" s="345"/>
    </row>
    <row r="2503" spans="16:17" x14ac:dyDescent="0.2">
      <c r="P2503" s="345"/>
      <c r="Q2503" s="345"/>
    </row>
    <row r="2504" spans="16:17" x14ac:dyDescent="0.2">
      <c r="P2504" s="345"/>
      <c r="Q2504" s="345"/>
    </row>
    <row r="2505" spans="16:17" x14ac:dyDescent="0.2">
      <c r="P2505" s="345"/>
      <c r="Q2505" s="345"/>
    </row>
    <row r="2506" spans="16:17" x14ac:dyDescent="0.2">
      <c r="P2506" s="345"/>
      <c r="Q2506" s="345"/>
    </row>
    <row r="2507" spans="16:17" x14ac:dyDescent="0.2">
      <c r="P2507" s="345"/>
      <c r="Q2507" s="345"/>
    </row>
    <row r="2508" spans="16:17" x14ac:dyDescent="0.2">
      <c r="P2508" s="345"/>
      <c r="Q2508" s="345"/>
    </row>
    <row r="2509" spans="16:17" x14ac:dyDescent="0.2">
      <c r="P2509" s="345"/>
      <c r="Q2509" s="345"/>
    </row>
    <row r="2510" spans="16:17" x14ac:dyDescent="0.2">
      <c r="P2510" s="345"/>
      <c r="Q2510" s="345"/>
    </row>
    <row r="2511" spans="16:17" x14ac:dyDescent="0.2">
      <c r="P2511" s="345"/>
      <c r="Q2511" s="345"/>
    </row>
    <row r="2512" spans="16:17" x14ac:dyDescent="0.2">
      <c r="P2512" s="345"/>
      <c r="Q2512" s="345"/>
    </row>
    <row r="2513" spans="16:17" x14ac:dyDescent="0.2">
      <c r="P2513" s="345"/>
      <c r="Q2513" s="345"/>
    </row>
    <row r="2514" spans="16:17" x14ac:dyDescent="0.2">
      <c r="P2514" s="345"/>
      <c r="Q2514" s="345"/>
    </row>
    <row r="2515" spans="16:17" x14ac:dyDescent="0.2">
      <c r="P2515" s="345"/>
      <c r="Q2515" s="345"/>
    </row>
    <row r="2516" spans="16:17" x14ac:dyDescent="0.2">
      <c r="P2516" s="345"/>
      <c r="Q2516" s="345"/>
    </row>
    <row r="2517" spans="16:17" x14ac:dyDescent="0.2">
      <c r="P2517" s="345"/>
      <c r="Q2517" s="345"/>
    </row>
    <row r="2518" spans="16:17" x14ac:dyDescent="0.2">
      <c r="P2518" s="345"/>
      <c r="Q2518" s="345"/>
    </row>
    <row r="2519" spans="16:17" x14ac:dyDescent="0.2">
      <c r="P2519" s="345"/>
      <c r="Q2519" s="345"/>
    </row>
    <row r="2520" spans="16:17" x14ac:dyDescent="0.2">
      <c r="P2520" s="345"/>
      <c r="Q2520" s="345"/>
    </row>
    <row r="2521" spans="16:17" x14ac:dyDescent="0.2">
      <c r="P2521" s="345"/>
      <c r="Q2521" s="345"/>
    </row>
    <row r="2522" spans="16:17" x14ac:dyDescent="0.2">
      <c r="P2522" s="345"/>
      <c r="Q2522" s="345"/>
    </row>
    <row r="2523" spans="16:17" x14ac:dyDescent="0.2">
      <c r="P2523" s="345"/>
      <c r="Q2523" s="345"/>
    </row>
    <row r="2524" spans="16:17" x14ac:dyDescent="0.2">
      <c r="P2524" s="345"/>
      <c r="Q2524" s="345"/>
    </row>
    <row r="2525" spans="16:17" x14ac:dyDescent="0.2">
      <c r="P2525" s="345"/>
      <c r="Q2525" s="345"/>
    </row>
    <row r="2526" spans="16:17" x14ac:dyDescent="0.2">
      <c r="P2526" s="345"/>
      <c r="Q2526" s="345"/>
    </row>
    <row r="2527" spans="16:17" x14ac:dyDescent="0.2">
      <c r="P2527" s="345"/>
      <c r="Q2527" s="345"/>
    </row>
    <row r="2528" spans="16:17" x14ac:dyDescent="0.2">
      <c r="P2528" s="345"/>
      <c r="Q2528" s="345"/>
    </row>
    <row r="2529" spans="16:17" x14ac:dyDescent="0.2">
      <c r="P2529" s="345"/>
      <c r="Q2529" s="345"/>
    </row>
  </sheetData>
  <mergeCells count="18">
    <mergeCell ref="A416:D416"/>
    <mergeCell ref="A7:BA7"/>
    <mergeCell ref="A8:BA8"/>
    <mergeCell ref="B9:AY9"/>
    <mergeCell ref="B10:AY10"/>
    <mergeCell ref="B11:AY11"/>
    <mergeCell ref="B12:AY12"/>
    <mergeCell ref="B14:AX14"/>
    <mergeCell ref="B15:AX15"/>
    <mergeCell ref="A16:BA16"/>
    <mergeCell ref="A18:C18"/>
    <mergeCell ref="A19:D19"/>
    <mergeCell ref="A6:BA6"/>
    <mergeCell ref="A1:BA1"/>
    <mergeCell ref="A2:BA2"/>
    <mergeCell ref="A3:BA3"/>
    <mergeCell ref="A4:BA4"/>
    <mergeCell ref="A5:BA5"/>
  </mergeCells>
  <pageMargins left="0.98425196850393704" right="0" top="0" bottom="0" header="0.51181102362204722" footer="0.51181102362204722"/>
  <pageSetup paperSize="9" scale="58" fitToHeight="9" orientation="portrait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zoomScaleNormal="100" workbookViewId="0">
      <selection activeCell="A4" sqref="A4:T4"/>
    </sheetView>
  </sheetViews>
  <sheetFormatPr defaultRowHeight="12.75" x14ac:dyDescent="0.2"/>
  <cols>
    <col min="1" max="1" width="28.28515625" style="1" customWidth="1"/>
    <col min="2" max="2" width="54.42578125" style="1" customWidth="1"/>
    <col min="3" max="3" width="10.42578125" style="1" hidden="1" customWidth="1"/>
    <col min="4" max="12" width="9.140625" style="1" hidden="1" customWidth="1"/>
    <col min="13" max="14" width="10" style="1" hidden="1" customWidth="1"/>
    <col min="15" max="15" width="9.85546875" style="1" hidden="1" customWidth="1"/>
    <col min="16" max="16" width="18.7109375" style="1" hidden="1" customWidth="1"/>
    <col min="17" max="17" width="9.7109375" style="1" hidden="1" customWidth="1"/>
    <col min="18" max="18" width="28.42578125" style="1" customWidth="1"/>
    <col min="19" max="19" width="13.5703125" style="1" hidden="1" customWidth="1"/>
    <col min="20" max="20" width="8.28515625" style="1" hidden="1" customWidth="1"/>
    <col min="21" max="16384" width="9.140625" style="1"/>
  </cols>
  <sheetData>
    <row r="1" spans="1:20" ht="14.45" customHeight="1" x14ac:dyDescent="0.25">
      <c r="A1" s="639" t="s">
        <v>670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</row>
    <row r="2" spans="1:20" ht="19.899999999999999" customHeight="1" x14ac:dyDescent="0.25">
      <c r="A2" s="639" t="s">
        <v>619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</row>
    <row r="3" spans="1:20" ht="19.149999999999999" customHeight="1" x14ac:dyDescent="0.25">
      <c r="A3" s="639" t="s">
        <v>891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</row>
    <row r="4" spans="1:20" ht="18.75" customHeight="1" x14ac:dyDescent="0.25">
      <c r="A4" s="639" t="s">
        <v>1139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639"/>
      <c r="R4" s="639"/>
      <c r="S4" s="639"/>
      <c r="T4" s="639"/>
    </row>
    <row r="5" spans="1:20" ht="18.75" customHeight="1" x14ac:dyDescent="0.25">
      <c r="A5" s="639" t="s">
        <v>194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  <c r="Q5" s="639"/>
      <c r="R5" s="639"/>
    </row>
    <row r="6" spans="1:20" ht="15.75" x14ac:dyDescent="0.25">
      <c r="A6" s="639" t="s">
        <v>619</v>
      </c>
      <c r="B6" s="639"/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9"/>
      <c r="O6" s="639"/>
      <c r="P6" s="639"/>
      <c r="Q6" s="639"/>
      <c r="R6" s="639"/>
    </row>
    <row r="7" spans="1:20" ht="15.75" x14ac:dyDescent="0.25">
      <c r="A7" s="639" t="s">
        <v>381</v>
      </c>
      <c r="B7" s="639"/>
      <c r="C7" s="639"/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639"/>
      <c r="R7" s="639"/>
    </row>
    <row r="8" spans="1:20" ht="15.75" x14ac:dyDescent="0.25">
      <c r="A8" s="639" t="s">
        <v>896</v>
      </c>
      <c r="B8" s="639"/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39"/>
      <c r="Q8" s="639"/>
      <c r="R8" s="639"/>
    </row>
    <row r="9" spans="1:20" ht="21" customHeight="1" x14ac:dyDescent="0.25">
      <c r="A9" s="640" t="s">
        <v>628</v>
      </c>
      <c r="B9" s="640"/>
      <c r="C9" s="640"/>
      <c r="D9" s="640"/>
      <c r="E9" s="640"/>
      <c r="F9" s="640"/>
      <c r="G9" s="640"/>
      <c r="H9" s="640"/>
      <c r="I9" s="640"/>
      <c r="J9" s="640"/>
      <c r="K9" s="640"/>
      <c r="L9" s="640"/>
      <c r="M9" s="640"/>
      <c r="N9" s="640"/>
      <c r="O9" s="640"/>
      <c r="P9" s="640"/>
      <c r="Q9" s="640"/>
      <c r="R9" s="640"/>
      <c r="S9" s="640"/>
      <c r="T9" s="640"/>
    </row>
    <row r="10" spans="1:20" ht="17.25" customHeight="1" x14ac:dyDescent="0.25">
      <c r="A10" s="640" t="s">
        <v>361</v>
      </c>
      <c r="B10" s="640"/>
      <c r="C10" s="640"/>
      <c r="D10" s="640"/>
      <c r="E10" s="640"/>
      <c r="F10" s="640"/>
      <c r="G10" s="640"/>
      <c r="H10" s="640"/>
      <c r="I10" s="640"/>
      <c r="J10" s="640"/>
      <c r="K10" s="640"/>
      <c r="L10" s="640"/>
      <c r="M10" s="640"/>
      <c r="N10" s="640"/>
      <c r="O10" s="640"/>
      <c r="P10" s="640"/>
      <c r="Q10" s="640"/>
      <c r="R10" s="640"/>
      <c r="S10" s="640"/>
      <c r="T10" s="640"/>
    </row>
    <row r="11" spans="1:20" ht="16.5" thickBot="1" x14ac:dyDescent="0.3">
      <c r="A11" s="2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639" t="s">
        <v>380</v>
      </c>
      <c r="S11" s="639"/>
      <c r="T11" s="639"/>
    </row>
    <row r="12" spans="1:20" ht="78.75" hidden="1" x14ac:dyDescent="0.25">
      <c r="A12" s="6" t="s">
        <v>629</v>
      </c>
      <c r="B12" s="7" t="s">
        <v>630</v>
      </c>
      <c r="C12" s="8">
        <f t="shared" ref="C12:L12" si="0">C13-C16</f>
        <v>0</v>
      </c>
      <c r="D12" s="8">
        <f t="shared" si="0"/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1332000</v>
      </c>
      <c r="I12" s="8">
        <f t="shared" si="0"/>
        <v>0</v>
      </c>
      <c r="J12" s="8">
        <f t="shared" si="0"/>
        <v>2000000</v>
      </c>
      <c r="K12" s="8">
        <f t="shared" si="0"/>
        <v>-334000</v>
      </c>
      <c r="L12" s="8">
        <f t="shared" si="0"/>
        <v>-334000</v>
      </c>
      <c r="M12" s="8"/>
      <c r="N12" s="5"/>
      <c r="O12" s="5"/>
      <c r="P12" s="5"/>
      <c r="Q12" s="5"/>
      <c r="R12" s="5"/>
    </row>
    <row r="13" spans="1:20" ht="78.75" hidden="1" x14ac:dyDescent="0.25">
      <c r="A13" s="6" t="s">
        <v>631</v>
      </c>
      <c r="B13" s="7" t="s">
        <v>632</v>
      </c>
      <c r="C13" s="8">
        <f t="shared" ref="C13:L14" si="1">C14</f>
        <v>0</v>
      </c>
      <c r="D13" s="8">
        <f t="shared" si="1"/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2000000</v>
      </c>
      <c r="I13" s="8">
        <f t="shared" si="1"/>
        <v>0</v>
      </c>
      <c r="J13" s="8">
        <f t="shared" si="1"/>
        <v>2000000</v>
      </c>
      <c r="K13" s="8">
        <f t="shared" si="1"/>
        <v>0</v>
      </c>
      <c r="L13" s="8">
        <f t="shared" si="1"/>
        <v>0</v>
      </c>
      <c r="M13" s="8"/>
      <c r="N13" s="5"/>
      <c r="O13" s="5"/>
      <c r="P13" s="5"/>
      <c r="Q13" s="5"/>
      <c r="R13" s="5"/>
    </row>
    <row r="14" spans="1:20" ht="31.5" hidden="1" x14ac:dyDescent="0.25">
      <c r="A14" s="9" t="s">
        <v>633</v>
      </c>
      <c r="B14" s="10" t="s">
        <v>634</v>
      </c>
      <c r="C14" s="11">
        <f t="shared" si="1"/>
        <v>0</v>
      </c>
      <c r="D14" s="11">
        <f t="shared" si="1"/>
        <v>0</v>
      </c>
      <c r="E14" s="11">
        <f t="shared" si="1"/>
        <v>0</v>
      </c>
      <c r="F14" s="11">
        <f t="shared" si="1"/>
        <v>0</v>
      </c>
      <c r="G14" s="11">
        <f t="shared" si="1"/>
        <v>0</v>
      </c>
      <c r="H14" s="11">
        <f t="shared" si="1"/>
        <v>2000000</v>
      </c>
      <c r="I14" s="11">
        <f t="shared" si="1"/>
        <v>0</v>
      </c>
      <c r="J14" s="11">
        <f t="shared" si="1"/>
        <v>2000000</v>
      </c>
      <c r="K14" s="11">
        <f t="shared" si="1"/>
        <v>0</v>
      </c>
      <c r="L14" s="11">
        <f t="shared" si="1"/>
        <v>0</v>
      </c>
      <c r="M14" s="11"/>
      <c r="N14" s="5"/>
      <c r="O14" s="5"/>
      <c r="P14" s="5"/>
      <c r="Q14" s="5"/>
      <c r="R14" s="5"/>
    </row>
    <row r="15" spans="1:20" ht="31.5" hidden="1" x14ac:dyDescent="0.25">
      <c r="A15" s="9" t="s">
        <v>635</v>
      </c>
      <c r="B15" s="10" t="s">
        <v>636</v>
      </c>
      <c r="C15" s="8">
        <f>D15+E15+F15+G15</f>
        <v>0</v>
      </c>
      <c r="D15" s="8"/>
      <c r="E15" s="8"/>
      <c r="F15" s="8"/>
      <c r="G15" s="8"/>
      <c r="H15" s="8">
        <f>I15+J15+K15+L15</f>
        <v>2000000</v>
      </c>
      <c r="I15" s="11"/>
      <c r="J15" s="11">
        <v>2000000</v>
      </c>
      <c r="K15" s="11"/>
      <c r="L15" s="11"/>
      <c r="M15" s="11"/>
      <c r="N15" s="5"/>
      <c r="O15" s="5"/>
      <c r="P15" s="5"/>
      <c r="Q15" s="5"/>
      <c r="R15" s="5"/>
    </row>
    <row r="16" spans="1:20" ht="78.75" hidden="1" x14ac:dyDescent="0.25">
      <c r="A16" s="6" t="s">
        <v>637</v>
      </c>
      <c r="B16" s="7" t="s">
        <v>638</v>
      </c>
      <c r="C16" s="8">
        <f t="shared" ref="C16:L17" si="2">C17</f>
        <v>0</v>
      </c>
      <c r="D16" s="8">
        <f t="shared" si="2"/>
        <v>0</v>
      </c>
      <c r="E16" s="8">
        <f t="shared" si="2"/>
        <v>0</v>
      </c>
      <c r="F16" s="8">
        <f t="shared" si="2"/>
        <v>0</v>
      </c>
      <c r="G16" s="8">
        <f t="shared" si="2"/>
        <v>0</v>
      </c>
      <c r="H16" s="8">
        <f t="shared" si="2"/>
        <v>668000</v>
      </c>
      <c r="I16" s="8">
        <f t="shared" si="2"/>
        <v>0</v>
      </c>
      <c r="J16" s="8">
        <f t="shared" si="2"/>
        <v>0</v>
      </c>
      <c r="K16" s="8">
        <f t="shared" si="2"/>
        <v>334000</v>
      </c>
      <c r="L16" s="8">
        <f t="shared" si="2"/>
        <v>334000</v>
      </c>
      <c r="M16" s="8"/>
      <c r="N16" s="5"/>
      <c r="O16" s="5"/>
      <c r="P16" s="5"/>
      <c r="Q16" s="5"/>
      <c r="R16" s="5"/>
    </row>
    <row r="17" spans="1:20" ht="31.5" hidden="1" x14ac:dyDescent="0.25">
      <c r="A17" s="9" t="s">
        <v>639</v>
      </c>
      <c r="B17" s="10" t="s">
        <v>634</v>
      </c>
      <c r="C17" s="8">
        <f t="shared" si="2"/>
        <v>0</v>
      </c>
      <c r="D17" s="8">
        <f t="shared" si="2"/>
        <v>0</v>
      </c>
      <c r="E17" s="8">
        <f t="shared" si="2"/>
        <v>0</v>
      </c>
      <c r="F17" s="8">
        <f t="shared" si="2"/>
        <v>0</v>
      </c>
      <c r="G17" s="8">
        <f t="shared" si="2"/>
        <v>0</v>
      </c>
      <c r="H17" s="8">
        <f t="shared" si="2"/>
        <v>668000</v>
      </c>
      <c r="I17" s="8">
        <f t="shared" si="2"/>
        <v>0</v>
      </c>
      <c r="J17" s="8">
        <f t="shared" si="2"/>
        <v>0</v>
      </c>
      <c r="K17" s="8">
        <f t="shared" si="2"/>
        <v>334000</v>
      </c>
      <c r="L17" s="8">
        <f t="shared" si="2"/>
        <v>334000</v>
      </c>
      <c r="M17" s="11"/>
      <c r="N17" s="5"/>
      <c r="O17" s="5"/>
      <c r="P17" s="5"/>
      <c r="Q17" s="5"/>
      <c r="R17" s="5"/>
    </row>
    <row r="18" spans="1:20" ht="31.5" hidden="1" x14ac:dyDescent="0.25">
      <c r="A18" s="9" t="s">
        <v>640</v>
      </c>
      <c r="B18" s="10" t="s">
        <v>636</v>
      </c>
      <c r="C18" s="8">
        <f t="shared" ref="C18:C23" si="3">D18+E18+F18+G18</f>
        <v>0</v>
      </c>
      <c r="D18" s="8"/>
      <c r="E18" s="8"/>
      <c r="F18" s="8"/>
      <c r="G18" s="8"/>
      <c r="H18" s="8">
        <f t="shared" ref="H18:H23" si="4">I18+J18+K18+L18</f>
        <v>668000</v>
      </c>
      <c r="I18" s="8"/>
      <c r="J18" s="8"/>
      <c r="K18" s="11">
        <v>334000</v>
      </c>
      <c r="L18" s="11">
        <v>334000</v>
      </c>
      <c r="M18" s="11"/>
      <c r="N18" s="5"/>
      <c r="O18" s="5"/>
      <c r="P18" s="5"/>
      <c r="Q18" s="5"/>
      <c r="R18" s="5"/>
    </row>
    <row r="19" spans="1:20" ht="47.25" hidden="1" x14ac:dyDescent="0.25">
      <c r="A19" s="6" t="s">
        <v>641</v>
      </c>
      <c r="B19" s="7" t="s">
        <v>642</v>
      </c>
      <c r="C19" s="8">
        <f t="shared" si="3"/>
        <v>646000</v>
      </c>
      <c r="D19" s="8">
        <f>D20-D22</f>
        <v>0</v>
      </c>
      <c r="E19" s="8">
        <f>E20-E22</f>
        <v>0</v>
      </c>
      <c r="F19" s="8">
        <f>F20-F22</f>
        <v>0</v>
      </c>
      <c r="G19" s="8">
        <f>G20-G22</f>
        <v>646000</v>
      </c>
      <c r="H19" s="8">
        <f t="shared" si="4"/>
        <v>0</v>
      </c>
      <c r="I19" s="8">
        <f>I20-I22</f>
        <v>0</v>
      </c>
      <c r="J19" s="8">
        <f>J20-J22</f>
        <v>0</v>
      </c>
      <c r="K19" s="8">
        <f>K20-K22</f>
        <v>0</v>
      </c>
      <c r="L19" s="8">
        <f>L20-L22</f>
        <v>0</v>
      </c>
      <c r="M19" s="8">
        <f>C19+H19</f>
        <v>646000</v>
      </c>
      <c r="N19" s="5"/>
      <c r="O19" s="5"/>
      <c r="P19" s="5"/>
      <c r="Q19" s="5"/>
      <c r="R19" s="5"/>
    </row>
    <row r="20" spans="1:20" ht="31.5" hidden="1" x14ac:dyDescent="0.25">
      <c r="A20" s="6" t="s">
        <v>643</v>
      </c>
      <c r="B20" s="7" t="s">
        <v>644</v>
      </c>
      <c r="C20" s="8">
        <f t="shared" si="3"/>
        <v>646000</v>
      </c>
      <c r="D20" s="8">
        <f>D21</f>
        <v>0</v>
      </c>
      <c r="E20" s="8">
        <f>E21</f>
        <v>0</v>
      </c>
      <c r="F20" s="8">
        <f>F21</f>
        <v>0</v>
      </c>
      <c r="G20" s="8">
        <f>G21</f>
        <v>646000</v>
      </c>
      <c r="H20" s="8">
        <f t="shared" si="4"/>
        <v>0</v>
      </c>
      <c r="I20" s="8">
        <f>I21</f>
        <v>0</v>
      </c>
      <c r="J20" s="8">
        <f>J21</f>
        <v>0</v>
      </c>
      <c r="K20" s="8">
        <f>K21</f>
        <v>0</v>
      </c>
      <c r="L20" s="8">
        <f>L21</f>
        <v>0</v>
      </c>
      <c r="M20" s="8">
        <f>C20+H20</f>
        <v>646000</v>
      </c>
      <c r="N20" s="5"/>
      <c r="O20" s="5"/>
      <c r="P20" s="5"/>
      <c r="Q20" s="5"/>
      <c r="R20" s="5"/>
    </row>
    <row r="21" spans="1:20" ht="31.5" hidden="1" x14ac:dyDescent="0.25">
      <c r="A21" s="9" t="s">
        <v>645</v>
      </c>
      <c r="B21" s="10" t="s">
        <v>646</v>
      </c>
      <c r="C21" s="8">
        <f t="shared" si="3"/>
        <v>646000</v>
      </c>
      <c r="D21" s="11"/>
      <c r="E21" s="11"/>
      <c r="F21" s="11"/>
      <c r="G21" s="11">
        <v>646000</v>
      </c>
      <c r="H21" s="8">
        <f t="shared" si="4"/>
        <v>0</v>
      </c>
      <c r="I21" s="11"/>
      <c r="J21" s="11"/>
      <c r="K21" s="11"/>
      <c r="L21" s="11"/>
      <c r="M21" s="8">
        <f>C21+H21</f>
        <v>646000</v>
      </c>
      <c r="N21" s="5"/>
      <c r="O21" s="5"/>
      <c r="P21" s="5"/>
      <c r="Q21" s="5"/>
      <c r="R21" s="5"/>
    </row>
    <row r="22" spans="1:20" ht="47.25" hidden="1" x14ac:dyDescent="0.25">
      <c r="A22" s="6" t="s">
        <v>647</v>
      </c>
      <c r="B22" s="7" t="s">
        <v>648</v>
      </c>
      <c r="C22" s="8">
        <f t="shared" si="3"/>
        <v>0</v>
      </c>
      <c r="D22" s="8">
        <f>D23</f>
        <v>0</v>
      </c>
      <c r="E22" s="8">
        <f>E23</f>
        <v>0</v>
      </c>
      <c r="F22" s="8">
        <f>F23</f>
        <v>0</v>
      </c>
      <c r="G22" s="8">
        <f>G23</f>
        <v>0</v>
      </c>
      <c r="H22" s="8">
        <f t="shared" si="4"/>
        <v>0</v>
      </c>
      <c r="I22" s="8">
        <f>I23</f>
        <v>0</v>
      </c>
      <c r="J22" s="8">
        <f>J23</f>
        <v>0</v>
      </c>
      <c r="K22" s="8">
        <f>K23</f>
        <v>0</v>
      </c>
      <c r="L22" s="8">
        <f>L23</f>
        <v>0</v>
      </c>
      <c r="M22" s="8">
        <f>C22+H22</f>
        <v>0</v>
      </c>
      <c r="N22" s="5"/>
      <c r="O22" s="5"/>
      <c r="P22" s="5"/>
      <c r="Q22" s="5"/>
      <c r="R22" s="5"/>
    </row>
    <row r="23" spans="1:20" ht="32.25" hidden="1" thickBot="1" x14ac:dyDescent="0.3">
      <c r="A23" s="177" t="s">
        <v>649</v>
      </c>
      <c r="B23" s="178" t="s">
        <v>646</v>
      </c>
      <c r="C23" s="179">
        <f t="shared" si="3"/>
        <v>0</v>
      </c>
      <c r="D23" s="180"/>
      <c r="E23" s="180"/>
      <c r="F23" s="180"/>
      <c r="G23" s="180"/>
      <c r="H23" s="179">
        <f t="shared" si="4"/>
        <v>0</v>
      </c>
      <c r="I23" s="180"/>
      <c r="J23" s="180"/>
      <c r="K23" s="180"/>
      <c r="L23" s="180"/>
      <c r="M23" s="179">
        <f>C23+H23</f>
        <v>0</v>
      </c>
      <c r="N23" s="5"/>
      <c r="O23" s="5"/>
      <c r="P23" s="5"/>
      <c r="Q23" s="5"/>
      <c r="R23" s="5"/>
    </row>
    <row r="24" spans="1:20" ht="70.5" customHeight="1" thickBot="1" x14ac:dyDescent="0.25">
      <c r="A24" s="183" t="s">
        <v>615</v>
      </c>
      <c r="B24" s="184" t="s">
        <v>616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 t="s">
        <v>614</v>
      </c>
      <c r="N24" s="186" t="s">
        <v>650</v>
      </c>
      <c r="O24" s="186" t="s">
        <v>614</v>
      </c>
      <c r="P24" s="186" t="s">
        <v>614</v>
      </c>
      <c r="Q24" s="186" t="s">
        <v>614</v>
      </c>
      <c r="R24" s="187" t="s">
        <v>903</v>
      </c>
      <c r="S24" s="187" t="s">
        <v>364</v>
      </c>
      <c r="T24" s="188" t="s">
        <v>227</v>
      </c>
    </row>
    <row r="25" spans="1:20" ht="12.75" hidden="1" customHeight="1" x14ac:dyDescent="0.25">
      <c r="A25" s="189" t="s">
        <v>641</v>
      </c>
      <c r="B25" s="181" t="s">
        <v>642</v>
      </c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>
        <v>580000</v>
      </c>
      <c r="O25" s="182"/>
      <c r="P25" s="182"/>
      <c r="Q25" s="182"/>
      <c r="R25" s="182"/>
      <c r="S25" s="182"/>
      <c r="T25" s="190"/>
    </row>
    <row r="26" spans="1:20" ht="23.25" hidden="1" customHeight="1" x14ac:dyDescent="0.25">
      <c r="A26" s="191" t="s">
        <v>643</v>
      </c>
      <c r="B26" s="7" t="s">
        <v>651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>
        <v>580000</v>
      </c>
      <c r="O26" s="8"/>
      <c r="P26" s="8"/>
      <c r="Q26" s="8"/>
      <c r="R26" s="8"/>
      <c r="S26" s="8"/>
      <c r="T26" s="192"/>
    </row>
    <row r="27" spans="1:20" ht="22.5" hidden="1" customHeight="1" x14ac:dyDescent="0.25">
      <c r="A27" s="193" t="s">
        <v>645</v>
      </c>
      <c r="B27" s="10" t="s">
        <v>646</v>
      </c>
      <c r="C27" s="8"/>
      <c r="D27" s="11"/>
      <c r="E27" s="11"/>
      <c r="F27" s="11"/>
      <c r="G27" s="11"/>
      <c r="H27" s="8"/>
      <c r="I27" s="11"/>
      <c r="J27" s="11"/>
      <c r="K27" s="11"/>
      <c r="L27" s="11"/>
      <c r="M27" s="8"/>
      <c r="N27" s="11">
        <v>580000</v>
      </c>
      <c r="O27" s="11"/>
      <c r="P27" s="11"/>
      <c r="Q27" s="11"/>
      <c r="R27" s="11"/>
      <c r="S27" s="11"/>
      <c r="T27" s="192"/>
    </row>
    <row r="28" spans="1:20" ht="47.25" hidden="1" x14ac:dyDescent="0.25">
      <c r="A28" s="191" t="s">
        <v>652</v>
      </c>
      <c r="B28" s="7" t="s">
        <v>653</v>
      </c>
      <c r="C28" s="8">
        <f>D28+E28+F28+G28</f>
        <v>30953.62</v>
      </c>
      <c r="D28" s="8">
        <f t="shared" ref="D28:G30" si="5">D29</f>
        <v>30953.62</v>
      </c>
      <c r="E28" s="8">
        <f t="shared" si="5"/>
        <v>0</v>
      </c>
      <c r="F28" s="8">
        <f t="shared" si="5"/>
        <v>0</v>
      </c>
      <c r="G28" s="8">
        <f t="shared" si="5"/>
        <v>0</v>
      </c>
      <c r="H28" s="8">
        <f>I28+J28+K28+L28</f>
        <v>1266061.3799999999</v>
      </c>
      <c r="I28" s="8">
        <f t="shared" ref="I28:M30" si="6">I29</f>
        <v>0</v>
      </c>
      <c r="J28" s="8">
        <f t="shared" si="6"/>
        <v>0</v>
      </c>
      <c r="K28" s="8">
        <f t="shared" si="6"/>
        <v>334000</v>
      </c>
      <c r="L28" s="8">
        <f t="shared" si="6"/>
        <v>932061.38</v>
      </c>
      <c r="M28" s="11">
        <f t="shared" si="6"/>
        <v>127456.69</v>
      </c>
      <c r="N28" s="11"/>
      <c r="O28" s="8"/>
      <c r="P28" s="8"/>
      <c r="Q28" s="8"/>
      <c r="R28" s="8"/>
      <c r="S28" s="8"/>
      <c r="T28" s="192"/>
    </row>
    <row r="29" spans="1:20" ht="47.25" hidden="1" x14ac:dyDescent="0.25">
      <c r="A29" s="191" t="s">
        <v>654</v>
      </c>
      <c r="B29" s="7" t="s">
        <v>655</v>
      </c>
      <c r="C29" s="8">
        <f>D29+E29+F29+G29</f>
        <v>30953.62</v>
      </c>
      <c r="D29" s="8">
        <f t="shared" si="5"/>
        <v>30953.62</v>
      </c>
      <c r="E29" s="8">
        <f t="shared" si="5"/>
        <v>0</v>
      </c>
      <c r="F29" s="8">
        <f t="shared" si="5"/>
        <v>0</v>
      </c>
      <c r="G29" s="8">
        <f t="shared" si="5"/>
        <v>0</v>
      </c>
      <c r="H29" s="8">
        <f>I29+J29+K29+L29</f>
        <v>1266061.3799999999</v>
      </c>
      <c r="I29" s="8">
        <f t="shared" si="6"/>
        <v>0</v>
      </c>
      <c r="J29" s="8">
        <f t="shared" si="6"/>
        <v>0</v>
      </c>
      <c r="K29" s="8">
        <f t="shared" si="6"/>
        <v>334000</v>
      </c>
      <c r="L29" s="8">
        <f t="shared" si="6"/>
        <v>932061.38</v>
      </c>
      <c r="M29" s="11">
        <f t="shared" si="6"/>
        <v>127456.69</v>
      </c>
      <c r="N29" s="11"/>
      <c r="O29" s="8"/>
      <c r="P29" s="8"/>
      <c r="Q29" s="8"/>
      <c r="R29" s="8"/>
      <c r="S29" s="8"/>
      <c r="T29" s="192"/>
    </row>
    <row r="30" spans="1:20" ht="31.5" hidden="1" x14ac:dyDescent="0.25">
      <c r="A30" s="193" t="s">
        <v>656</v>
      </c>
      <c r="B30" s="10" t="s">
        <v>657</v>
      </c>
      <c r="C30" s="8">
        <f>D30+E30+F30+G30</f>
        <v>30953.62</v>
      </c>
      <c r="D30" s="11">
        <f t="shared" si="5"/>
        <v>30953.62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8">
        <f>I30+J30+K30+L30</f>
        <v>1266061.3799999999</v>
      </c>
      <c r="I30" s="11">
        <f t="shared" si="6"/>
        <v>0</v>
      </c>
      <c r="J30" s="11">
        <f t="shared" si="6"/>
        <v>0</v>
      </c>
      <c r="K30" s="11">
        <f t="shared" si="6"/>
        <v>334000</v>
      </c>
      <c r="L30" s="11">
        <f t="shared" si="6"/>
        <v>932061.38</v>
      </c>
      <c r="M30" s="11">
        <f t="shared" si="6"/>
        <v>127456.69</v>
      </c>
      <c r="N30" s="11"/>
      <c r="O30" s="11"/>
      <c r="P30" s="11"/>
      <c r="Q30" s="11"/>
      <c r="R30" s="11"/>
      <c r="S30" s="11"/>
      <c r="T30" s="192"/>
    </row>
    <row r="31" spans="1:20" ht="78.75" hidden="1" x14ac:dyDescent="0.25">
      <c r="A31" s="193" t="s">
        <v>658</v>
      </c>
      <c r="B31" s="10" t="s">
        <v>659</v>
      </c>
      <c r="C31" s="8">
        <f>D31+E31+F31+G31</f>
        <v>30953.62</v>
      </c>
      <c r="D31" s="11">
        <v>30953.62</v>
      </c>
      <c r="E31" s="11"/>
      <c r="F31" s="11"/>
      <c r="G31" s="11"/>
      <c r="H31" s="8">
        <f>I31+J31+K31+L31</f>
        <v>1266061.3799999999</v>
      </c>
      <c r="I31" s="11"/>
      <c r="J31" s="11"/>
      <c r="K31" s="11">
        <v>334000</v>
      </c>
      <c r="L31" s="11">
        <v>932061.38</v>
      </c>
      <c r="M31" s="11">
        <v>127456.69</v>
      </c>
      <c r="N31" s="11"/>
      <c r="O31" s="11"/>
      <c r="P31" s="11"/>
      <c r="Q31" s="11"/>
      <c r="R31" s="11"/>
      <c r="S31" s="11"/>
      <c r="T31" s="192"/>
    </row>
    <row r="32" spans="1:20" ht="34.5" customHeight="1" x14ac:dyDescent="0.25">
      <c r="A32" s="12" t="s">
        <v>660</v>
      </c>
      <c r="B32" s="13" t="s">
        <v>622</v>
      </c>
      <c r="C32" s="8"/>
      <c r="D32" s="11"/>
      <c r="E32" s="11"/>
      <c r="F32" s="11"/>
      <c r="G32" s="11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8">
        <f>(R33-R34)</f>
        <v>7058.75</v>
      </c>
      <c r="S32" s="8" t="e">
        <f>(S33-S34)</f>
        <v>#REF!</v>
      </c>
      <c r="T32" s="202" t="e">
        <f>S32/R32*100</f>
        <v>#REF!</v>
      </c>
    </row>
    <row r="33" spans="1:20" ht="31.5" x14ac:dyDescent="0.25">
      <c r="A33" s="14" t="s">
        <v>621</v>
      </c>
      <c r="B33" s="15" t="s">
        <v>622</v>
      </c>
      <c r="C33" s="8"/>
      <c r="D33" s="11"/>
      <c r="E33" s="11"/>
      <c r="F33" s="11"/>
      <c r="G33" s="11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11">
        <f>3815+2243.75+1000</f>
        <v>7058.75</v>
      </c>
      <c r="S33" s="11" t="e">
        <f>#REF!</f>
        <v>#REF!</v>
      </c>
      <c r="T33" s="200" t="e">
        <f t="shared" ref="T33:T51" si="7">S33/R33*100</f>
        <v>#REF!</v>
      </c>
    </row>
    <row r="34" spans="1:20" ht="35.450000000000003" customHeight="1" x14ac:dyDescent="0.25">
      <c r="A34" s="14" t="s">
        <v>623</v>
      </c>
      <c r="B34" s="15" t="s">
        <v>624</v>
      </c>
      <c r="C34" s="8"/>
      <c r="D34" s="11"/>
      <c r="E34" s="11"/>
      <c r="F34" s="11"/>
      <c r="G34" s="11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11">
        <v>0</v>
      </c>
      <c r="S34" s="11">
        <v>0</v>
      </c>
      <c r="T34" s="200" t="e">
        <f t="shared" si="7"/>
        <v>#DIV/0!</v>
      </c>
    </row>
    <row r="35" spans="1:20" ht="31.5" x14ac:dyDescent="0.25">
      <c r="A35" s="12" t="s">
        <v>727</v>
      </c>
      <c r="B35" s="13" t="s">
        <v>661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>
        <f>(R36+R37)</f>
        <v>-6058.75</v>
      </c>
      <c r="S35" s="8" t="e">
        <f>(S36+S37)</f>
        <v>#REF!</v>
      </c>
      <c r="T35" s="202" t="e">
        <f t="shared" si="7"/>
        <v>#REF!</v>
      </c>
    </row>
    <row r="36" spans="1:20" ht="34.15" customHeight="1" x14ac:dyDescent="0.25">
      <c r="A36" s="14" t="s">
        <v>726</v>
      </c>
      <c r="B36" s="15" t="s">
        <v>625</v>
      </c>
      <c r="C36" s="8"/>
      <c r="D36" s="11"/>
      <c r="E36" s="11"/>
      <c r="F36" s="11"/>
      <c r="G36" s="11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11">
        <v>0</v>
      </c>
      <c r="S36" s="11">
        <v>0</v>
      </c>
      <c r="T36" s="200" t="e">
        <f t="shared" si="7"/>
        <v>#DIV/0!</v>
      </c>
    </row>
    <row r="37" spans="1:20" ht="32.450000000000003" customHeight="1" x14ac:dyDescent="0.25">
      <c r="A37" s="14" t="s">
        <v>725</v>
      </c>
      <c r="B37" s="15" t="s">
        <v>626</v>
      </c>
      <c r="C37" s="8"/>
      <c r="D37" s="11"/>
      <c r="E37" s="11"/>
      <c r="F37" s="11"/>
      <c r="G37" s="11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11">
        <f>-3815-2243.75</f>
        <v>-6058.75</v>
      </c>
      <c r="S37" s="11" t="e">
        <f>-#REF!</f>
        <v>#REF!</v>
      </c>
      <c r="T37" s="200" t="e">
        <f t="shared" si="7"/>
        <v>#REF!</v>
      </c>
    </row>
    <row r="38" spans="1:20" ht="15.75" hidden="1" x14ac:dyDescent="0.25">
      <c r="A38" s="12" t="s">
        <v>662</v>
      </c>
      <c r="B38" s="13" t="s">
        <v>627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>
        <f>R39</f>
        <v>0</v>
      </c>
      <c r="S38" s="8">
        <f>S39</f>
        <v>0</v>
      </c>
      <c r="T38" s="200" t="e">
        <f t="shared" si="7"/>
        <v>#DIV/0!</v>
      </c>
    </row>
    <row r="39" spans="1:20" ht="12.75" hidden="1" customHeight="1" x14ac:dyDescent="0.25">
      <c r="A39" s="14" t="s">
        <v>663</v>
      </c>
      <c r="B39" s="15" t="s">
        <v>664</v>
      </c>
      <c r="C39" s="8"/>
      <c r="D39" s="11"/>
      <c r="E39" s="11"/>
      <c r="F39" s="11"/>
      <c r="G39" s="11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200" t="e">
        <f t="shared" si="7"/>
        <v>#DIV/0!</v>
      </c>
    </row>
    <row r="40" spans="1:20" ht="15" hidden="1" customHeight="1" x14ac:dyDescent="0.25">
      <c r="A40" s="12" t="s">
        <v>662</v>
      </c>
      <c r="B40" s="13" t="s">
        <v>665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>
        <f>R41</f>
        <v>0</v>
      </c>
      <c r="S40" s="8">
        <f>S41</f>
        <v>0</v>
      </c>
      <c r="T40" s="200" t="e">
        <f t="shared" si="7"/>
        <v>#DIV/0!</v>
      </c>
    </row>
    <row r="41" spans="1:20" ht="20.25" hidden="1" customHeight="1" x14ac:dyDescent="0.25">
      <c r="A41" s="14" t="s">
        <v>666</v>
      </c>
      <c r="B41" s="15" t="s">
        <v>667</v>
      </c>
      <c r="C41" s="8"/>
      <c r="D41" s="11"/>
      <c r="E41" s="11"/>
      <c r="F41" s="11"/>
      <c r="G41" s="11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200" t="e">
        <f t="shared" si="7"/>
        <v>#DIV/0!</v>
      </c>
    </row>
    <row r="42" spans="1:20" ht="29.25" customHeight="1" x14ac:dyDescent="0.25">
      <c r="A42" s="191" t="s">
        <v>668</v>
      </c>
      <c r="B42" s="16" t="s">
        <v>669</v>
      </c>
      <c r="C42" s="8" t="e">
        <f t="shared" ref="C42:C51" si="8">D42+E42+F42+G42</f>
        <v>#REF!</v>
      </c>
      <c r="D42" s="8" t="e">
        <f t="shared" ref="D42:G44" si="9">D43</f>
        <v>#REF!</v>
      </c>
      <c r="E42" s="8" t="e">
        <f t="shared" si="9"/>
        <v>#REF!</v>
      </c>
      <c r="F42" s="8" t="e">
        <f t="shared" si="9"/>
        <v>#REF!</v>
      </c>
      <c r="G42" s="8" t="e">
        <f t="shared" si="9"/>
        <v>#REF!</v>
      </c>
      <c r="H42" s="8" t="e">
        <f t="shared" ref="H42:H51" si="10">I42+J42+K42+L42</f>
        <v>#REF!</v>
      </c>
      <c r="I42" s="8" t="e">
        <f t="shared" ref="I42:M44" si="11">I43</f>
        <v>#REF!</v>
      </c>
      <c r="J42" s="8" t="e">
        <f t="shared" si="11"/>
        <v>#REF!</v>
      </c>
      <c r="K42" s="8" t="e">
        <f t="shared" si="11"/>
        <v>#REF!</v>
      </c>
      <c r="L42" s="8" t="e">
        <f t="shared" si="11"/>
        <v>#REF!</v>
      </c>
      <c r="M42" s="11">
        <f t="shared" si="11"/>
        <v>43257478.68</v>
      </c>
      <c r="N42" s="11">
        <v>3887433.64</v>
      </c>
      <c r="O42" s="8" t="e">
        <f t="shared" ref="O42:S45" si="12">O43</f>
        <v>#REF!</v>
      </c>
      <c r="P42" s="8" t="e">
        <f t="shared" si="12"/>
        <v>#REF!</v>
      </c>
      <c r="Q42" s="8" t="e">
        <f t="shared" si="12"/>
        <v>#REF!</v>
      </c>
      <c r="R42" s="11">
        <f>R47+R43</f>
        <v>2266.4379099999787</v>
      </c>
      <c r="S42" s="11" t="e">
        <f>S47+S43</f>
        <v>#REF!</v>
      </c>
      <c r="T42" s="200" t="e">
        <f t="shared" si="7"/>
        <v>#REF!</v>
      </c>
    </row>
    <row r="43" spans="1:20" ht="15.75" x14ac:dyDescent="0.25">
      <c r="A43" s="191" t="s">
        <v>39</v>
      </c>
      <c r="B43" s="7" t="s">
        <v>40</v>
      </c>
      <c r="C43" s="8" t="e">
        <f t="shared" si="8"/>
        <v>#REF!</v>
      </c>
      <c r="D43" s="11" t="e">
        <f t="shared" si="9"/>
        <v>#REF!</v>
      </c>
      <c r="E43" s="11" t="e">
        <f t="shared" si="9"/>
        <v>#REF!</v>
      </c>
      <c r="F43" s="11" t="e">
        <f t="shared" si="9"/>
        <v>#REF!</v>
      </c>
      <c r="G43" s="11" t="e">
        <f t="shared" si="9"/>
        <v>#REF!</v>
      </c>
      <c r="H43" s="8" t="e">
        <f t="shared" si="10"/>
        <v>#REF!</v>
      </c>
      <c r="I43" s="11" t="e">
        <f t="shared" si="11"/>
        <v>#REF!</v>
      </c>
      <c r="J43" s="11" t="e">
        <f t="shared" si="11"/>
        <v>#REF!</v>
      </c>
      <c r="K43" s="11" t="e">
        <f t="shared" si="11"/>
        <v>#REF!</v>
      </c>
      <c r="L43" s="11" t="e">
        <f t="shared" si="11"/>
        <v>#REF!</v>
      </c>
      <c r="M43" s="11">
        <f t="shared" si="11"/>
        <v>43257478.68</v>
      </c>
      <c r="N43" s="11">
        <v>3887433.64</v>
      </c>
      <c r="O43" s="11" t="e">
        <f t="shared" si="12"/>
        <v>#REF!</v>
      </c>
      <c r="P43" s="11" t="e">
        <f t="shared" si="12"/>
        <v>#REF!</v>
      </c>
      <c r="Q43" s="11" t="e">
        <f t="shared" si="12"/>
        <v>#REF!</v>
      </c>
      <c r="R43" s="8">
        <f>R44</f>
        <v>-105144.92100000002</v>
      </c>
      <c r="S43" s="8" t="e">
        <f t="shared" si="12"/>
        <v>#REF!</v>
      </c>
      <c r="T43" s="202" t="e">
        <f t="shared" si="7"/>
        <v>#REF!</v>
      </c>
    </row>
    <row r="44" spans="1:20" ht="15.75" x14ac:dyDescent="0.25">
      <c r="A44" s="193" t="s">
        <v>41</v>
      </c>
      <c r="B44" s="10" t="s">
        <v>42</v>
      </c>
      <c r="C44" s="8" t="e">
        <f t="shared" si="8"/>
        <v>#REF!</v>
      </c>
      <c r="D44" s="11" t="e">
        <f t="shared" si="9"/>
        <v>#REF!</v>
      </c>
      <c r="E44" s="11" t="e">
        <f t="shared" si="9"/>
        <v>#REF!</v>
      </c>
      <c r="F44" s="11" t="e">
        <f t="shared" si="9"/>
        <v>#REF!</v>
      </c>
      <c r="G44" s="11" t="e">
        <f t="shared" si="9"/>
        <v>#REF!</v>
      </c>
      <c r="H44" s="8" t="e">
        <f t="shared" si="10"/>
        <v>#REF!</v>
      </c>
      <c r="I44" s="11" t="e">
        <f t="shared" si="11"/>
        <v>#REF!</v>
      </c>
      <c r="J44" s="11" t="e">
        <f t="shared" si="11"/>
        <v>#REF!</v>
      </c>
      <c r="K44" s="11" t="e">
        <f t="shared" si="11"/>
        <v>#REF!</v>
      </c>
      <c r="L44" s="11" t="e">
        <f t="shared" si="11"/>
        <v>#REF!</v>
      </c>
      <c r="M44" s="11">
        <f t="shared" si="11"/>
        <v>43257478.68</v>
      </c>
      <c r="N44" s="11">
        <v>3887433.64</v>
      </c>
      <c r="O44" s="11" t="e">
        <f t="shared" si="12"/>
        <v>#REF!</v>
      </c>
      <c r="P44" s="11" t="e">
        <f t="shared" si="12"/>
        <v>#REF!</v>
      </c>
      <c r="Q44" s="11" t="e">
        <f t="shared" si="12"/>
        <v>#REF!</v>
      </c>
      <c r="R44" s="11">
        <f t="shared" si="12"/>
        <v>-105144.92100000002</v>
      </c>
      <c r="S44" s="11" t="e">
        <f t="shared" si="12"/>
        <v>#REF!</v>
      </c>
      <c r="T44" s="200" t="e">
        <f t="shared" si="7"/>
        <v>#REF!</v>
      </c>
    </row>
    <row r="45" spans="1:20" ht="40.15" customHeight="1" x14ac:dyDescent="0.25">
      <c r="A45" s="193" t="s">
        <v>41</v>
      </c>
      <c r="B45" s="10" t="s">
        <v>43</v>
      </c>
      <c r="C45" s="8" t="e">
        <f t="shared" si="8"/>
        <v>#REF!</v>
      </c>
      <c r="D45" s="11" t="e">
        <f>#REF!+D20+D29</f>
        <v>#REF!</v>
      </c>
      <c r="E45" s="11" t="e">
        <f>#REF!+E20+E29</f>
        <v>#REF!</v>
      </c>
      <c r="F45" s="11" t="e">
        <f>#REF!+F20+F29</f>
        <v>#REF!</v>
      </c>
      <c r="G45" s="11" t="e">
        <f>#REF!+G20+G29</f>
        <v>#REF!</v>
      </c>
      <c r="H45" s="8" t="e">
        <f t="shared" si="10"/>
        <v>#REF!</v>
      </c>
      <c r="I45" s="11" t="e">
        <f>#REF!+I20+I29+I13</f>
        <v>#REF!</v>
      </c>
      <c r="J45" s="11" t="e">
        <f>#REF!+J20+J29+J13</f>
        <v>#REF!</v>
      </c>
      <c r="K45" s="11" t="e">
        <f>#REF!+K20+K29+K13</f>
        <v>#REF!</v>
      </c>
      <c r="L45" s="11" t="e">
        <f>#REF!+L20+L29+L13</f>
        <v>#REF!</v>
      </c>
      <c r="M45" s="11">
        <v>43257478.68</v>
      </c>
      <c r="N45" s="11">
        <v>3887433.64</v>
      </c>
      <c r="O45" s="11" t="e">
        <f>#REF!+#REF!+'6. Источники 2018'!#REF!+'6. Источники 2018'!#REF!</f>
        <v>#REF!</v>
      </c>
      <c r="P45" s="11" t="e">
        <f>#REF!+#REF!+'6. Источники 2018'!#REF!+'6. Источники 2018'!#REF!</f>
        <v>#REF!</v>
      </c>
      <c r="Q45" s="11" t="e">
        <f>#REF!+#REF!+'6. Источники 2018'!#REF!+'6. Источники 2018'!#REF!</f>
        <v>#REF!</v>
      </c>
      <c r="R45" s="11">
        <f>R46</f>
        <v>-105144.92100000002</v>
      </c>
      <c r="S45" s="11" t="e">
        <f t="shared" si="12"/>
        <v>#REF!</v>
      </c>
      <c r="T45" s="200" t="e">
        <f t="shared" si="7"/>
        <v>#REF!</v>
      </c>
    </row>
    <row r="46" spans="1:20" ht="33.6" customHeight="1" x14ac:dyDescent="0.25">
      <c r="A46" s="193" t="s">
        <v>369</v>
      </c>
      <c r="B46" s="10" t="s">
        <v>370</v>
      </c>
      <c r="C46" s="8" t="e">
        <f t="shared" si="8"/>
        <v>#REF!</v>
      </c>
      <c r="D46" s="8" t="e">
        <f t="shared" ref="D46:G48" si="13">D47</f>
        <v>#REF!</v>
      </c>
      <c r="E46" s="8" t="e">
        <f t="shared" si="13"/>
        <v>#REF!</v>
      </c>
      <c r="F46" s="8" t="e">
        <f t="shared" si="13"/>
        <v>#REF!</v>
      </c>
      <c r="G46" s="8" t="e">
        <f t="shared" si="13"/>
        <v>#REF!</v>
      </c>
      <c r="H46" s="8" t="e">
        <f t="shared" si="10"/>
        <v>#REF!</v>
      </c>
      <c r="I46" s="8" t="e">
        <f t="shared" ref="I46:L48" si="14">I47</f>
        <v>#REF!</v>
      </c>
      <c r="J46" s="8" t="e">
        <f t="shared" si="14"/>
        <v>#REF!</v>
      </c>
      <c r="K46" s="8" t="e">
        <f t="shared" si="14"/>
        <v>#REF!</v>
      </c>
      <c r="L46" s="8" t="e">
        <f t="shared" si="14"/>
        <v>#REF!</v>
      </c>
      <c r="M46" s="11">
        <v>44339742.509999998</v>
      </c>
      <c r="N46" s="11">
        <v>3307433.64</v>
      </c>
      <c r="O46" s="8" t="e">
        <f t="shared" ref="O46:S49" si="15">O47</f>
        <v>#REF!</v>
      </c>
      <c r="P46" s="8" t="e">
        <f t="shared" si="15"/>
        <v>#REF!</v>
      </c>
      <c r="Q46" s="8" t="e">
        <f t="shared" si="15"/>
        <v>#REF!</v>
      </c>
      <c r="R46" s="11">
        <f>-('Прил 1  дох 2017 '!C46+'Прил. 2 фин.пом.2018'!P98+'6. Источники 2018'!R33+'6. Источники 2018'!R36)</f>
        <v>-105144.92100000002</v>
      </c>
      <c r="S46" s="11" t="e">
        <f>-(#REF!+'Прил. 2 фин.пом.2018'!T98+#REF!+'6. Источники 2018'!S33+'6. Источники 2018'!S36)</f>
        <v>#REF!</v>
      </c>
      <c r="T46" s="200" t="e">
        <f t="shared" si="7"/>
        <v>#REF!</v>
      </c>
    </row>
    <row r="47" spans="1:20" ht="15.75" x14ac:dyDescent="0.25">
      <c r="A47" s="191" t="s">
        <v>371</v>
      </c>
      <c r="B47" s="7" t="s">
        <v>372</v>
      </c>
      <c r="C47" s="8" t="e">
        <f t="shared" si="8"/>
        <v>#REF!</v>
      </c>
      <c r="D47" s="11" t="e">
        <f t="shared" si="13"/>
        <v>#REF!</v>
      </c>
      <c r="E47" s="11" t="e">
        <f t="shared" si="13"/>
        <v>#REF!</v>
      </c>
      <c r="F47" s="11" t="e">
        <f t="shared" si="13"/>
        <v>#REF!</v>
      </c>
      <c r="G47" s="11" t="e">
        <f t="shared" si="13"/>
        <v>#REF!</v>
      </c>
      <c r="H47" s="8" t="e">
        <f t="shared" si="10"/>
        <v>#REF!</v>
      </c>
      <c r="I47" s="11" t="e">
        <f t="shared" si="14"/>
        <v>#REF!</v>
      </c>
      <c r="J47" s="11" t="e">
        <f t="shared" si="14"/>
        <v>#REF!</v>
      </c>
      <c r="K47" s="11" t="e">
        <f t="shared" si="14"/>
        <v>#REF!</v>
      </c>
      <c r="L47" s="11" t="e">
        <f t="shared" si="14"/>
        <v>#REF!</v>
      </c>
      <c r="M47" s="11">
        <v>44339742.509999998</v>
      </c>
      <c r="N47" s="11">
        <v>3307433.64</v>
      </c>
      <c r="O47" s="11" t="e">
        <f t="shared" si="15"/>
        <v>#REF!</v>
      </c>
      <c r="P47" s="11" t="e">
        <f t="shared" si="15"/>
        <v>#REF!</v>
      </c>
      <c r="Q47" s="11" t="e">
        <f t="shared" si="15"/>
        <v>#REF!</v>
      </c>
      <c r="R47" s="8">
        <f t="shared" si="15"/>
        <v>107411.35891</v>
      </c>
      <c r="S47" s="8" t="e">
        <f t="shared" si="15"/>
        <v>#REF!</v>
      </c>
      <c r="T47" s="202" t="e">
        <f t="shared" si="7"/>
        <v>#REF!</v>
      </c>
    </row>
    <row r="48" spans="1:20" ht="19.899999999999999" customHeight="1" x14ac:dyDescent="0.25">
      <c r="A48" s="193" t="s">
        <v>373</v>
      </c>
      <c r="B48" s="10" t="s">
        <v>374</v>
      </c>
      <c r="C48" s="8" t="e">
        <f t="shared" si="8"/>
        <v>#REF!</v>
      </c>
      <c r="D48" s="11" t="e">
        <f t="shared" si="13"/>
        <v>#REF!</v>
      </c>
      <c r="E48" s="11" t="e">
        <f t="shared" si="13"/>
        <v>#REF!</v>
      </c>
      <c r="F48" s="11" t="e">
        <f t="shared" si="13"/>
        <v>#REF!</v>
      </c>
      <c r="G48" s="11" t="e">
        <f t="shared" si="13"/>
        <v>#REF!</v>
      </c>
      <c r="H48" s="8" t="e">
        <f t="shared" si="10"/>
        <v>#REF!</v>
      </c>
      <c r="I48" s="11" t="e">
        <f t="shared" si="14"/>
        <v>#REF!</v>
      </c>
      <c r="J48" s="11" t="e">
        <f t="shared" si="14"/>
        <v>#REF!</v>
      </c>
      <c r="K48" s="11" t="e">
        <f t="shared" si="14"/>
        <v>#REF!</v>
      </c>
      <c r="L48" s="11" t="e">
        <f t="shared" si="14"/>
        <v>#REF!</v>
      </c>
      <c r="M48" s="11">
        <v>44339742.509999998</v>
      </c>
      <c r="N48" s="11">
        <v>3307433.64</v>
      </c>
      <c r="O48" s="11" t="e">
        <f t="shared" si="15"/>
        <v>#REF!</v>
      </c>
      <c r="P48" s="11" t="e">
        <f t="shared" si="15"/>
        <v>#REF!</v>
      </c>
      <c r="Q48" s="11" t="e">
        <f t="shared" si="15"/>
        <v>#REF!</v>
      </c>
      <c r="R48" s="11">
        <f t="shared" si="15"/>
        <v>107411.35891</v>
      </c>
      <c r="S48" s="11" t="e">
        <f t="shared" si="15"/>
        <v>#REF!</v>
      </c>
      <c r="T48" s="200" t="e">
        <f t="shared" si="7"/>
        <v>#REF!</v>
      </c>
    </row>
    <row r="49" spans="1:20" ht="32.450000000000003" customHeight="1" x14ac:dyDescent="0.25">
      <c r="A49" s="193" t="s">
        <v>373</v>
      </c>
      <c r="B49" s="10" t="s">
        <v>375</v>
      </c>
      <c r="C49" s="8" t="e">
        <f t="shared" si="8"/>
        <v>#REF!</v>
      </c>
      <c r="D49" s="11" t="e">
        <f>#REF!+D22</f>
        <v>#REF!</v>
      </c>
      <c r="E49" s="11" t="e">
        <f>#REF!+E22</f>
        <v>#REF!</v>
      </c>
      <c r="F49" s="11" t="e">
        <f>#REF!+F22</f>
        <v>#REF!</v>
      </c>
      <c r="G49" s="11" t="e">
        <f>#REF!+G22</f>
        <v>#REF!</v>
      </c>
      <c r="H49" s="8" t="e">
        <f t="shared" si="10"/>
        <v>#REF!</v>
      </c>
      <c r="I49" s="11" t="e">
        <f>#REF!+I22+I16</f>
        <v>#REF!</v>
      </c>
      <c r="J49" s="11" t="e">
        <f>#REF!+J22+J16</f>
        <v>#REF!</v>
      </c>
      <c r="K49" s="11" t="e">
        <f>#REF!+K22+K16</f>
        <v>#REF!</v>
      </c>
      <c r="L49" s="11" t="e">
        <f>#REF!+L22+L16</f>
        <v>#REF!</v>
      </c>
      <c r="M49" s="11">
        <v>44339742.509999998</v>
      </c>
      <c r="N49" s="11">
        <v>3307433.64</v>
      </c>
      <c r="O49" s="11" t="e">
        <f>#REF!+'6. Источники 2018'!#REF!</f>
        <v>#REF!</v>
      </c>
      <c r="P49" s="11" t="e">
        <f>#REF!+'6. Источники 2018'!#REF!</f>
        <v>#REF!</v>
      </c>
      <c r="Q49" s="11" t="e">
        <f>#REF!+'6. Источники 2018'!#REF!</f>
        <v>#REF!</v>
      </c>
      <c r="R49" s="11">
        <f t="shared" si="15"/>
        <v>107411.35891</v>
      </c>
      <c r="S49" s="11" t="e">
        <f t="shared" si="15"/>
        <v>#REF!</v>
      </c>
      <c r="T49" s="200" t="e">
        <f t="shared" si="7"/>
        <v>#REF!</v>
      </c>
    </row>
    <row r="50" spans="1:20" ht="31.5" customHeight="1" x14ac:dyDescent="0.25">
      <c r="A50" s="193" t="s">
        <v>376</v>
      </c>
      <c r="B50" s="10" t="s">
        <v>377</v>
      </c>
      <c r="C50" s="8" t="e">
        <f t="shared" si="8"/>
        <v>#REF!</v>
      </c>
      <c r="D50" s="8" t="e">
        <f>D19+D28+#REF!</f>
        <v>#REF!</v>
      </c>
      <c r="E50" s="8" t="e">
        <f>E19+E28+#REF!</f>
        <v>#REF!</v>
      </c>
      <c r="F50" s="8" t="e">
        <f>F19+F28+#REF!</f>
        <v>#REF!</v>
      </c>
      <c r="G50" s="8" t="e">
        <f>G19+G28+#REF!</f>
        <v>#REF!</v>
      </c>
      <c r="H50" s="8" t="e">
        <f t="shared" si="10"/>
        <v>#REF!</v>
      </c>
      <c r="I50" s="8" t="e">
        <f>I12+I19+I28+#REF!</f>
        <v>#REF!</v>
      </c>
      <c r="J50" s="8" t="e">
        <f>J12+J19+J28+#REF!</f>
        <v>#REF!</v>
      </c>
      <c r="K50" s="8" t="e">
        <f>K12+K19+K28+#REF!</f>
        <v>#REF!</v>
      </c>
      <c r="L50" s="8" t="e">
        <f>L12+L19+L28+#REF!</f>
        <v>#REF!</v>
      </c>
      <c r="M50" s="11" t="e">
        <f>M28+#REF!</f>
        <v>#REF!</v>
      </c>
      <c r="N50" s="11"/>
      <c r="O50" s="8" t="e">
        <f>#REF!</f>
        <v>#REF!</v>
      </c>
      <c r="P50" s="8" t="e">
        <f>#REF!</f>
        <v>#REF!</v>
      </c>
      <c r="Q50" s="8" t="e">
        <f>#REF!</f>
        <v>#REF!</v>
      </c>
      <c r="R50" s="11">
        <f>'3 Расх.2018  '!AX592-'6. Источники 2018'!R34-R37</f>
        <v>107411.35891</v>
      </c>
      <c r="S50" s="11" t="e">
        <f>#REF!-'6. Источники 2018'!S34-S37</f>
        <v>#REF!</v>
      </c>
      <c r="T50" s="200" t="e">
        <f t="shared" si="7"/>
        <v>#REF!</v>
      </c>
    </row>
    <row r="51" spans="1:20" ht="27.75" customHeight="1" thickBot="1" x14ac:dyDescent="0.3">
      <c r="A51" s="194" t="s">
        <v>378</v>
      </c>
      <c r="B51" s="195" t="s">
        <v>379</v>
      </c>
      <c r="C51" s="196" t="e">
        <f t="shared" si="8"/>
        <v>#REF!</v>
      </c>
      <c r="D51" s="196" t="e">
        <f>D50</f>
        <v>#REF!</v>
      </c>
      <c r="E51" s="196" t="e">
        <f>E50</f>
        <v>#REF!</v>
      </c>
      <c r="F51" s="196" t="e">
        <f>F50</f>
        <v>#REF!</v>
      </c>
      <c r="G51" s="196" t="e">
        <f>G50</f>
        <v>#REF!</v>
      </c>
      <c r="H51" s="196" t="e">
        <f t="shared" si="10"/>
        <v>#REF!</v>
      </c>
      <c r="I51" s="196" t="e">
        <f>I50</f>
        <v>#REF!</v>
      </c>
      <c r="J51" s="196" t="e">
        <f>J50</f>
        <v>#REF!</v>
      </c>
      <c r="K51" s="196" t="e">
        <f>K50</f>
        <v>#REF!</v>
      </c>
      <c r="L51" s="196" t="e">
        <f>L50</f>
        <v>#REF!</v>
      </c>
      <c r="M51" s="197" t="e">
        <f>M50</f>
        <v>#REF!</v>
      </c>
      <c r="N51" s="197"/>
      <c r="O51" s="196" t="e">
        <f>#REF!+#REF!+#REF!</f>
        <v>#REF!</v>
      </c>
      <c r="P51" s="196" t="e">
        <f>#REF!+#REF!+#REF!</f>
        <v>#REF!</v>
      </c>
      <c r="Q51" s="196" t="e">
        <f>#REF!+#REF!+#REF!</f>
        <v>#REF!</v>
      </c>
      <c r="R51" s="198">
        <f>R32+R35+R38-R40+R42</f>
        <v>3266.4379099999787</v>
      </c>
      <c r="S51" s="198" t="e">
        <f>S32+S35+S38-S40+S42</f>
        <v>#REF!</v>
      </c>
      <c r="T51" s="201" t="e">
        <f t="shared" si="7"/>
        <v>#REF!</v>
      </c>
    </row>
    <row r="52" spans="1:20" ht="15.75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</sheetData>
  <mergeCells count="11">
    <mergeCell ref="A1:T1"/>
    <mergeCell ref="A2:T2"/>
    <mergeCell ref="A3:T3"/>
    <mergeCell ref="A4:T4"/>
    <mergeCell ref="R11:T11"/>
    <mergeCell ref="A5:R5"/>
    <mergeCell ref="A8:R8"/>
    <mergeCell ref="A6:R6"/>
    <mergeCell ref="A7:R7"/>
    <mergeCell ref="A10:T10"/>
    <mergeCell ref="A9:T9"/>
  </mergeCells>
  <phoneticPr fontId="5" type="noConversion"/>
  <pageMargins left="0.59055118110236227" right="0" top="0" bottom="0" header="0.51181102362204722" footer="0.51181102362204722"/>
  <pageSetup paperSize="9" scale="88" orientation="portrait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Normal="100" workbookViewId="0">
      <selection activeCell="E18" sqref="E18:E19"/>
    </sheetView>
  </sheetViews>
  <sheetFormatPr defaultRowHeight="12.75" x14ac:dyDescent="0.2"/>
  <cols>
    <col min="1" max="1" width="4.42578125" style="587" customWidth="1"/>
    <col min="2" max="2" width="31.85546875" style="587" customWidth="1"/>
    <col min="3" max="3" width="13.28515625" style="587" customWidth="1"/>
    <col min="4" max="4" width="16.140625" style="587" customWidth="1"/>
    <col min="5" max="5" width="22.28515625" style="587" customWidth="1"/>
    <col min="6" max="6" width="9.5703125" style="587" hidden="1" customWidth="1"/>
    <col min="7" max="7" width="9.140625" style="587" hidden="1" customWidth="1"/>
    <col min="8" max="256" width="9.140625" style="587"/>
    <col min="257" max="257" width="4.42578125" style="587" customWidth="1"/>
    <col min="258" max="258" width="31.85546875" style="587" customWidth="1"/>
    <col min="259" max="259" width="13.28515625" style="587" customWidth="1"/>
    <col min="260" max="260" width="16.140625" style="587" customWidth="1"/>
    <col min="261" max="261" width="22.28515625" style="587" customWidth="1"/>
    <col min="262" max="263" width="0" style="587" hidden="1" customWidth="1"/>
    <col min="264" max="512" width="9.140625" style="587"/>
    <col min="513" max="513" width="4.42578125" style="587" customWidth="1"/>
    <col min="514" max="514" width="31.85546875" style="587" customWidth="1"/>
    <col min="515" max="515" width="13.28515625" style="587" customWidth="1"/>
    <col min="516" max="516" width="16.140625" style="587" customWidth="1"/>
    <col min="517" max="517" width="22.28515625" style="587" customWidth="1"/>
    <col min="518" max="519" width="0" style="587" hidden="1" customWidth="1"/>
    <col min="520" max="768" width="9.140625" style="587"/>
    <col min="769" max="769" width="4.42578125" style="587" customWidth="1"/>
    <col min="770" max="770" width="31.85546875" style="587" customWidth="1"/>
    <col min="771" max="771" width="13.28515625" style="587" customWidth="1"/>
    <col min="772" max="772" width="16.140625" style="587" customWidth="1"/>
    <col min="773" max="773" width="22.28515625" style="587" customWidth="1"/>
    <col min="774" max="775" width="0" style="587" hidden="1" customWidth="1"/>
    <col min="776" max="1024" width="9.140625" style="587"/>
    <col min="1025" max="1025" width="4.42578125" style="587" customWidth="1"/>
    <col min="1026" max="1026" width="31.85546875" style="587" customWidth="1"/>
    <col min="1027" max="1027" width="13.28515625" style="587" customWidth="1"/>
    <col min="1028" max="1028" width="16.140625" style="587" customWidth="1"/>
    <col min="1029" max="1029" width="22.28515625" style="587" customWidth="1"/>
    <col min="1030" max="1031" width="0" style="587" hidden="1" customWidth="1"/>
    <col min="1032" max="1280" width="9.140625" style="587"/>
    <col min="1281" max="1281" width="4.42578125" style="587" customWidth="1"/>
    <col min="1282" max="1282" width="31.85546875" style="587" customWidth="1"/>
    <col min="1283" max="1283" width="13.28515625" style="587" customWidth="1"/>
    <col min="1284" max="1284" width="16.140625" style="587" customWidth="1"/>
    <col min="1285" max="1285" width="22.28515625" style="587" customWidth="1"/>
    <col min="1286" max="1287" width="0" style="587" hidden="1" customWidth="1"/>
    <col min="1288" max="1536" width="9.140625" style="587"/>
    <col min="1537" max="1537" width="4.42578125" style="587" customWidth="1"/>
    <col min="1538" max="1538" width="31.85546875" style="587" customWidth="1"/>
    <col min="1539" max="1539" width="13.28515625" style="587" customWidth="1"/>
    <col min="1540" max="1540" width="16.140625" style="587" customWidth="1"/>
    <col min="1541" max="1541" width="22.28515625" style="587" customWidth="1"/>
    <col min="1542" max="1543" width="0" style="587" hidden="1" customWidth="1"/>
    <col min="1544" max="1792" width="9.140625" style="587"/>
    <col min="1793" max="1793" width="4.42578125" style="587" customWidth="1"/>
    <col min="1794" max="1794" width="31.85546875" style="587" customWidth="1"/>
    <col min="1795" max="1795" width="13.28515625" style="587" customWidth="1"/>
    <col min="1796" max="1796" width="16.140625" style="587" customWidth="1"/>
    <col min="1797" max="1797" width="22.28515625" style="587" customWidth="1"/>
    <col min="1798" max="1799" width="0" style="587" hidden="1" customWidth="1"/>
    <col min="1800" max="2048" width="9.140625" style="587"/>
    <col min="2049" max="2049" width="4.42578125" style="587" customWidth="1"/>
    <col min="2050" max="2050" width="31.85546875" style="587" customWidth="1"/>
    <col min="2051" max="2051" width="13.28515625" style="587" customWidth="1"/>
    <col min="2052" max="2052" width="16.140625" style="587" customWidth="1"/>
    <col min="2053" max="2053" width="22.28515625" style="587" customWidth="1"/>
    <col min="2054" max="2055" width="0" style="587" hidden="1" customWidth="1"/>
    <col min="2056" max="2304" width="9.140625" style="587"/>
    <col min="2305" max="2305" width="4.42578125" style="587" customWidth="1"/>
    <col min="2306" max="2306" width="31.85546875" style="587" customWidth="1"/>
    <col min="2307" max="2307" width="13.28515625" style="587" customWidth="1"/>
    <col min="2308" max="2308" width="16.140625" style="587" customWidth="1"/>
    <col min="2309" max="2309" width="22.28515625" style="587" customWidth="1"/>
    <col min="2310" max="2311" width="0" style="587" hidden="1" customWidth="1"/>
    <col min="2312" max="2560" width="9.140625" style="587"/>
    <col min="2561" max="2561" width="4.42578125" style="587" customWidth="1"/>
    <col min="2562" max="2562" width="31.85546875" style="587" customWidth="1"/>
    <col min="2563" max="2563" width="13.28515625" style="587" customWidth="1"/>
    <col min="2564" max="2564" width="16.140625" style="587" customWidth="1"/>
    <col min="2565" max="2565" width="22.28515625" style="587" customWidth="1"/>
    <col min="2566" max="2567" width="0" style="587" hidden="1" customWidth="1"/>
    <col min="2568" max="2816" width="9.140625" style="587"/>
    <col min="2817" max="2817" width="4.42578125" style="587" customWidth="1"/>
    <col min="2818" max="2818" width="31.85546875" style="587" customWidth="1"/>
    <col min="2819" max="2819" width="13.28515625" style="587" customWidth="1"/>
    <col min="2820" max="2820" width="16.140625" style="587" customWidth="1"/>
    <col min="2821" max="2821" width="22.28515625" style="587" customWidth="1"/>
    <col min="2822" max="2823" width="0" style="587" hidden="1" customWidth="1"/>
    <col min="2824" max="3072" width="9.140625" style="587"/>
    <col min="3073" max="3073" width="4.42578125" style="587" customWidth="1"/>
    <col min="3074" max="3074" width="31.85546875" style="587" customWidth="1"/>
    <col min="3075" max="3075" width="13.28515625" style="587" customWidth="1"/>
    <col min="3076" max="3076" width="16.140625" style="587" customWidth="1"/>
    <col min="3077" max="3077" width="22.28515625" style="587" customWidth="1"/>
    <col min="3078" max="3079" width="0" style="587" hidden="1" customWidth="1"/>
    <col min="3080" max="3328" width="9.140625" style="587"/>
    <col min="3329" max="3329" width="4.42578125" style="587" customWidth="1"/>
    <col min="3330" max="3330" width="31.85546875" style="587" customWidth="1"/>
    <col min="3331" max="3331" width="13.28515625" style="587" customWidth="1"/>
    <col min="3332" max="3332" width="16.140625" style="587" customWidth="1"/>
    <col min="3333" max="3333" width="22.28515625" style="587" customWidth="1"/>
    <col min="3334" max="3335" width="0" style="587" hidden="1" customWidth="1"/>
    <col min="3336" max="3584" width="9.140625" style="587"/>
    <col min="3585" max="3585" width="4.42578125" style="587" customWidth="1"/>
    <col min="3586" max="3586" width="31.85546875" style="587" customWidth="1"/>
    <col min="3587" max="3587" width="13.28515625" style="587" customWidth="1"/>
    <col min="3588" max="3588" width="16.140625" style="587" customWidth="1"/>
    <col min="3589" max="3589" width="22.28515625" style="587" customWidth="1"/>
    <col min="3590" max="3591" width="0" style="587" hidden="1" customWidth="1"/>
    <col min="3592" max="3840" width="9.140625" style="587"/>
    <col min="3841" max="3841" width="4.42578125" style="587" customWidth="1"/>
    <col min="3842" max="3842" width="31.85546875" style="587" customWidth="1"/>
    <col min="3843" max="3843" width="13.28515625" style="587" customWidth="1"/>
    <col min="3844" max="3844" width="16.140625" style="587" customWidth="1"/>
    <col min="3845" max="3845" width="22.28515625" style="587" customWidth="1"/>
    <col min="3846" max="3847" width="0" style="587" hidden="1" customWidth="1"/>
    <col min="3848" max="4096" width="9.140625" style="587"/>
    <col min="4097" max="4097" width="4.42578125" style="587" customWidth="1"/>
    <col min="4098" max="4098" width="31.85546875" style="587" customWidth="1"/>
    <col min="4099" max="4099" width="13.28515625" style="587" customWidth="1"/>
    <col min="4100" max="4100" width="16.140625" style="587" customWidth="1"/>
    <col min="4101" max="4101" width="22.28515625" style="587" customWidth="1"/>
    <col min="4102" max="4103" width="0" style="587" hidden="1" customWidth="1"/>
    <col min="4104" max="4352" width="9.140625" style="587"/>
    <col min="4353" max="4353" width="4.42578125" style="587" customWidth="1"/>
    <col min="4354" max="4354" width="31.85546875" style="587" customWidth="1"/>
    <col min="4355" max="4355" width="13.28515625" style="587" customWidth="1"/>
    <col min="4356" max="4356" width="16.140625" style="587" customWidth="1"/>
    <col min="4357" max="4357" width="22.28515625" style="587" customWidth="1"/>
    <col min="4358" max="4359" width="0" style="587" hidden="1" customWidth="1"/>
    <col min="4360" max="4608" width="9.140625" style="587"/>
    <col min="4609" max="4609" width="4.42578125" style="587" customWidth="1"/>
    <col min="4610" max="4610" width="31.85546875" style="587" customWidth="1"/>
    <col min="4611" max="4611" width="13.28515625" style="587" customWidth="1"/>
    <col min="4612" max="4612" width="16.140625" style="587" customWidth="1"/>
    <col min="4613" max="4613" width="22.28515625" style="587" customWidth="1"/>
    <col min="4614" max="4615" width="0" style="587" hidden="1" customWidth="1"/>
    <col min="4616" max="4864" width="9.140625" style="587"/>
    <col min="4865" max="4865" width="4.42578125" style="587" customWidth="1"/>
    <col min="4866" max="4866" width="31.85546875" style="587" customWidth="1"/>
    <col min="4867" max="4867" width="13.28515625" style="587" customWidth="1"/>
    <col min="4868" max="4868" width="16.140625" style="587" customWidth="1"/>
    <col min="4869" max="4869" width="22.28515625" style="587" customWidth="1"/>
    <col min="4870" max="4871" width="0" style="587" hidden="1" customWidth="1"/>
    <col min="4872" max="5120" width="9.140625" style="587"/>
    <col min="5121" max="5121" width="4.42578125" style="587" customWidth="1"/>
    <col min="5122" max="5122" width="31.85546875" style="587" customWidth="1"/>
    <col min="5123" max="5123" width="13.28515625" style="587" customWidth="1"/>
    <col min="5124" max="5124" width="16.140625" style="587" customWidth="1"/>
    <col min="5125" max="5125" width="22.28515625" style="587" customWidth="1"/>
    <col min="5126" max="5127" width="0" style="587" hidden="1" customWidth="1"/>
    <col min="5128" max="5376" width="9.140625" style="587"/>
    <col min="5377" max="5377" width="4.42578125" style="587" customWidth="1"/>
    <col min="5378" max="5378" width="31.85546875" style="587" customWidth="1"/>
    <col min="5379" max="5379" width="13.28515625" style="587" customWidth="1"/>
    <col min="5380" max="5380" width="16.140625" style="587" customWidth="1"/>
    <col min="5381" max="5381" width="22.28515625" style="587" customWidth="1"/>
    <col min="5382" max="5383" width="0" style="587" hidden="1" customWidth="1"/>
    <col min="5384" max="5632" width="9.140625" style="587"/>
    <col min="5633" max="5633" width="4.42578125" style="587" customWidth="1"/>
    <col min="5634" max="5634" width="31.85546875" style="587" customWidth="1"/>
    <col min="5635" max="5635" width="13.28515625" style="587" customWidth="1"/>
    <col min="5636" max="5636" width="16.140625" style="587" customWidth="1"/>
    <col min="5637" max="5637" width="22.28515625" style="587" customWidth="1"/>
    <col min="5638" max="5639" width="0" style="587" hidden="1" customWidth="1"/>
    <col min="5640" max="5888" width="9.140625" style="587"/>
    <col min="5889" max="5889" width="4.42578125" style="587" customWidth="1"/>
    <col min="5890" max="5890" width="31.85546875" style="587" customWidth="1"/>
    <col min="5891" max="5891" width="13.28515625" style="587" customWidth="1"/>
    <col min="5892" max="5892" width="16.140625" style="587" customWidth="1"/>
    <col min="5893" max="5893" width="22.28515625" style="587" customWidth="1"/>
    <col min="5894" max="5895" width="0" style="587" hidden="1" customWidth="1"/>
    <col min="5896" max="6144" width="9.140625" style="587"/>
    <col min="6145" max="6145" width="4.42578125" style="587" customWidth="1"/>
    <col min="6146" max="6146" width="31.85546875" style="587" customWidth="1"/>
    <col min="6147" max="6147" width="13.28515625" style="587" customWidth="1"/>
    <col min="6148" max="6148" width="16.140625" style="587" customWidth="1"/>
    <col min="6149" max="6149" width="22.28515625" style="587" customWidth="1"/>
    <col min="6150" max="6151" width="0" style="587" hidden="1" customWidth="1"/>
    <col min="6152" max="6400" width="9.140625" style="587"/>
    <col min="6401" max="6401" width="4.42578125" style="587" customWidth="1"/>
    <col min="6402" max="6402" width="31.85546875" style="587" customWidth="1"/>
    <col min="6403" max="6403" width="13.28515625" style="587" customWidth="1"/>
    <col min="6404" max="6404" width="16.140625" style="587" customWidth="1"/>
    <col min="6405" max="6405" width="22.28515625" style="587" customWidth="1"/>
    <col min="6406" max="6407" width="0" style="587" hidden="1" customWidth="1"/>
    <col min="6408" max="6656" width="9.140625" style="587"/>
    <col min="6657" max="6657" width="4.42578125" style="587" customWidth="1"/>
    <col min="6658" max="6658" width="31.85546875" style="587" customWidth="1"/>
    <col min="6659" max="6659" width="13.28515625" style="587" customWidth="1"/>
    <col min="6660" max="6660" width="16.140625" style="587" customWidth="1"/>
    <col min="6661" max="6661" width="22.28515625" style="587" customWidth="1"/>
    <col min="6662" max="6663" width="0" style="587" hidden="1" customWidth="1"/>
    <col min="6664" max="6912" width="9.140625" style="587"/>
    <col min="6913" max="6913" width="4.42578125" style="587" customWidth="1"/>
    <col min="6914" max="6914" width="31.85546875" style="587" customWidth="1"/>
    <col min="6915" max="6915" width="13.28515625" style="587" customWidth="1"/>
    <col min="6916" max="6916" width="16.140625" style="587" customWidth="1"/>
    <col min="6917" max="6917" width="22.28515625" style="587" customWidth="1"/>
    <col min="6918" max="6919" width="0" style="587" hidden="1" customWidth="1"/>
    <col min="6920" max="7168" width="9.140625" style="587"/>
    <col min="7169" max="7169" width="4.42578125" style="587" customWidth="1"/>
    <col min="7170" max="7170" width="31.85546875" style="587" customWidth="1"/>
    <col min="7171" max="7171" width="13.28515625" style="587" customWidth="1"/>
    <col min="7172" max="7172" width="16.140625" style="587" customWidth="1"/>
    <col min="7173" max="7173" width="22.28515625" style="587" customWidth="1"/>
    <col min="7174" max="7175" width="0" style="587" hidden="1" customWidth="1"/>
    <col min="7176" max="7424" width="9.140625" style="587"/>
    <col min="7425" max="7425" width="4.42578125" style="587" customWidth="1"/>
    <col min="7426" max="7426" width="31.85546875" style="587" customWidth="1"/>
    <col min="7427" max="7427" width="13.28515625" style="587" customWidth="1"/>
    <col min="7428" max="7428" width="16.140625" style="587" customWidth="1"/>
    <col min="7429" max="7429" width="22.28515625" style="587" customWidth="1"/>
    <col min="7430" max="7431" width="0" style="587" hidden="1" customWidth="1"/>
    <col min="7432" max="7680" width="9.140625" style="587"/>
    <col min="7681" max="7681" width="4.42578125" style="587" customWidth="1"/>
    <col min="7682" max="7682" width="31.85546875" style="587" customWidth="1"/>
    <col min="7683" max="7683" width="13.28515625" style="587" customWidth="1"/>
    <col min="7684" max="7684" width="16.140625" style="587" customWidth="1"/>
    <col min="7685" max="7685" width="22.28515625" style="587" customWidth="1"/>
    <col min="7686" max="7687" width="0" style="587" hidden="1" customWidth="1"/>
    <col min="7688" max="7936" width="9.140625" style="587"/>
    <col min="7937" max="7937" width="4.42578125" style="587" customWidth="1"/>
    <col min="7938" max="7938" width="31.85546875" style="587" customWidth="1"/>
    <col min="7939" max="7939" width="13.28515625" style="587" customWidth="1"/>
    <col min="7940" max="7940" width="16.140625" style="587" customWidth="1"/>
    <col min="7941" max="7941" width="22.28515625" style="587" customWidth="1"/>
    <col min="7942" max="7943" width="0" style="587" hidden="1" customWidth="1"/>
    <col min="7944" max="8192" width="9.140625" style="587"/>
    <col min="8193" max="8193" width="4.42578125" style="587" customWidth="1"/>
    <col min="8194" max="8194" width="31.85546875" style="587" customWidth="1"/>
    <col min="8195" max="8195" width="13.28515625" style="587" customWidth="1"/>
    <col min="8196" max="8196" width="16.140625" style="587" customWidth="1"/>
    <col min="8197" max="8197" width="22.28515625" style="587" customWidth="1"/>
    <col min="8198" max="8199" width="0" style="587" hidden="1" customWidth="1"/>
    <col min="8200" max="8448" width="9.140625" style="587"/>
    <col min="8449" max="8449" width="4.42578125" style="587" customWidth="1"/>
    <col min="8450" max="8450" width="31.85546875" style="587" customWidth="1"/>
    <col min="8451" max="8451" width="13.28515625" style="587" customWidth="1"/>
    <col min="8452" max="8452" width="16.140625" style="587" customWidth="1"/>
    <col min="8453" max="8453" width="22.28515625" style="587" customWidth="1"/>
    <col min="8454" max="8455" width="0" style="587" hidden="1" customWidth="1"/>
    <col min="8456" max="8704" width="9.140625" style="587"/>
    <col min="8705" max="8705" width="4.42578125" style="587" customWidth="1"/>
    <col min="8706" max="8706" width="31.85546875" style="587" customWidth="1"/>
    <col min="8707" max="8707" width="13.28515625" style="587" customWidth="1"/>
    <col min="8708" max="8708" width="16.140625" style="587" customWidth="1"/>
    <col min="8709" max="8709" width="22.28515625" style="587" customWidth="1"/>
    <col min="8710" max="8711" width="0" style="587" hidden="1" customWidth="1"/>
    <col min="8712" max="8960" width="9.140625" style="587"/>
    <col min="8961" max="8961" width="4.42578125" style="587" customWidth="1"/>
    <col min="8962" max="8962" width="31.85546875" style="587" customWidth="1"/>
    <col min="8963" max="8963" width="13.28515625" style="587" customWidth="1"/>
    <col min="8964" max="8964" width="16.140625" style="587" customWidth="1"/>
    <col min="8965" max="8965" width="22.28515625" style="587" customWidth="1"/>
    <col min="8966" max="8967" width="0" style="587" hidden="1" customWidth="1"/>
    <col min="8968" max="9216" width="9.140625" style="587"/>
    <col min="9217" max="9217" width="4.42578125" style="587" customWidth="1"/>
    <col min="9218" max="9218" width="31.85546875" style="587" customWidth="1"/>
    <col min="9219" max="9219" width="13.28515625" style="587" customWidth="1"/>
    <col min="9220" max="9220" width="16.140625" style="587" customWidth="1"/>
    <col min="9221" max="9221" width="22.28515625" style="587" customWidth="1"/>
    <col min="9222" max="9223" width="0" style="587" hidden="1" customWidth="1"/>
    <col min="9224" max="9472" width="9.140625" style="587"/>
    <col min="9473" max="9473" width="4.42578125" style="587" customWidth="1"/>
    <col min="9474" max="9474" width="31.85546875" style="587" customWidth="1"/>
    <col min="9475" max="9475" width="13.28515625" style="587" customWidth="1"/>
    <col min="9476" max="9476" width="16.140625" style="587" customWidth="1"/>
    <col min="9477" max="9477" width="22.28515625" style="587" customWidth="1"/>
    <col min="9478" max="9479" width="0" style="587" hidden="1" customWidth="1"/>
    <col min="9480" max="9728" width="9.140625" style="587"/>
    <col min="9729" max="9729" width="4.42578125" style="587" customWidth="1"/>
    <col min="9730" max="9730" width="31.85546875" style="587" customWidth="1"/>
    <col min="9731" max="9731" width="13.28515625" style="587" customWidth="1"/>
    <col min="9732" max="9732" width="16.140625" style="587" customWidth="1"/>
    <col min="9733" max="9733" width="22.28515625" style="587" customWidth="1"/>
    <col min="9734" max="9735" width="0" style="587" hidden="1" customWidth="1"/>
    <col min="9736" max="9984" width="9.140625" style="587"/>
    <col min="9985" max="9985" width="4.42578125" style="587" customWidth="1"/>
    <col min="9986" max="9986" width="31.85546875" style="587" customWidth="1"/>
    <col min="9987" max="9987" width="13.28515625" style="587" customWidth="1"/>
    <col min="9988" max="9988" width="16.140625" style="587" customWidth="1"/>
    <col min="9989" max="9989" width="22.28515625" style="587" customWidth="1"/>
    <col min="9990" max="9991" width="0" style="587" hidden="1" customWidth="1"/>
    <col min="9992" max="10240" width="9.140625" style="587"/>
    <col min="10241" max="10241" width="4.42578125" style="587" customWidth="1"/>
    <col min="10242" max="10242" width="31.85546875" style="587" customWidth="1"/>
    <col min="10243" max="10243" width="13.28515625" style="587" customWidth="1"/>
    <col min="10244" max="10244" width="16.140625" style="587" customWidth="1"/>
    <col min="10245" max="10245" width="22.28515625" style="587" customWidth="1"/>
    <col min="10246" max="10247" width="0" style="587" hidden="1" customWidth="1"/>
    <col min="10248" max="10496" width="9.140625" style="587"/>
    <col min="10497" max="10497" width="4.42578125" style="587" customWidth="1"/>
    <col min="10498" max="10498" width="31.85546875" style="587" customWidth="1"/>
    <col min="10499" max="10499" width="13.28515625" style="587" customWidth="1"/>
    <col min="10500" max="10500" width="16.140625" style="587" customWidth="1"/>
    <col min="10501" max="10501" width="22.28515625" style="587" customWidth="1"/>
    <col min="10502" max="10503" width="0" style="587" hidden="1" customWidth="1"/>
    <col min="10504" max="10752" width="9.140625" style="587"/>
    <col min="10753" max="10753" width="4.42578125" style="587" customWidth="1"/>
    <col min="10754" max="10754" width="31.85546875" style="587" customWidth="1"/>
    <col min="10755" max="10755" width="13.28515625" style="587" customWidth="1"/>
    <col min="10756" max="10756" width="16.140625" style="587" customWidth="1"/>
    <col min="10757" max="10757" width="22.28515625" style="587" customWidth="1"/>
    <col min="10758" max="10759" width="0" style="587" hidden="1" customWidth="1"/>
    <col min="10760" max="11008" width="9.140625" style="587"/>
    <col min="11009" max="11009" width="4.42578125" style="587" customWidth="1"/>
    <col min="11010" max="11010" width="31.85546875" style="587" customWidth="1"/>
    <col min="11011" max="11011" width="13.28515625" style="587" customWidth="1"/>
    <col min="11012" max="11012" width="16.140625" style="587" customWidth="1"/>
    <col min="11013" max="11013" width="22.28515625" style="587" customWidth="1"/>
    <col min="11014" max="11015" width="0" style="587" hidden="1" customWidth="1"/>
    <col min="11016" max="11264" width="9.140625" style="587"/>
    <col min="11265" max="11265" width="4.42578125" style="587" customWidth="1"/>
    <col min="11266" max="11266" width="31.85546875" style="587" customWidth="1"/>
    <col min="11267" max="11267" width="13.28515625" style="587" customWidth="1"/>
    <col min="11268" max="11268" width="16.140625" style="587" customWidth="1"/>
    <col min="11269" max="11269" width="22.28515625" style="587" customWidth="1"/>
    <col min="11270" max="11271" width="0" style="587" hidden="1" customWidth="1"/>
    <col min="11272" max="11520" width="9.140625" style="587"/>
    <col min="11521" max="11521" width="4.42578125" style="587" customWidth="1"/>
    <col min="11522" max="11522" width="31.85546875" style="587" customWidth="1"/>
    <col min="11523" max="11523" width="13.28515625" style="587" customWidth="1"/>
    <col min="11524" max="11524" width="16.140625" style="587" customWidth="1"/>
    <col min="11525" max="11525" width="22.28515625" style="587" customWidth="1"/>
    <col min="11526" max="11527" width="0" style="587" hidden="1" customWidth="1"/>
    <col min="11528" max="11776" width="9.140625" style="587"/>
    <col min="11777" max="11777" width="4.42578125" style="587" customWidth="1"/>
    <col min="11778" max="11778" width="31.85546875" style="587" customWidth="1"/>
    <col min="11779" max="11779" width="13.28515625" style="587" customWidth="1"/>
    <col min="11780" max="11780" width="16.140625" style="587" customWidth="1"/>
    <col min="11781" max="11781" width="22.28515625" style="587" customWidth="1"/>
    <col min="11782" max="11783" width="0" style="587" hidden="1" customWidth="1"/>
    <col min="11784" max="12032" width="9.140625" style="587"/>
    <col min="12033" max="12033" width="4.42578125" style="587" customWidth="1"/>
    <col min="12034" max="12034" width="31.85546875" style="587" customWidth="1"/>
    <col min="12035" max="12035" width="13.28515625" style="587" customWidth="1"/>
    <col min="12036" max="12036" width="16.140625" style="587" customWidth="1"/>
    <col min="12037" max="12037" width="22.28515625" style="587" customWidth="1"/>
    <col min="12038" max="12039" width="0" style="587" hidden="1" customWidth="1"/>
    <col min="12040" max="12288" width="9.140625" style="587"/>
    <col min="12289" max="12289" width="4.42578125" style="587" customWidth="1"/>
    <col min="12290" max="12290" width="31.85546875" style="587" customWidth="1"/>
    <col min="12291" max="12291" width="13.28515625" style="587" customWidth="1"/>
    <col min="12292" max="12292" width="16.140625" style="587" customWidth="1"/>
    <col min="12293" max="12293" width="22.28515625" style="587" customWidth="1"/>
    <col min="12294" max="12295" width="0" style="587" hidden="1" customWidth="1"/>
    <col min="12296" max="12544" width="9.140625" style="587"/>
    <col min="12545" max="12545" width="4.42578125" style="587" customWidth="1"/>
    <col min="12546" max="12546" width="31.85546875" style="587" customWidth="1"/>
    <col min="12547" max="12547" width="13.28515625" style="587" customWidth="1"/>
    <col min="12548" max="12548" width="16.140625" style="587" customWidth="1"/>
    <col min="12549" max="12549" width="22.28515625" style="587" customWidth="1"/>
    <col min="12550" max="12551" width="0" style="587" hidden="1" customWidth="1"/>
    <col min="12552" max="12800" width="9.140625" style="587"/>
    <col min="12801" max="12801" width="4.42578125" style="587" customWidth="1"/>
    <col min="12802" max="12802" width="31.85546875" style="587" customWidth="1"/>
    <col min="12803" max="12803" width="13.28515625" style="587" customWidth="1"/>
    <col min="12804" max="12804" width="16.140625" style="587" customWidth="1"/>
    <col min="12805" max="12805" width="22.28515625" style="587" customWidth="1"/>
    <col min="12806" max="12807" width="0" style="587" hidden="1" customWidth="1"/>
    <col min="12808" max="13056" width="9.140625" style="587"/>
    <col min="13057" max="13057" width="4.42578125" style="587" customWidth="1"/>
    <col min="13058" max="13058" width="31.85546875" style="587" customWidth="1"/>
    <col min="13059" max="13059" width="13.28515625" style="587" customWidth="1"/>
    <col min="13060" max="13060" width="16.140625" style="587" customWidth="1"/>
    <col min="13061" max="13061" width="22.28515625" style="587" customWidth="1"/>
    <col min="13062" max="13063" width="0" style="587" hidden="1" customWidth="1"/>
    <col min="13064" max="13312" width="9.140625" style="587"/>
    <col min="13313" max="13313" width="4.42578125" style="587" customWidth="1"/>
    <col min="13314" max="13314" width="31.85546875" style="587" customWidth="1"/>
    <col min="13315" max="13315" width="13.28515625" style="587" customWidth="1"/>
    <col min="13316" max="13316" width="16.140625" style="587" customWidth="1"/>
    <col min="13317" max="13317" width="22.28515625" style="587" customWidth="1"/>
    <col min="13318" max="13319" width="0" style="587" hidden="1" customWidth="1"/>
    <col min="13320" max="13568" width="9.140625" style="587"/>
    <col min="13569" max="13569" width="4.42578125" style="587" customWidth="1"/>
    <col min="13570" max="13570" width="31.85546875" style="587" customWidth="1"/>
    <col min="13571" max="13571" width="13.28515625" style="587" customWidth="1"/>
    <col min="13572" max="13572" width="16.140625" style="587" customWidth="1"/>
    <col min="13573" max="13573" width="22.28515625" style="587" customWidth="1"/>
    <col min="13574" max="13575" width="0" style="587" hidden="1" customWidth="1"/>
    <col min="13576" max="13824" width="9.140625" style="587"/>
    <col min="13825" max="13825" width="4.42578125" style="587" customWidth="1"/>
    <col min="13826" max="13826" width="31.85546875" style="587" customWidth="1"/>
    <col min="13827" max="13827" width="13.28515625" style="587" customWidth="1"/>
    <col min="13828" max="13828" width="16.140625" style="587" customWidth="1"/>
    <col min="13829" max="13829" width="22.28515625" style="587" customWidth="1"/>
    <col min="13830" max="13831" width="0" style="587" hidden="1" customWidth="1"/>
    <col min="13832" max="14080" width="9.140625" style="587"/>
    <col min="14081" max="14081" width="4.42578125" style="587" customWidth="1"/>
    <col min="14082" max="14082" width="31.85546875" style="587" customWidth="1"/>
    <col min="14083" max="14083" width="13.28515625" style="587" customWidth="1"/>
    <col min="14084" max="14084" width="16.140625" style="587" customWidth="1"/>
    <col min="14085" max="14085" width="22.28515625" style="587" customWidth="1"/>
    <col min="14086" max="14087" width="0" style="587" hidden="1" customWidth="1"/>
    <col min="14088" max="14336" width="9.140625" style="587"/>
    <col min="14337" max="14337" width="4.42578125" style="587" customWidth="1"/>
    <col min="14338" max="14338" width="31.85546875" style="587" customWidth="1"/>
    <col min="14339" max="14339" width="13.28515625" style="587" customWidth="1"/>
    <col min="14340" max="14340" width="16.140625" style="587" customWidth="1"/>
    <col min="14341" max="14341" width="22.28515625" style="587" customWidth="1"/>
    <col min="14342" max="14343" width="0" style="587" hidden="1" customWidth="1"/>
    <col min="14344" max="14592" width="9.140625" style="587"/>
    <col min="14593" max="14593" width="4.42578125" style="587" customWidth="1"/>
    <col min="14594" max="14594" width="31.85546875" style="587" customWidth="1"/>
    <col min="14595" max="14595" width="13.28515625" style="587" customWidth="1"/>
    <col min="14596" max="14596" width="16.140625" style="587" customWidth="1"/>
    <col min="14597" max="14597" width="22.28515625" style="587" customWidth="1"/>
    <col min="14598" max="14599" width="0" style="587" hidden="1" customWidth="1"/>
    <col min="14600" max="14848" width="9.140625" style="587"/>
    <col min="14849" max="14849" width="4.42578125" style="587" customWidth="1"/>
    <col min="14850" max="14850" width="31.85546875" style="587" customWidth="1"/>
    <col min="14851" max="14851" width="13.28515625" style="587" customWidth="1"/>
    <col min="14852" max="14852" width="16.140625" style="587" customWidth="1"/>
    <col min="14853" max="14853" width="22.28515625" style="587" customWidth="1"/>
    <col min="14854" max="14855" width="0" style="587" hidden="1" customWidth="1"/>
    <col min="14856" max="15104" width="9.140625" style="587"/>
    <col min="15105" max="15105" width="4.42578125" style="587" customWidth="1"/>
    <col min="15106" max="15106" width="31.85546875" style="587" customWidth="1"/>
    <col min="15107" max="15107" width="13.28515625" style="587" customWidth="1"/>
    <col min="15108" max="15108" width="16.140625" style="587" customWidth="1"/>
    <col min="15109" max="15109" width="22.28515625" style="587" customWidth="1"/>
    <col min="15110" max="15111" width="0" style="587" hidden="1" customWidth="1"/>
    <col min="15112" max="15360" width="9.140625" style="587"/>
    <col min="15361" max="15361" width="4.42578125" style="587" customWidth="1"/>
    <col min="15362" max="15362" width="31.85546875" style="587" customWidth="1"/>
    <col min="15363" max="15363" width="13.28515625" style="587" customWidth="1"/>
    <col min="15364" max="15364" width="16.140625" style="587" customWidth="1"/>
    <col min="15365" max="15365" width="22.28515625" style="587" customWidth="1"/>
    <col min="15366" max="15367" width="0" style="587" hidden="1" customWidth="1"/>
    <col min="15368" max="15616" width="9.140625" style="587"/>
    <col min="15617" max="15617" width="4.42578125" style="587" customWidth="1"/>
    <col min="15618" max="15618" width="31.85546875" style="587" customWidth="1"/>
    <col min="15619" max="15619" width="13.28515625" style="587" customWidth="1"/>
    <col min="15620" max="15620" width="16.140625" style="587" customWidth="1"/>
    <col min="15621" max="15621" width="22.28515625" style="587" customWidth="1"/>
    <col min="15622" max="15623" width="0" style="587" hidden="1" customWidth="1"/>
    <col min="15624" max="15872" width="9.140625" style="587"/>
    <col min="15873" max="15873" width="4.42578125" style="587" customWidth="1"/>
    <col min="15874" max="15874" width="31.85546875" style="587" customWidth="1"/>
    <col min="15875" max="15875" width="13.28515625" style="587" customWidth="1"/>
    <col min="15876" max="15876" width="16.140625" style="587" customWidth="1"/>
    <col min="15877" max="15877" width="22.28515625" style="587" customWidth="1"/>
    <col min="15878" max="15879" width="0" style="587" hidden="1" customWidth="1"/>
    <col min="15880" max="16128" width="9.140625" style="587"/>
    <col min="16129" max="16129" width="4.42578125" style="587" customWidth="1"/>
    <col min="16130" max="16130" width="31.85546875" style="587" customWidth="1"/>
    <col min="16131" max="16131" width="13.28515625" style="587" customWidth="1"/>
    <col min="16132" max="16132" width="16.140625" style="587" customWidth="1"/>
    <col min="16133" max="16133" width="22.28515625" style="587" customWidth="1"/>
    <col min="16134" max="16135" width="0" style="587" hidden="1" customWidth="1"/>
    <col min="16136" max="16384" width="9.140625" style="587"/>
  </cols>
  <sheetData>
    <row r="1" spans="1:7" ht="15.75" x14ac:dyDescent="0.25">
      <c r="A1" s="641" t="s">
        <v>1135</v>
      </c>
      <c r="B1" s="641"/>
      <c r="C1" s="641"/>
      <c r="D1" s="641"/>
      <c r="E1" s="641"/>
      <c r="F1" s="641"/>
      <c r="G1" s="641"/>
    </row>
    <row r="2" spans="1:7" ht="15.75" x14ac:dyDescent="0.25">
      <c r="A2" s="641" t="s">
        <v>619</v>
      </c>
      <c r="B2" s="641"/>
      <c r="C2" s="641"/>
      <c r="D2" s="641"/>
      <c r="E2" s="641"/>
      <c r="F2" s="641"/>
      <c r="G2" s="641"/>
    </row>
    <row r="3" spans="1:7" ht="15.75" x14ac:dyDescent="0.25">
      <c r="A3" s="641" t="s">
        <v>381</v>
      </c>
      <c r="B3" s="641"/>
      <c r="C3" s="641"/>
      <c r="D3" s="641"/>
      <c r="E3" s="641"/>
      <c r="F3" s="641"/>
      <c r="G3" s="641"/>
    </row>
    <row r="4" spans="1:7" ht="15.75" x14ac:dyDescent="0.25">
      <c r="A4" s="641" t="s">
        <v>1140</v>
      </c>
      <c r="B4" s="641"/>
      <c r="C4" s="641"/>
      <c r="D4" s="641"/>
      <c r="E4" s="641"/>
      <c r="F4" s="641"/>
      <c r="G4" s="641"/>
    </row>
    <row r="5" spans="1:7" ht="15.75" x14ac:dyDescent="0.25">
      <c r="A5" s="641" t="s">
        <v>1130</v>
      </c>
      <c r="B5" s="641"/>
      <c r="C5" s="641"/>
      <c r="D5" s="641"/>
      <c r="E5" s="641"/>
      <c r="F5" s="641"/>
      <c r="G5" s="641"/>
    </row>
    <row r="6" spans="1:7" ht="15.75" x14ac:dyDescent="0.25">
      <c r="A6" s="641" t="s">
        <v>619</v>
      </c>
      <c r="B6" s="641"/>
      <c r="C6" s="641"/>
      <c r="D6" s="641"/>
      <c r="E6" s="641"/>
      <c r="F6" s="641"/>
      <c r="G6" s="641"/>
    </row>
    <row r="7" spans="1:7" ht="15.75" x14ac:dyDescent="0.25">
      <c r="A7" s="641" t="s">
        <v>381</v>
      </c>
      <c r="B7" s="641"/>
      <c r="C7" s="641"/>
      <c r="D7" s="641"/>
      <c r="E7" s="641"/>
      <c r="F7" s="641"/>
      <c r="G7" s="641"/>
    </row>
    <row r="8" spans="1:7" ht="24" customHeight="1" x14ac:dyDescent="0.25">
      <c r="A8" s="641" t="s">
        <v>1129</v>
      </c>
      <c r="B8" s="641"/>
      <c r="C8" s="641"/>
      <c r="D8" s="641"/>
      <c r="E8" s="641"/>
      <c r="F8" s="641"/>
      <c r="G8" s="641"/>
    </row>
    <row r="9" spans="1:7" ht="15.75" hidden="1" x14ac:dyDescent="0.25">
      <c r="A9" s="641" t="s">
        <v>1128</v>
      </c>
      <c r="B9" s="641"/>
      <c r="C9" s="641"/>
      <c r="D9" s="641"/>
      <c r="E9" s="641"/>
    </row>
    <row r="10" spans="1:7" ht="15.75" hidden="1" x14ac:dyDescent="0.25">
      <c r="A10" s="641" t="s">
        <v>619</v>
      </c>
      <c r="B10" s="641"/>
      <c r="C10" s="641"/>
      <c r="D10" s="641"/>
      <c r="E10" s="641"/>
    </row>
    <row r="11" spans="1:7" ht="15.75" hidden="1" x14ac:dyDescent="0.25">
      <c r="A11" s="641" t="s">
        <v>381</v>
      </c>
      <c r="B11" s="641"/>
      <c r="C11" s="641"/>
      <c r="D11" s="641"/>
      <c r="E11" s="641"/>
    </row>
    <row r="12" spans="1:7" ht="15.75" hidden="1" x14ac:dyDescent="0.25">
      <c r="A12" s="641" t="s">
        <v>910</v>
      </c>
      <c r="B12" s="641"/>
      <c r="C12" s="641"/>
      <c r="D12" s="641"/>
      <c r="E12" s="641"/>
    </row>
    <row r="13" spans="1:7" ht="22.5" customHeight="1" x14ac:dyDescent="0.25">
      <c r="A13" s="643" t="s">
        <v>1127</v>
      </c>
      <c r="B13" s="643"/>
      <c r="C13" s="643"/>
      <c r="D13" s="643"/>
      <c r="E13" s="643"/>
      <c r="F13" s="643"/>
      <c r="G13" s="643"/>
    </row>
    <row r="14" spans="1:7" ht="24" customHeight="1" x14ac:dyDescent="0.25">
      <c r="A14" s="643" t="s">
        <v>1126</v>
      </c>
      <c r="B14" s="643"/>
      <c r="C14" s="643"/>
      <c r="D14" s="643"/>
      <c r="E14" s="643"/>
      <c r="F14" s="643"/>
      <c r="G14" s="643"/>
    </row>
    <row r="15" spans="1:7" ht="24" customHeight="1" x14ac:dyDescent="0.25">
      <c r="A15" s="596"/>
      <c r="B15" s="596"/>
      <c r="C15" s="596"/>
      <c r="D15" s="596"/>
      <c r="E15" s="644" t="s">
        <v>225</v>
      </c>
      <c r="F15" s="644"/>
      <c r="G15" s="644"/>
    </row>
    <row r="16" spans="1:7" ht="95.25" customHeight="1" x14ac:dyDescent="0.25">
      <c r="A16" s="648" t="s">
        <v>1125</v>
      </c>
      <c r="B16" s="648"/>
      <c r="C16" s="648"/>
      <c r="D16" s="648"/>
      <c r="E16" s="595" t="s">
        <v>1124</v>
      </c>
      <c r="F16" s="594" t="s">
        <v>1123</v>
      </c>
      <c r="G16" s="593" t="s">
        <v>227</v>
      </c>
    </row>
    <row r="17" spans="1:7" ht="15.75" x14ac:dyDescent="0.25">
      <c r="A17" s="645" t="s">
        <v>1122</v>
      </c>
      <c r="B17" s="645"/>
      <c r="C17" s="645"/>
      <c r="D17" s="645"/>
      <c r="E17" s="645"/>
      <c r="F17" s="592"/>
      <c r="G17" s="592"/>
    </row>
    <row r="18" spans="1:7" ht="15.75" x14ac:dyDescent="0.25">
      <c r="A18" s="646" t="s">
        <v>1121</v>
      </c>
      <c r="B18" s="646"/>
      <c r="C18" s="646"/>
      <c r="D18" s="646"/>
      <c r="E18" s="590">
        <f>E19+E20</f>
        <v>7058.75</v>
      </c>
      <c r="F18" s="590">
        <f>F19+F20</f>
        <v>0</v>
      </c>
      <c r="G18" s="591">
        <f t="shared" ref="G18:G23" si="0">F18/E18*100</f>
        <v>0</v>
      </c>
    </row>
    <row r="19" spans="1:7" ht="30.75" customHeight="1" x14ac:dyDescent="0.25">
      <c r="A19" s="642" t="s">
        <v>1120</v>
      </c>
      <c r="B19" s="642"/>
      <c r="C19" s="642"/>
      <c r="D19" s="642"/>
      <c r="E19" s="590">
        <f>3815+2243.75+1000</f>
        <v>7058.75</v>
      </c>
      <c r="F19" s="590">
        <v>0</v>
      </c>
      <c r="G19" s="591">
        <f t="shared" si="0"/>
        <v>0</v>
      </c>
    </row>
    <row r="20" spans="1:7" ht="31.5" customHeight="1" x14ac:dyDescent="0.25">
      <c r="A20" s="642" t="s">
        <v>1119</v>
      </c>
      <c r="B20" s="642"/>
      <c r="C20" s="642"/>
      <c r="D20" s="642"/>
      <c r="E20" s="590">
        <v>0</v>
      </c>
      <c r="F20" s="590">
        <v>0</v>
      </c>
      <c r="G20" s="591" t="e">
        <f t="shared" si="0"/>
        <v>#DIV/0!</v>
      </c>
    </row>
    <row r="21" spans="1:7" ht="15.75" x14ac:dyDescent="0.25">
      <c r="A21" s="647" t="s">
        <v>1118</v>
      </c>
      <c r="B21" s="647"/>
      <c r="C21" s="647"/>
      <c r="D21" s="647"/>
      <c r="E21" s="590">
        <f>E22+E23</f>
        <v>6058.75</v>
      </c>
      <c r="F21" s="590">
        <f>F22+F23</f>
        <v>0</v>
      </c>
      <c r="G21" s="589">
        <f t="shared" si="0"/>
        <v>0</v>
      </c>
    </row>
    <row r="22" spans="1:7" ht="29.25" customHeight="1" x14ac:dyDescent="0.25">
      <c r="A22" s="642" t="s">
        <v>1117</v>
      </c>
      <c r="B22" s="642"/>
      <c r="C22" s="642"/>
      <c r="D22" s="642"/>
      <c r="E22" s="590">
        <v>0</v>
      </c>
      <c r="F22" s="590">
        <v>0</v>
      </c>
      <c r="G22" s="591" t="e">
        <f t="shared" si="0"/>
        <v>#DIV/0!</v>
      </c>
    </row>
    <row r="23" spans="1:7" ht="31.5" customHeight="1" x14ac:dyDescent="0.25">
      <c r="A23" s="642" t="s">
        <v>1116</v>
      </c>
      <c r="B23" s="642"/>
      <c r="C23" s="642"/>
      <c r="D23" s="642"/>
      <c r="E23" s="590">
        <f>3815+2243.75</f>
        <v>6058.75</v>
      </c>
      <c r="F23" s="590">
        <v>0</v>
      </c>
      <c r="G23" s="589">
        <f t="shared" si="0"/>
        <v>0</v>
      </c>
    </row>
    <row r="24" spans="1:7" x14ac:dyDescent="0.2">
      <c r="E24" s="588"/>
    </row>
    <row r="25" spans="1:7" x14ac:dyDescent="0.2">
      <c r="E25" s="588"/>
    </row>
  </sheetData>
  <mergeCells count="23">
    <mergeCell ref="A4:G4"/>
    <mergeCell ref="A23:D23"/>
    <mergeCell ref="A1:G1"/>
    <mergeCell ref="A2:G2"/>
    <mergeCell ref="A3:G3"/>
    <mergeCell ref="A17:E17"/>
    <mergeCell ref="A18:D18"/>
    <mergeCell ref="A19:D19"/>
    <mergeCell ref="A20:D20"/>
    <mergeCell ref="A21:D21"/>
    <mergeCell ref="A16:D16"/>
    <mergeCell ref="A5:G5"/>
    <mergeCell ref="A6:G6"/>
    <mergeCell ref="A7:G7"/>
    <mergeCell ref="A8:G8"/>
    <mergeCell ref="A9:E9"/>
    <mergeCell ref="A10:E10"/>
    <mergeCell ref="A22:D22"/>
    <mergeCell ref="A11:E11"/>
    <mergeCell ref="A12:E12"/>
    <mergeCell ref="A13:G13"/>
    <mergeCell ref="A14:G14"/>
    <mergeCell ref="E15:G15"/>
  </mergeCells>
  <pageMargins left="0.59055118110236227" right="0.19685039370078741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 1  дох 2017 </vt:lpstr>
      <vt:lpstr>Прил. 2 фин.пом.2018</vt:lpstr>
      <vt:lpstr>3 Расх.2018  </vt:lpstr>
      <vt:lpstr>4 Расх.вед </vt:lpstr>
      <vt:lpstr>5 Программы2018</vt:lpstr>
      <vt:lpstr>6. Источники 2018</vt:lpstr>
      <vt:lpstr>7. Заимствования 2018</vt:lpstr>
      <vt:lpstr>'Прил 1  дох 2017 '!Заголовки_для_печати</vt:lpstr>
      <vt:lpstr>'7. Заимствования 2018'!Область_печати</vt:lpstr>
      <vt:lpstr>'Прил 1  дох 2017 '!Область_печати</vt:lpstr>
      <vt:lpstr>'Прил. 2 фин.пом.2018'!Область_печати</vt:lpstr>
    </vt:vector>
  </TitlesOfParts>
  <Company>Finans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Budnikova</dc:creator>
  <cp:lastModifiedBy>Станкевич</cp:lastModifiedBy>
  <cp:lastPrinted>2018-07-30T12:39:21Z</cp:lastPrinted>
  <dcterms:created xsi:type="dcterms:W3CDTF">2003-01-23T13:57:14Z</dcterms:created>
  <dcterms:modified xsi:type="dcterms:W3CDTF">2018-08-17T07:52:03Z</dcterms:modified>
</cp:coreProperties>
</file>